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5" i="1"/>
  <c r="B1993" i="1"/>
  <c r="B1992" i="1"/>
  <c r="B1991" i="1"/>
  <c r="B1989" i="1"/>
  <c r="B1988" i="1"/>
  <c r="B1987" i="1"/>
  <c r="B1986" i="1"/>
  <c r="B1985" i="1"/>
  <c r="B1984" i="1"/>
  <c r="B1983" i="1"/>
  <c r="B1982" i="1"/>
  <c r="B1981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3" i="1"/>
  <c r="B1951" i="1"/>
  <c r="B1950" i="1"/>
  <c r="B1949" i="1"/>
  <c r="B1948" i="1"/>
  <c r="B1947" i="1"/>
  <c r="B1945" i="1"/>
  <c r="B1944" i="1"/>
  <c r="B1943" i="1"/>
  <c r="B1942" i="1"/>
  <c r="B1941" i="1"/>
  <c r="B1940" i="1"/>
  <c r="B1939" i="1"/>
  <c r="B1938" i="1"/>
  <c r="B1937" i="1"/>
  <c r="B1935" i="1"/>
  <c r="B1933" i="1"/>
  <c r="B1932" i="1"/>
  <c r="B1931" i="1"/>
  <c r="B1930" i="1"/>
  <c r="B1929" i="1"/>
  <c r="B1928" i="1"/>
  <c r="B1927" i="1"/>
  <c r="B1926" i="1"/>
  <c r="B1925" i="1"/>
  <c r="B1924" i="1"/>
  <c r="B1923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3" i="1"/>
  <c r="B1902" i="1"/>
  <c r="B1901" i="1"/>
  <c r="B1900" i="1"/>
  <c r="B1899" i="1"/>
  <c r="B1898" i="1"/>
  <c r="B1897" i="1"/>
  <c r="B1895" i="1"/>
  <c r="B1894" i="1"/>
  <c r="B1893" i="1"/>
  <c r="B1892" i="1"/>
  <c r="B1891" i="1"/>
  <c r="B1890" i="1"/>
  <c r="B1889" i="1"/>
  <c r="B1888" i="1"/>
  <c r="B1887" i="1"/>
  <c r="B1885" i="1"/>
  <c r="B1884" i="1"/>
  <c r="B1883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6" i="1"/>
  <c r="B1855" i="1"/>
  <c r="B1854" i="1"/>
  <c r="B1853" i="1"/>
  <c r="B1851" i="1"/>
  <c r="B1850" i="1"/>
  <c r="B1849" i="1"/>
  <c r="B1848" i="1"/>
  <c r="B1847" i="1"/>
  <c r="B1845" i="1"/>
  <c r="B1844" i="1"/>
  <c r="B1843" i="1"/>
  <c r="B1842" i="1"/>
  <c r="B1841" i="1"/>
  <c r="B1840" i="1"/>
  <c r="B1839" i="1"/>
  <c r="B1838" i="1"/>
  <c r="B1837" i="1"/>
  <c r="B1836" i="1"/>
  <c r="B1835" i="1"/>
  <c r="B1833" i="1"/>
  <c r="B1832" i="1"/>
  <c r="B1831" i="1"/>
  <c r="B1829" i="1"/>
  <c r="B1828" i="1"/>
  <c r="B1827" i="1"/>
  <c r="B1826" i="1"/>
  <c r="B1825" i="1"/>
  <c r="B1824" i="1"/>
  <c r="B1823" i="1"/>
  <c r="B1822" i="1"/>
  <c r="B1821" i="1"/>
  <c r="B1819" i="1"/>
  <c r="B1818" i="1"/>
  <c r="B1817" i="1"/>
  <c r="B1816" i="1"/>
  <c r="B1815" i="1"/>
  <c r="B1813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3" i="1"/>
  <c r="B1772" i="1"/>
  <c r="B1771" i="1"/>
  <c r="B1769" i="1"/>
  <c r="B1768" i="1"/>
  <c r="B1767" i="1"/>
  <c r="B1765" i="1"/>
  <c r="B1764" i="1"/>
  <c r="B1763" i="1"/>
  <c r="B1761" i="1"/>
  <c r="B1759" i="1"/>
  <c r="B1758" i="1"/>
  <c r="B1757" i="1"/>
  <c r="B1755" i="1"/>
  <c r="B1754" i="1"/>
  <c r="B1753" i="1"/>
  <c r="B1752" i="1"/>
  <c r="B1751" i="1"/>
  <c r="B1749" i="1"/>
  <c r="B1748" i="1"/>
  <c r="B1747" i="1"/>
  <c r="B1745" i="1"/>
  <c r="B1744" i="1"/>
  <c r="B1743" i="1"/>
  <c r="B1741" i="1"/>
  <c r="B1740" i="1"/>
  <c r="B1739" i="1"/>
  <c r="B1738" i="1"/>
  <c r="B1737" i="1"/>
  <c r="B1736" i="1"/>
  <c r="B1735" i="1"/>
  <c r="B1733" i="1"/>
  <c r="B1731" i="1"/>
  <c r="B1729" i="1"/>
  <c r="B1727" i="1"/>
  <c r="B1726" i="1"/>
  <c r="B1725" i="1"/>
  <c r="B1723" i="1"/>
  <c r="B1722" i="1"/>
  <c r="B1721" i="1"/>
  <c r="B1720" i="1"/>
  <c r="B1718" i="1"/>
  <c r="B1717" i="1"/>
  <c r="B1716" i="1"/>
  <c r="B1715" i="1"/>
  <c r="B1714" i="1"/>
  <c r="B1713" i="1"/>
  <c r="B1712" i="1"/>
  <c r="B1711" i="1"/>
  <c r="B1709" i="1"/>
  <c r="B1708" i="1"/>
  <c r="B1707" i="1"/>
  <c r="B1706" i="1"/>
  <c r="B1705" i="1"/>
  <c r="B1704" i="1"/>
  <c r="B1703" i="1"/>
  <c r="B1702" i="1"/>
  <c r="B1701" i="1"/>
  <c r="B1699" i="1"/>
  <c r="B1697" i="1"/>
  <c r="B1695" i="1"/>
  <c r="B1693" i="1"/>
  <c r="B1692" i="1"/>
  <c r="B1691" i="1"/>
  <c r="B1690" i="1"/>
  <c r="B1689" i="1"/>
  <c r="B1687" i="1"/>
  <c r="B1686" i="1"/>
  <c r="B1685" i="1"/>
  <c r="B1684" i="1"/>
  <c r="B1683" i="1"/>
  <c r="B1681" i="1"/>
  <c r="B1680" i="1"/>
  <c r="B1679" i="1"/>
  <c r="B1678" i="1"/>
  <c r="B1677" i="1"/>
  <c r="B1675" i="1"/>
  <c r="B1674" i="1"/>
  <c r="B1673" i="1"/>
  <c r="B1671" i="1"/>
  <c r="B1670" i="1"/>
  <c r="B1669" i="1"/>
  <c r="B1668" i="1"/>
  <c r="B1667" i="1"/>
  <c r="B1665" i="1"/>
  <c r="B1664" i="1"/>
  <c r="B1663" i="1"/>
  <c r="B1662" i="1"/>
  <c r="B1661" i="1"/>
  <c r="B1659" i="1"/>
  <c r="B1657" i="1"/>
  <c r="B1656" i="1"/>
  <c r="B1655" i="1"/>
  <c r="B1653" i="1"/>
  <c r="B1652" i="1"/>
  <c r="B1651" i="1"/>
  <c r="B1650" i="1"/>
  <c r="B1649" i="1"/>
  <c r="B1648" i="1"/>
  <c r="B1647" i="1"/>
  <c r="B1646" i="1"/>
  <c r="B1645" i="1"/>
  <c r="B1643" i="1"/>
  <c r="B1641" i="1"/>
  <c r="B1640" i="1"/>
  <c r="B1639" i="1"/>
  <c r="B1637" i="1"/>
  <c r="B1636" i="1"/>
  <c r="B1635" i="1"/>
  <c r="B1633" i="1"/>
  <c r="B1631" i="1"/>
  <c r="B1630" i="1"/>
  <c r="B1629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7" i="1"/>
  <c r="B1586" i="1"/>
  <c r="B1585" i="1"/>
  <c r="B1583" i="1"/>
  <c r="B1581" i="1"/>
  <c r="B1579" i="1"/>
  <c r="B1578" i="1"/>
  <c r="B1577" i="1"/>
  <c r="B1576" i="1"/>
  <c r="B1575" i="1"/>
  <c r="B1573" i="1"/>
  <c r="B1572" i="1"/>
  <c r="B1571" i="1"/>
  <c r="B1570" i="1"/>
  <c r="B1569" i="1"/>
  <c r="B1568" i="1"/>
  <c r="B1567" i="1"/>
  <c r="B1565" i="1"/>
  <c r="B1563" i="1"/>
  <c r="B1561" i="1"/>
  <c r="B1560" i="1"/>
  <c r="B1559" i="1"/>
  <c r="B1558" i="1"/>
  <c r="B1557" i="1"/>
  <c r="B1556" i="1"/>
  <c r="B1555" i="1"/>
  <c r="B1553" i="1"/>
  <c r="B1552" i="1"/>
  <c r="B1551" i="1"/>
  <c r="B1549" i="1"/>
  <c r="B1547" i="1"/>
  <c r="B1546" i="1"/>
  <c r="B1545" i="1"/>
  <c r="B1543" i="1"/>
  <c r="B1542" i="1"/>
  <c r="B1541" i="1"/>
  <c r="B1540" i="1"/>
  <c r="B1539" i="1"/>
  <c r="B1537" i="1"/>
  <c r="B1535" i="1"/>
  <c r="B1534" i="1"/>
  <c r="B1533" i="1"/>
  <c r="B1531" i="1"/>
  <c r="B1529" i="1"/>
  <c r="B1528" i="1"/>
  <c r="B1527" i="1"/>
  <c r="B1526" i="1"/>
  <c r="B1525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5" i="1"/>
  <c r="B1474" i="1"/>
  <c r="B1473" i="1"/>
  <c r="B1472" i="1"/>
  <c r="B1471" i="1"/>
  <c r="B1469" i="1"/>
  <c r="B1468" i="1"/>
  <c r="B1467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3" i="1"/>
  <c r="B1371" i="1"/>
  <c r="B1369" i="1"/>
  <c r="B1367" i="1"/>
  <c r="B1366" i="1"/>
  <c r="B1365" i="1"/>
  <c r="B1363" i="1"/>
  <c r="B1361" i="1"/>
  <c r="B1359" i="1"/>
  <c r="B1357" i="1"/>
  <c r="B1355" i="1"/>
  <c r="B1354" i="1"/>
  <c r="B1353" i="1"/>
  <c r="B1351" i="1"/>
  <c r="B1350" i="1"/>
  <c r="B1349" i="1"/>
  <c r="B1348" i="1"/>
  <c r="B1347" i="1"/>
  <c r="B1346" i="1"/>
  <c r="B1345" i="1"/>
  <c r="B1343" i="1"/>
  <c r="B1342" i="1"/>
  <c r="B1341" i="1"/>
  <c r="B1339" i="1"/>
  <c r="B1337" i="1"/>
  <c r="B1335" i="1"/>
  <c r="B1333" i="1"/>
  <c r="B1332" i="1"/>
  <c r="B1331" i="1"/>
  <c r="B1330" i="1"/>
  <c r="B1329" i="1"/>
  <c r="B1328" i="1"/>
  <c r="B1327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1" i="1"/>
  <c r="B1299" i="1"/>
  <c r="B1297" i="1"/>
  <c r="B1296" i="1"/>
  <c r="B1295" i="1"/>
  <c r="B1293" i="1"/>
  <c r="B1292" i="1"/>
  <c r="B1291" i="1"/>
  <c r="B1290" i="1"/>
  <c r="B1289" i="1"/>
  <c r="B1288" i="1"/>
  <c r="B1287" i="1"/>
  <c r="B1285" i="1"/>
  <c r="B1284" i="1"/>
  <c r="B1283" i="1"/>
  <c r="B1282" i="1"/>
  <c r="B1281" i="1"/>
  <c r="B1280" i="1"/>
  <c r="B1279" i="1"/>
  <c r="B1277" i="1"/>
  <c r="B1275" i="1"/>
  <c r="B1274" i="1"/>
  <c r="B1273" i="1"/>
  <c r="B1272" i="1"/>
  <c r="B1271" i="1"/>
  <c r="B1270" i="1"/>
  <c r="B1269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6" i="1"/>
  <c r="B1245" i="1"/>
  <c r="B1244" i="1"/>
  <c r="B1243" i="1"/>
  <c r="B1242" i="1"/>
  <c r="B1240" i="1"/>
  <c r="B1239" i="1"/>
  <c r="B1237" i="1"/>
  <c r="B1236" i="1"/>
  <c r="B1235" i="1"/>
  <c r="B1234" i="1"/>
  <c r="B1233" i="1"/>
  <c r="B1232" i="1"/>
  <c r="B1231" i="1"/>
  <c r="B1229" i="1"/>
  <c r="B1228" i="1"/>
  <c r="B1227" i="1"/>
  <c r="B1226" i="1"/>
  <c r="B1225" i="1"/>
  <c r="B1224" i="1"/>
  <c r="B1223" i="1"/>
  <c r="B1221" i="1"/>
  <c r="B1220" i="1"/>
  <c r="B1219" i="1"/>
  <c r="B1218" i="1"/>
  <c r="B1217" i="1"/>
  <c r="B1216" i="1"/>
  <c r="B1215" i="1"/>
  <c r="B1213" i="1"/>
  <c r="B1212" i="1"/>
  <c r="B1211" i="1"/>
  <c r="B1210" i="1"/>
  <c r="B1209" i="1"/>
  <c r="B1207" i="1"/>
  <c r="B1206" i="1"/>
  <c r="B1205" i="1"/>
  <c r="B1204" i="1"/>
  <c r="B1203" i="1"/>
  <c r="B1202" i="1"/>
  <c r="B1201" i="1"/>
  <c r="B1200" i="1"/>
  <c r="B1199" i="1"/>
  <c r="B1197" i="1"/>
  <c r="B1196" i="1"/>
  <c r="B1195" i="1"/>
  <c r="B1193" i="1"/>
  <c r="B1192" i="1"/>
  <c r="B1191" i="1"/>
  <c r="B1189" i="1"/>
  <c r="B1187" i="1"/>
  <c r="B1185" i="1"/>
  <c r="B1183" i="1"/>
  <c r="B1182" i="1"/>
  <c r="B1181" i="1"/>
  <c r="B1180" i="1"/>
  <c r="B1179" i="1"/>
  <c r="B1178" i="1"/>
  <c r="B1177" i="1"/>
  <c r="B1175" i="1"/>
  <c r="B1173" i="1"/>
  <c r="B1172" i="1"/>
  <c r="B1171" i="1"/>
  <c r="B1169" i="1"/>
  <c r="B1167" i="1"/>
  <c r="B1165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5" i="1"/>
  <c r="B1103" i="1"/>
  <c r="B1102" i="1"/>
  <c r="B1101" i="1"/>
  <c r="B1100" i="1"/>
  <c r="B1099" i="1"/>
  <c r="B1098" i="1"/>
  <c r="B1097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3" i="1"/>
  <c r="B1032" i="1"/>
  <c r="B1031" i="1"/>
  <c r="B1030" i="1"/>
  <c r="B1029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49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1" i="1"/>
  <c r="B929" i="1"/>
  <c r="B928" i="1"/>
  <c r="B927" i="1"/>
  <c r="B926" i="1"/>
  <c r="B925" i="1"/>
  <c r="B923" i="1"/>
  <c r="B922" i="1"/>
  <c r="B921" i="1"/>
  <c r="B919" i="1"/>
  <c r="B918" i="1"/>
  <c r="B917" i="1"/>
  <c r="B916" i="1"/>
  <c r="B915" i="1"/>
  <c r="B914" i="1"/>
  <c r="B913" i="1"/>
  <c r="B912" i="1"/>
  <c r="B911" i="1"/>
  <c r="B910" i="1"/>
  <c r="B909" i="1"/>
  <c r="B907" i="1"/>
  <c r="B905" i="1"/>
  <c r="B904" i="1"/>
  <c r="B903" i="1"/>
  <c r="B901" i="1"/>
  <c r="B899" i="1"/>
  <c r="B898" i="1"/>
  <c r="B897" i="1"/>
  <c r="B896" i="1"/>
  <c r="B895" i="1"/>
  <c r="B894" i="1"/>
  <c r="B893" i="1"/>
  <c r="B892" i="1"/>
  <c r="B891" i="1"/>
  <c r="B889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3" i="1"/>
  <c r="B862" i="1"/>
  <c r="B861" i="1"/>
  <c r="B860" i="1"/>
  <c r="B859" i="1"/>
  <c r="B858" i="1"/>
  <c r="B857" i="1"/>
  <c r="B856" i="1"/>
  <c r="B855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5" i="1"/>
  <c r="B814" i="1"/>
  <c r="B813" i="1"/>
  <c r="B811" i="1"/>
  <c r="B810" i="1"/>
  <c r="B809" i="1"/>
  <c r="B808" i="1"/>
  <c r="B807" i="1"/>
  <c r="B806" i="1"/>
  <c r="B805" i="1"/>
  <c r="B803" i="1"/>
  <c r="B801" i="1"/>
  <c r="B800" i="1"/>
  <c r="B799" i="1"/>
  <c r="B798" i="1"/>
  <c r="B797" i="1"/>
  <c r="B796" i="1"/>
  <c r="B795" i="1"/>
  <c r="B794" i="1"/>
  <c r="B793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5" i="1"/>
  <c r="B763" i="1"/>
  <c r="B762" i="1"/>
  <c r="B761" i="1"/>
  <c r="B759" i="1"/>
  <c r="B757" i="1"/>
  <c r="B755" i="1"/>
  <c r="B753" i="1"/>
  <c r="B752" i="1"/>
  <c r="B751" i="1"/>
  <c r="B750" i="1"/>
  <c r="B749" i="1"/>
  <c r="B748" i="1"/>
  <c r="B747" i="1"/>
  <c r="B745" i="1"/>
  <c r="B743" i="1"/>
  <c r="B742" i="1"/>
  <c r="B741" i="1"/>
  <c r="B740" i="1"/>
  <c r="B739" i="1"/>
  <c r="B737" i="1"/>
  <c r="B735" i="1"/>
  <c r="B733" i="1"/>
  <c r="B732" i="1"/>
  <c r="B731" i="1"/>
  <c r="B729" i="1"/>
  <c r="B727" i="1"/>
  <c r="B726" i="1"/>
  <c r="B725" i="1"/>
  <c r="B724" i="1"/>
  <c r="B723" i="1"/>
  <c r="B722" i="1"/>
  <c r="B721" i="1"/>
  <c r="B719" i="1"/>
  <c r="B718" i="1"/>
  <c r="B717" i="1"/>
  <c r="B716" i="1"/>
  <c r="B715" i="1"/>
  <c r="B714" i="1"/>
  <c r="B713" i="1"/>
  <c r="B712" i="1"/>
  <c r="B711" i="1"/>
  <c r="B710" i="1"/>
  <c r="B709" i="1"/>
  <c r="B707" i="1"/>
  <c r="B706" i="1"/>
  <c r="B705" i="1"/>
  <c r="B704" i="1"/>
  <c r="B703" i="1"/>
  <c r="B702" i="1"/>
  <c r="B701" i="1"/>
  <c r="B699" i="1"/>
  <c r="B698" i="1"/>
  <c r="B697" i="1"/>
  <c r="B696" i="1"/>
  <c r="B695" i="1"/>
  <c r="B694" i="1"/>
  <c r="B693" i="1"/>
  <c r="B691" i="1"/>
  <c r="B689" i="1"/>
  <c r="B687" i="1"/>
  <c r="B685" i="1"/>
  <c r="B684" i="1"/>
  <c r="B683" i="1"/>
  <c r="B682" i="1"/>
  <c r="B681" i="1"/>
  <c r="B679" i="1"/>
  <c r="B677" i="1"/>
  <c r="B675" i="1"/>
  <c r="B674" i="1"/>
  <c r="B673" i="1"/>
  <c r="B672" i="1"/>
  <c r="B671" i="1"/>
  <c r="B670" i="1"/>
  <c r="B669" i="1"/>
  <c r="B668" i="1"/>
  <c r="B667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7" i="1"/>
  <c r="B645" i="1"/>
  <c r="B644" i="1"/>
  <c r="B643" i="1"/>
  <c r="B642" i="1"/>
  <c r="B641" i="1"/>
  <c r="B639" i="1"/>
  <c r="B638" i="1"/>
  <c r="B637" i="1"/>
  <c r="B635" i="1"/>
  <c r="B634" i="1"/>
  <c r="B633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5" i="1"/>
  <c r="B614" i="1"/>
  <c r="B613" i="1"/>
  <c r="B612" i="1"/>
  <c r="B611" i="1"/>
  <c r="B610" i="1"/>
  <c r="B609" i="1"/>
  <c r="B608" i="1"/>
  <c r="B607" i="1"/>
  <c r="B605" i="1"/>
  <c r="B603" i="1"/>
  <c r="B602" i="1"/>
  <c r="B601" i="1"/>
  <c r="B600" i="1"/>
  <c r="B599" i="1"/>
  <c r="B598" i="1"/>
  <c r="B597" i="1"/>
  <c r="B596" i="1"/>
  <c r="B595" i="1"/>
  <c r="B593" i="1"/>
  <c r="B591" i="1"/>
  <c r="B590" i="1"/>
  <c r="B589" i="1"/>
  <c r="B588" i="1"/>
  <c r="B587" i="1"/>
  <c r="B586" i="1"/>
  <c r="B585" i="1"/>
  <c r="B584" i="1"/>
  <c r="B583" i="1"/>
  <c r="B581" i="1"/>
  <c r="B580" i="1"/>
  <c r="B579" i="1"/>
  <c r="B578" i="1"/>
  <c r="B577" i="1"/>
  <c r="B576" i="1"/>
  <c r="B575" i="1"/>
  <c r="B574" i="1"/>
  <c r="B573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3" i="1"/>
  <c r="B542" i="1"/>
  <c r="B541" i="1"/>
  <c r="B540" i="1"/>
  <c r="B539" i="1"/>
  <c r="B538" i="1"/>
  <c r="B537" i="1"/>
  <c r="B536" i="1"/>
  <c r="B535" i="1"/>
  <c r="B533" i="1"/>
  <c r="B531" i="1"/>
  <c r="B530" i="1"/>
  <c r="B529" i="1"/>
  <c r="B528" i="1"/>
  <c r="B527" i="1"/>
  <c r="B525" i="1"/>
  <c r="B524" i="1"/>
  <c r="B523" i="1"/>
  <c r="B522" i="1"/>
  <c r="B521" i="1"/>
  <c r="B520" i="1"/>
  <c r="B519" i="1"/>
  <c r="B517" i="1"/>
  <c r="B516" i="1"/>
  <c r="B515" i="1"/>
  <c r="B514" i="1"/>
  <c r="B513" i="1"/>
  <c r="B512" i="1"/>
  <c r="B511" i="1"/>
  <c r="B509" i="1"/>
  <c r="B508" i="1"/>
  <c r="B507" i="1"/>
  <c r="B505" i="1"/>
  <c r="B504" i="1"/>
  <c r="B503" i="1"/>
  <c r="B502" i="1"/>
  <c r="B501" i="1"/>
  <c r="B499" i="1"/>
  <c r="B498" i="1"/>
  <c r="B497" i="1"/>
  <c r="B495" i="1"/>
  <c r="B494" i="1"/>
  <c r="B493" i="1"/>
  <c r="B492" i="1"/>
  <c r="B491" i="1"/>
  <c r="B489" i="1"/>
  <c r="B487" i="1"/>
  <c r="B485" i="1"/>
  <c r="B484" i="1"/>
  <c r="B483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3" i="1"/>
  <c r="B462" i="1"/>
  <c r="B461" i="1"/>
  <c r="B460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399" i="1"/>
  <c r="B398" i="1"/>
  <c r="B397" i="1"/>
  <c r="B396" i="1"/>
  <c r="B395" i="1"/>
  <c r="B393" i="1"/>
  <c r="B392" i="1"/>
  <c r="B391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3" i="1"/>
  <c r="B372" i="1"/>
  <c r="B371" i="1"/>
  <c r="B370" i="1"/>
  <c r="B369" i="1"/>
  <c r="B368" i="1"/>
  <c r="B367" i="1"/>
  <c r="B366" i="1"/>
  <c r="B365" i="1"/>
  <c r="B364" i="1"/>
  <c r="B363" i="1"/>
  <c r="B361" i="1"/>
  <c r="B359" i="1"/>
  <c r="B358" i="1"/>
  <c r="B357" i="1"/>
  <c r="B356" i="1"/>
  <c r="B355" i="1"/>
  <c r="B353" i="1"/>
  <c r="B352" i="1"/>
  <c r="B351" i="1"/>
  <c r="B350" i="1"/>
  <c r="B349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3" i="1"/>
  <c r="B322" i="1"/>
  <c r="B321" i="1"/>
  <c r="B320" i="1"/>
  <c r="B319" i="1"/>
  <c r="B318" i="1"/>
  <c r="B317" i="1"/>
  <c r="B316" i="1"/>
  <c r="B315" i="1"/>
  <c r="B314" i="1"/>
  <c r="B313" i="1"/>
  <c r="B311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1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69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5" i="1"/>
  <c r="B244" i="1"/>
  <c r="B243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3" i="1"/>
  <c r="B212" i="1"/>
  <c r="B211" i="1"/>
  <c r="B209" i="1"/>
  <c r="B207" i="1"/>
  <c r="B206" i="1"/>
  <c r="B205" i="1"/>
  <c r="B204" i="1"/>
  <c r="B203" i="1"/>
  <c r="B201" i="1"/>
  <c r="B199" i="1"/>
  <c r="B197" i="1"/>
  <c r="B195" i="1"/>
  <c r="B193" i="1"/>
  <c r="B191" i="1"/>
  <c r="B190" i="1"/>
  <c r="B189" i="1"/>
  <c r="B188" i="1"/>
  <c r="B187" i="1"/>
  <c r="B186" i="1"/>
  <c r="B185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3" i="1"/>
  <c r="B162" i="1"/>
  <c r="B161" i="1"/>
  <c r="B159" i="1"/>
  <c r="B157" i="1"/>
  <c r="B156" i="1"/>
  <c r="B155" i="1"/>
  <c r="B154" i="1"/>
  <c r="B153" i="1"/>
  <c r="B152" i="1"/>
  <c r="B151" i="1"/>
  <c r="B150" i="1"/>
  <c r="B149" i="1"/>
  <c r="B147" i="1"/>
  <c r="B146" i="1"/>
  <c r="B145" i="1"/>
  <c r="B143" i="1"/>
  <c r="B141" i="1"/>
  <c r="B139" i="1"/>
  <c r="B138" i="1"/>
  <c r="B136" i="1"/>
  <c r="B135" i="1"/>
  <c r="B133" i="1"/>
  <c r="B131" i="1"/>
  <c r="B130" i="1"/>
  <c r="B129" i="1"/>
  <c r="B128" i="1"/>
  <c r="B127" i="1"/>
  <c r="B126" i="1"/>
  <c r="B125" i="1"/>
  <c r="B124" i="1"/>
  <c r="B122" i="1"/>
  <c r="B121" i="1"/>
  <c r="B120" i="1"/>
  <c r="B119" i="1"/>
  <c r="B118" i="1"/>
  <c r="B117" i="1"/>
  <c r="B116" i="1"/>
  <c r="B115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100" i="1"/>
  <c r="B99" i="1"/>
  <c r="B97" i="1"/>
  <c r="B95" i="1"/>
  <c r="B94" i="1"/>
  <c r="B93" i="1"/>
  <c r="B92" i="1"/>
  <c r="B91" i="1"/>
  <c r="B90" i="1"/>
  <c r="B89" i="1"/>
  <c r="B88" i="1"/>
  <c r="B87" i="1"/>
  <c r="B85" i="1"/>
  <c r="B84" i="1"/>
  <c r="B83" i="1"/>
  <c r="B81" i="1"/>
  <c r="B80" i="1"/>
  <c r="B79" i="1"/>
  <c r="B78" i="1"/>
  <c r="B77" i="1"/>
  <c r="B76" i="1"/>
  <c r="B75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1" i="1"/>
  <c r="B49" i="1"/>
  <c r="B47" i="1"/>
  <c r="B45" i="1"/>
  <c r="B44" i="1"/>
  <c r="B43" i="1"/>
  <c r="B41" i="1"/>
  <c r="B39" i="1"/>
  <c r="B38" i="1"/>
  <c r="B37" i="1"/>
  <c r="B36" i="1"/>
  <c r="B35" i="1"/>
  <c r="B34" i="1"/>
  <c r="B33" i="1"/>
  <c r="B29" i="1"/>
  <c r="B27" i="1"/>
  <c r="B26" i="1"/>
  <c r="B25" i="1"/>
  <c r="B24" i="1"/>
  <c r="B23" i="1"/>
  <c r="B22" i="1"/>
  <c r="B21" i="1"/>
  <c r="B20" i="1"/>
  <c r="B19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458" i="1"/>
  <c r="F1296" i="1"/>
  <c r="F1270" i="1"/>
  <c r="F1202" i="1"/>
  <c r="F1062" i="1"/>
  <c r="F1048" i="1"/>
  <c r="F1032" i="1"/>
  <c r="F1000" i="1"/>
  <c r="F996" i="1"/>
  <c r="F978" i="1"/>
  <c r="F916" i="1"/>
  <c r="F848" i="1"/>
  <c r="F844" i="1"/>
  <c r="F824" i="1"/>
  <c r="F670" i="1"/>
  <c r="F614" i="1"/>
  <c r="F574" i="1"/>
  <c r="F558" i="1"/>
  <c r="F528" i="1"/>
  <c r="F108" i="1"/>
  <c r="F84" i="1"/>
</calcChain>
</file>

<file path=xl/sharedStrings.xml><?xml version="1.0" encoding="utf-8"?>
<sst xmlns="http://schemas.openxmlformats.org/spreadsheetml/2006/main" count="10737" uniqueCount="382">
  <si>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</si>
  <si>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</si>
  <si>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</si>
  <si>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</si>
  <si>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</si>
  <si>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</si>
  <si>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</si>
  <si>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</si>
  <si>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</si>
  <si>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</si>
  <si>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</si>
  <si>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</si>
  <si>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</si>
  <si>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LINK TAY</t>
  </si>
  <si>
    <t>-</t>
  </si>
  <si>
    <t/>
  </si>
  <si>
    <t>Công an xã Đức Châu tỉnh Hà Tĩnh</t>
  </si>
  <si>
    <t>Công an xã Đức Tùng tỉnh Hà Tĩnh</t>
  </si>
  <si>
    <t>Công an xã Đức Nhân tỉnh Hà Tĩnh</t>
  </si>
  <si>
    <t>Công an xã Tùng Ảnh tỉnh Hà Tĩnh</t>
  </si>
  <si>
    <t>UBND Ủy ban nhân dân xã Tùng Ảnh tỉnh Hà Tĩnh</t>
  </si>
  <si>
    <t>Công an xã Bùi Xá tỉnh Hà Tĩnh</t>
  </si>
  <si>
    <t>Công an xã Thái Yên tỉnh Hà Tĩnh</t>
  </si>
  <si>
    <t>Công an xã Trung Lễ tỉnh Hà Tĩnh</t>
  </si>
  <si>
    <t>Công an xã Đức Long tỉnh Hà Tĩnh</t>
  </si>
  <si>
    <t>Công an xã Đức Lâm tỉnh Hà Tĩnh</t>
  </si>
  <si>
    <t>Công an xã Đức Thanh tỉnh Hà Tĩnh</t>
  </si>
  <si>
    <t>Công an xã Đức Dũng tỉnh Hà Tĩnh</t>
  </si>
  <si>
    <t>Công an xã Tân Hương tỉnh Hà Tĩnh</t>
  </si>
  <si>
    <t>Công an xã Sơn Thọ tỉnh Hà Tĩnh</t>
  </si>
  <si>
    <t>Công an xã Hương Điền tỉnh Hà Tĩnh</t>
  </si>
  <si>
    <t>0977774080</t>
  </si>
  <si>
    <t>Công an xã Hương Thọ tỉnh Hà Tĩnh</t>
  </si>
  <si>
    <t>thôn Thái Phong, xã Xuân Hội, huyện Nghi Xuân, tỉnh Hà Tĩnh, Ha Tinh, Vietnam</t>
  </si>
  <si>
    <t>0825545599</t>
  </si>
  <si>
    <t>Công an xã Xuân Trường tỉnh Hà Tĩnh</t>
  </si>
  <si>
    <t>Công an xã Xuân Đan tỉnh Hà Tĩnh</t>
  </si>
  <si>
    <t>Công an xã Tiên Điền tỉnh Hà Tĩnh</t>
  </si>
  <si>
    <t>Công an xã Xuân Viên tỉnh Hà Tĩnh</t>
  </si>
  <si>
    <t>0859625588</t>
  </si>
  <si>
    <t>UBND Ủy ban nhân dân xã Xuân Lĩnh tỉnh Hà Tĩnh</t>
  </si>
  <si>
    <t>Công an xã Thuần Thiện tỉnh Hà Tĩnh</t>
  </si>
  <si>
    <t>Công an xã Kim Lộc tỉnh Hà Tĩnh</t>
  </si>
  <si>
    <t>UBND Ủy ban nhân dân xã Vượng Lộc tỉnh Hà Tĩnh</t>
  </si>
  <si>
    <t>Công an xã Song Lộc tỉnh Hà Tĩnh</t>
  </si>
  <si>
    <t>Công an xã Thường Nga tỉnh Hà Tĩnh</t>
  </si>
  <si>
    <t>Công an xã Trường Lộc tỉnh Hà Tĩnh</t>
  </si>
  <si>
    <t>Công an xã Yên Lộc tỉnh Hà Tĩnh</t>
  </si>
  <si>
    <t>Công an xã Tiến Lộc tỉnh Hà Tĩnh</t>
  </si>
  <si>
    <t>Công an xã Trung Lộc tỉnh Hà Tĩnh</t>
  </si>
  <si>
    <t>Công an xã Thượng Lộc tỉnh Hà Tĩnh</t>
  </si>
  <si>
    <t>Công an xã Đồng Lộc tỉnh Hà Tĩnh</t>
  </si>
  <si>
    <t>Công an xã Phương Điền tỉnh Hà Tĩnh</t>
  </si>
  <si>
    <t>0987599995</t>
  </si>
  <si>
    <t>Công an xã Hương Bình tỉnh Hà Tĩnh</t>
  </si>
  <si>
    <t>Công an xã Hương Long tỉnh Hà Tĩnh</t>
  </si>
  <si>
    <t>Công an xã Phú Gia tỉnh Hà Tĩnh</t>
  </si>
  <si>
    <t>Công an xã Gia Phố tỉnh Hà Tĩnh</t>
  </si>
  <si>
    <t>Công an xã Phú Phong tỉnh Hà Tĩnh</t>
  </si>
  <si>
    <t>Công an xã Hương Đô tỉnh Hà Tĩnh</t>
  </si>
  <si>
    <t>Công an xã Phúc Trạch tỉnh Hà Tĩnh</t>
  </si>
  <si>
    <t>Công an xã Hương Trà tỉnh Hà Tĩnh</t>
  </si>
  <si>
    <t>Công an xã Hương Lâm tỉnh Hà Tĩnh</t>
  </si>
  <si>
    <t>Công an xã Việt Xuyên tỉnh Hà Tĩnh</t>
  </si>
  <si>
    <t>Công an xã Thạch Tiến tỉnh Hà Tĩnh</t>
  </si>
  <si>
    <t>Công an xã Thạch Trị tỉnh Hà Tĩnh</t>
  </si>
  <si>
    <t>Công an xã Thạch Tân tỉnh Hà Tĩnh</t>
  </si>
  <si>
    <t>Công an xã Thạch Lâm tỉnh Hà Tĩnh</t>
  </si>
  <si>
    <t>Công an xã Cẩm Dương tỉnh Hà Tĩnh</t>
  </si>
  <si>
    <t>Công an xã Cẩm Yên tỉnh Hà Tĩnh</t>
  </si>
  <si>
    <t>Công an xã Cẩm Vĩnh tỉnh Hà Tĩnh</t>
  </si>
  <si>
    <t>Công an xã Cẩm Huy tỉnh Hà Tĩnh</t>
  </si>
  <si>
    <t>Công an xã Cẩm Phúc tỉnh Hà Tĩnh</t>
  </si>
  <si>
    <t>Công an xã Cẩm Lĩnh tỉnh Hà Tĩnh</t>
  </si>
  <si>
    <t>Công an xã Cẩm Mỹ tỉnh Hà Tĩnh</t>
  </si>
  <si>
    <t>Công an xã Kỳ Khang tỉnh Hà Tĩnh</t>
  </si>
  <si>
    <t>Công an xã Kỳ Thọ tỉnh Hà Tĩnh</t>
  </si>
  <si>
    <t>Công an xã Kỳ Hải tỉnh Hà Tĩnh</t>
  </si>
  <si>
    <t>Công an xã Kỳ Thư tỉnh Hà Tĩnh</t>
  </si>
  <si>
    <t>Công an xã Kỳ Lạc tỉnh Hà Tĩnh</t>
  </si>
  <si>
    <t>Công an xã Thạch Bằng tỉnh Hà Tĩnh</t>
  </si>
  <si>
    <t>Công an xã Thạch Kim tỉnh Hà Tĩnh</t>
  </si>
  <si>
    <t>Công an xã Mai Phụ tỉnh Hà Tĩnh</t>
  </si>
  <si>
    <t>0968223434</t>
  </si>
  <si>
    <t>Công an xã Kỳ Nam tỉnh Hà Tĩnh</t>
  </si>
  <si>
    <t>Công An thị xã Sơn Tây thành phố Hà Nội</t>
  </si>
  <si>
    <t>Công An thị xã Mường Lay tỉnh Điện Biên</t>
  </si>
  <si>
    <t>Công An thị xã Nghĩa Lộ tỉnh Yên Bái</t>
  </si>
  <si>
    <t>Công An thị xã Phổ Yên tỉnh Thái Nguyên</t>
  </si>
  <si>
    <t>Công An thị xã Đông Triều tỉnh Quảng Ninh</t>
  </si>
  <si>
    <t>Công An thị xã Quảng Yên tỉnh Quảng Ninh</t>
  </si>
  <si>
    <t>Công An thị xã Phú Thọ tỉnh Phú Thọ</t>
  </si>
  <si>
    <t>Công An thị xã Phúc Yên tỉnh Vĩnh Phúc</t>
  </si>
  <si>
    <t>Công An thị xã Từ Sơn tỉnh Bắc Ninh</t>
  </si>
  <si>
    <t>Công An thị xã Chí Linh tỉnh Hải Dương</t>
  </si>
  <si>
    <t>Công An thị xã Bỉm Sơn tỉnh Thanh Hóa</t>
  </si>
  <si>
    <t>Công An thị xã Cửa Lò tỉnh Nghệ An</t>
  </si>
  <si>
    <t>Công An thị xã Thái Hoà tỉnh Nghệ An</t>
  </si>
  <si>
    <t>Công An thị xã Hoàng Mai tỉnh Nghệ An</t>
  </si>
  <si>
    <t>Công An thị xã Hồng Lĩnh tỉnh Hà Tĩnh</t>
  </si>
  <si>
    <t>Công An thị xã Kỳ Anh tỉnh Hà Tĩnh</t>
  </si>
  <si>
    <t>Công an thị trấn Sóc Sơn thành phố Hà Nội</t>
  </si>
  <si>
    <t>Công an thị trấn Trâu Quỳ thành phố Hà Nội</t>
  </si>
  <si>
    <t>Hanoi, Vietnam</t>
  </si>
  <si>
    <t>02435250908</t>
  </si>
  <si>
    <t>Công an thị trấn Liên Quan thành phố Hà Nội</t>
  </si>
  <si>
    <t>Công an thị trấn Xuân Mai thành phố Hà Nội</t>
  </si>
  <si>
    <t>Công an thị trấn Kim Bài thành phố Hà Nội</t>
  </si>
  <si>
    <t>Công an thị trấn Thường Tín thành phố Hà Nội</t>
  </si>
  <si>
    <t>Công an thị trấn Vân Đình thành phố Hà Nội</t>
  </si>
  <si>
    <t>Công an thị trấn Phó Bảng tỉnh Hà Giang</t>
  </si>
  <si>
    <t>Công an thị trấn Yên Minh tỉnh Hà Giang</t>
  </si>
  <si>
    <t>Công an thị trấn Vị Xuyên tỉnh Hà Giang</t>
  </si>
  <si>
    <t>Công an thị trấn Cốc Pài tỉnh Hà Giang</t>
  </si>
  <si>
    <t>Công an thị trấn Pác Miầu tỉnh Cao Bằng</t>
  </si>
  <si>
    <t>Tổ dân phố 7, Thị trấn Bảo Lạc, Bao Lac, Vietnam</t>
  </si>
  <si>
    <t>0326137388</t>
  </si>
  <si>
    <t>Công an thị trấn Xuân Hòa tỉnh Cao Bằng</t>
  </si>
  <si>
    <t>Công an thị trấn Hùng Quốc tỉnh Cao Bằng</t>
  </si>
  <si>
    <t>Công an thị trấn Hoà Thuận tỉnh Cao Bằng</t>
  </si>
  <si>
    <t>Tổ dân phố 3, thị trấn Tĩnh Túc, huyện Nguyên Bình, Cao Bang, Vietnam</t>
  </si>
  <si>
    <t>0915425135</t>
  </si>
  <si>
    <t>Phố Ngã Ba, thị trấn Phủ Thông, huyện Bạch Thông, tỉnh Bắc Kạn, Bac Kan, Vietnam</t>
  </si>
  <si>
    <t>0359001729</t>
  </si>
  <si>
    <t>Công an thị trấn Tân Bình tỉnh Tuyên Quang</t>
  </si>
  <si>
    <t>Số nhà 34, tổ dân phố Đăng Châu, thị trấn Sơn Dương, huyện Sơn Dương, tỉnh Tuyên Quang</t>
  </si>
  <si>
    <t>Công an thị trấn N.T Phong Hải tỉnh Lào Cai</t>
  </si>
  <si>
    <t>Công an thị trấn Khánh Yên tỉnh Lào Cai</t>
  </si>
  <si>
    <t>Công an thị trấn Mường Chà tỉnh Điện Biên</t>
  </si>
  <si>
    <t>Công an thị trấn Tam Đường tỉnh Lai Châu</t>
  </si>
  <si>
    <t>Công an thị trấn Mường Tè tỉnh Lai Châu</t>
  </si>
  <si>
    <t>thị trấn Tân Uyên, huyện Tân Uyên</t>
  </si>
  <si>
    <t>0812168113</t>
  </si>
  <si>
    <t>Công an thị trấn Nậm Nhùn tỉnh Lai Châu</t>
  </si>
  <si>
    <t>02123500113</t>
  </si>
  <si>
    <t>Tiểu khu Phiêng Ban 2 thị trấn Bắc Yên huyện Bắc Yên, Son La Chau, Vietnam</t>
  </si>
  <si>
    <t>866099266</t>
  </si>
  <si>
    <t>Công an thị trấn Hát Lót tỉnh Sơn La</t>
  </si>
  <si>
    <t>Công an thị trấn Yên Thế tỉnh Yên Bái</t>
  </si>
  <si>
    <t>Công an thị trấn Mù Căng Chải tỉnh Yên Bái</t>
  </si>
  <si>
    <t>0918827965</t>
  </si>
  <si>
    <t>Công an thị trấn NT Liên Sơn tỉnh Yên Bái</t>
  </si>
  <si>
    <t>Công an thị trấn NT Nghĩa Lộ tỉnh Yên Bái</t>
  </si>
  <si>
    <t>0978845496</t>
  </si>
  <si>
    <t>0868424333</t>
  </si>
  <si>
    <t>Công an thị trấn Kỳ Sơn tỉnh Hòa Bình</t>
  </si>
  <si>
    <t>Công an thị trấn Mường Khến tỉnh Hòa Bình</t>
  </si>
  <si>
    <t>phố Thống Nhất - thị trấn Vụ Bản - huyện Lạc Sơn - tỉnh Hoà Bình</t>
  </si>
  <si>
    <t>Công an thị trấn Chi Nê tỉnh Hòa Bình</t>
  </si>
  <si>
    <t>Công an thị trấn Chợ Chu tỉnh Thái Nguyên</t>
  </si>
  <si>
    <t>Công an thị trấn Giang Tiên tỉnh Thái Nguyên</t>
  </si>
  <si>
    <t>Công an thị trấn Trại Cau tỉnh Thái Nguyên</t>
  </si>
  <si>
    <t>Công an thị trấn Đình Cả tỉnh Thái Nguyên</t>
  </si>
  <si>
    <t>Công an thị trấn Hùng Sơn tỉnh Thái Nguyên</t>
  </si>
  <si>
    <t>Công an thị trấn Quân Chu tỉnh Thái Nguyên</t>
  </si>
  <si>
    <t>Công an thị trấn Đồng Đăng tỉnh Lạng Sơn</t>
  </si>
  <si>
    <t>Công an thị trấn Hữu Lũng tỉnh Lạng Sơn</t>
  </si>
  <si>
    <t>Lang Son, Vietnam</t>
  </si>
  <si>
    <t>02056281668</t>
  </si>
  <si>
    <t>Khu 7, thị trấn Đình Lập, Lang Son, Vietnam</t>
  </si>
  <si>
    <t>02053848668</t>
  </si>
  <si>
    <t>Công an thị trấn NT Thái Bình tỉnh Lạng Sơn</t>
  </si>
  <si>
    <t>Công an thị trấn Quảng Hà tỉnh Quảng Ninh</t>
  </si>
  <si>
    <t>Công an thị trấn Ba Chẽ tỉnh Quảng Ninh</t>
  </si>
  <si>
    <t>Công an thị trấn Trới tỉnh Quảng Ninh</t>
  </si>
  <si>
    <t>Công an thị trấn Cô Tô tỉnh Quảng Ninh</t>
  </si>
  <si>
    <t>Công an thị trấn Cầu Gồ tỉnh Bắc Giang</t>
  </si>
  <si>
    <t>Công an thị trấn Nhã Nam tỉnh Bắc Giang</t>
  </si>
  <si>
    <t>Công an thị trấn Kép tỉnh Bắc Giang</t>
  </si>
  <si>
    <t>Công an thị trấn Chũ tỉnh Bắc Giang</t>
  </si>
  <si>
    <t>Công an thị trấn An Châu tỉnh Bắc Giang</t>
  </si>
  <si>
    <t>Công an thị trấn Thanh Sơn tỉnh Bắc Giang</t>
  </si>
  <si>
    <t>Công an thị trấn Neo tỉnh Bắc Giang</t>
  </si>
  <si>
    <t>Công an thị trấn Bích Động tỉnh Bắc Giang</t>
  </si>
  <si>
    <t>Công an thị trấn Nếnh tỉnh Bắc Giang</t>
  </si>
  <si>
    <t>Khu Đầu Lô, thị trấn Đoan Hùng, huyện Đoan Hùng, �?oan Hùng, Vietnam</t>
  </si>
  <si>
    <t>02103641113</t>
  </si>
  <si>
    <t>0973218628</t>
  </si>
  <si>
    <t>thị trấn hùng sơn, huyện Đại Từ</t>
  </si>
  <si>
    <t>Phu Tho, Vietnam</t>
  </si>
  <si>
    <t>02103512568</t>
  </si>
  <si>
    <t>UBND Ủy ban nhân dân thị trấn Thanh Thủy tỉnh Phú Thọ</t>
  </si>
  <si>
    <t>Công an thị trấn Lập Thạch tỉnh Vĩnh Phúc</t>
  </si>
  <si>
    <t>Công an thị trấn Gia Khánh tỉnh Vĩnh Phúc</t>
  </si>
  <si>
    <t>Công an thị trấn Thanh Lãng tỉnh Vĩnh Phúc</t>
  </si>
  <si>
    <t>Công an thị trấn Tứ Trưng tỉnh Vĩnh Phúc</t>
  </si>
  <si>
    <t>Công an thị trấn Chờ tỉnh Bắc Ninh</t>
  </si>
  <si>
    <t>Thị trấn Hồ, Thuan Thanh, Vietnam</t>
  </si>
  <si>
    <t>02223865661</t>
  </si>
  <si>
    <t>0387383898</t>
  </si>
  <si>
    <t>Trần Hưng Đạo, Khu 3 , thị trấn Kẻ Sặt, huyện Bình Giang, Hai Duong, Vietnam</t>
  </si>
  <si>
    <t>Đường 391, thị trấn Tư Kỳ, Hai Duong, Vietnam</t>
  </si>
  <si>
    <t>0982746145</t>
  </si>
  <si>
    <t>Đường Ninh Thái, Khu 4 Thị trấn Ninh Giang, Ninh Giang, Hải dương</t>
  </si>
  <si>
    <t>0987237161</t>
  </si>
  <si>
    <t>Đ. Nguyễn Lương Bằng, thị trấn Thanh Miện, huyện Thanh Miện, Hai Duong, Vietnam</t>
  </si>
  <si>
    <t>Công an thị trấn Núi Đèo thành phố Hải Phòng</t>
  </si>
  <si>
    <t>Công an thị trấn Núi Đối thành phố Hải Phòng</t>
  </si>
  <si>
    <t>Khoái Châu, Hung Yen, Vietnam</t>
  </si>
  <si>
    <t>Công an thị trấn Vương tỉnh Hưng Yên</t>
  </si>
  <si>
    <t>Công an thị trấn Trần Cao tỉnh Hưng Yên</t>
  </si>
  <si>
    <t>Công an thị trấn Đông Hưng tỉnh Thái Bình</t>
  </si>
  <si>
    <t>Công an thị trấn Diêm Điền tỉnh Thái Bình</t>
  </si>
  <si>
    <t>Công an thị trấn Thanh Nê tỉnh Thái Bình</t>
  </si>
  <si>
    <t>Công an thị trấn Vũ Thư tỉnh Thái Bình</t>
  </si>
  <si>
    <t>0973786796</t>
  </si>
  <si>
    <t>Công an thị trấn Bình Mỹ tỉnh Hà Nam</t>
  </si>
  <si>
    <t>Công an thị trấn Mỹ Lộc tỉnh Nam Định</t>
  </si>
  <si>
    <t>Công an thị trấn Liễu Đề tỉnh Nam Định</t>
  </si>
  <si>
    <t>Công an thị trấn Rạng Đông tỉnh Nam Định</t>
  </si>
  <si>
    <t>Công an thị trấn Quất Lâm tỉnh Nam Định</t>
  </si>
  <si>
    <t>Công an thị trấn Yên Định tỉnh Nam Định</t>
  </si>
  <si>
    <t>Công an thị trấn Cồn tỉnh Nam Định</t>
  </si>
  <si>
    <t>Hai Hau, Vietnam</t>
  </si>
  <si>
    <t>0982538757</t>
  </si>
  <si>
    <t>0919086464</t>
  </si>
  <si>
    <t>Công an thị trấn Vân Du tỉnh Thanh Hóa</t>
  </si>
  <si>
    <t>Đường Lê Lợi, Huyện Thọ Xuân, Việt Nam</t>
  </si>
  <si>
    <t>0984527766</t>
  </si>
  <si>
    <t>Số 03, đường Lê Lai, Khu phố 1, thị trấn Lam Sơn, huyện Thọ Xuân, tỉnh Thanh Hoá</t>
  </si>
  <si>
    <t>0858370525</t>
  </si>
  <si>
    <t>thường xuân, thanh hoá</t>
  </si>
  <si>
    <t>0869549323</t>
  </si>
  <si>
    <t>Tiểu khu Lê Xá 1, thị trấn Nông Cống, huyện Nông Cống, tỉnh Thanh Hóa.</t>
  </si>
  <si>
    <t>02373681118</t>
  </si>
  <si>
    <t>Công an thị trấn Mường Xén tỉnh Nghệ An</t>
  </si>
  <si>
    <t>0983556456</t>
  </si>
  <si>
    <t>Công an thị trấn Quỳ Hợp tỉnh Nghệ An</t>
  </si>
  <si>
    <t>Khối 3</t>
  </si>
  <si>
    <t>0965919767</t>
  </si>
  <si>
    <t>0985256317</t>
  </si>
  <si>
    <t>0918676888</t>
  </si>
  <si>
    <t>thị trấn đức thọ, Ã?uc Tho, Vietnam</t>
  </si>
  <si>
    <t>0965843888</t>
  </si>
  <si>
    <t>55 Lý Nam Đế , Dong Hoi, Vietnam</t>
  </si>
  <si>
    <t>02323822142</t>
  </si>
  <si>
    <t>Công an huyện Vĩnh Linh tỉnh Quảng Trị</t>
  </si>
  <si>
    <t>Công an huyện Cam Lộ tỉnh Quảng Trị</t>
  </si>
  <si>
    <t>Công an huyện Triệu Phong tỉnh Quảng Trị</t>
  </si>
  <si>
    <t>thị trấn Phú Đa</t>
  </si>
  <si>
    <t>02343860584</t>
  </si>
  <si>
    <t>Công an huyện Phú Lộc tỉnh Thừa Thiên Huế</t>
  </si>
  <si>
    <t>Công an huyện Nam Trà My tỉnh Quảng Nam</t>
  </si>
  <si>
    <t>Công an huyện Núi Thành tỉnh Quảng Nam</t>
  </si>
  <si>
    <t>Công an huyện Phú Ninh tỉnh Quảng Nam</t>
  </si>
  <si>
    <t>Công an huyện Nông Sơn tỉnh Quảng Nam</t>
  </si>
  <si>
    <t>Công an huyện Bình Sơn tỉnh Quảng Ngãi</t>
  </si>
  <si>
    <t>Công an huyện Trà Bồng tỉnh Quảng Ngãi</t>
  </si>
  <si>
    <t>Công an huyện Sơn Hà tỉnh Quảng Ngãi</t>
  </si>
  <si>
    <t>Công an huyện Sơn Tây tỉnh Quảng Ngãi</t>
  </si>
  <si>
    <t>Công an huyện Minh Long tỉnh Quảng Ngãi</t>
  </si>
  <si>
    <t>Công an huyện Nghĩa Hành tỉnh Quảng Ngãi</t>
  </si>
  <si>
    <t>Công an huyện Đức Phổ tỉnh Quảng Ngãi</t>
  </si>
  <si>
    <t>Công an huyện Lý Sơn tỉnh Quảng Ngãi</t>
  </si>
  <si>
    <t>Binh Dinh, Vietnam</t>
  </si>
  <si>
    <t>02563875348</t>
  </si>
  <si>
    <t>Công an huyện Phù Mỹ tỉnh Bình Định</t>
  </si>
  <si>
    <t>Công an huyện Phù Cát tỉnh Bình Định</t>
  </si>
  <si>
    <t>Công an huyện Đồng Xuân tỉnh Phú Yên</t>
  </si>
  <si>
    <t>Công an huyện Tây Hoà tỉnh Phú Yên</t>
  </si>
  <si>
    <t>Công an thành phố Cam Ranh tỉnh Khánh Hòa</t>
  </si>
  <si>
    <t>UBND Ủy ban nhân dân huyện Cam Lâm tỉnh Khánh Hòa</t>
  </si>
  <si>
    <t>UBND Ủy ban nhân dân huyện Diên Khánh tỉnh Khánh Hòa</t>
  </si>
  <si>
    <t>02593822516</t>
  </si>
  <si>
    <t>Công an huyện Tuy Phong tỉnh Bình Thuận</t>
  </si>
  <si>
    <t>+2523860133</t>
  </si>
  <si>
    <t>14 trần phú</t>
  </si>
  <si>
    <t>Công an huyện Tánh Linh tỉnh Bình Thuận</t>
  </si>
  <si>
    <t>Công an huyện Đức Linh tỉnh Bình Thuận</t>
  </si>
  <si>
    <t>Công an huyện Đắk Glei tỉnh Kon Tum</t>
  </si>
  <si>
    <t>Công an huyện Kon Rẫy tỉnh Kon Tum</t>
  </si>
  <si>
    <t>0769687777</t>
  </si>
  <si>
    <t>Công an huyện Sa Thầy tỉnh Kon Tum</t>
  </si>
  <si>
    <t>Công an huyện Tu Mơ Rông tỉnh Kon Tum</t>
  </si>
  <si>
    <t>Công an huyện Ia H' Drai tỉnh Kon Tum</t>
  </si>
  <si>
    <t>Công an huyện Ia Pa tỉnh Gia Lai</t>
  </si>
  <si>
    <t>Công an thành phố Buôn Ma Thuột tỉnh Đắk Lắk</t>
  </si>
  <si>
    <t>Công an huyện Ea H'leo tỉnh Đắk Lắk</t>
  </si>
  <si>
    <t>Công an huyện Ea Súp tỉnh Đắk Lắk</t>
  </si>
  <si>
    <t>Công an huyện Buôn Đôn tỉnh Đắk Lắk</t>
  </si>
  <si>
    <t>Công an huyện Krông Búk tỉnh Đắk Lắk</t>
  </si>
  <si>
    <t>Buon Kmrang, Vietnam</t>
  </si>
  <si>
    <t>Công an huyện Krông Bông tỉnh Đắk Lắk</t>
  </si>
  <si>
    <t>Công an huyện Krông A Na tỉnh Đắk Lắk</t>
  </si>
  <si>
    <t>Công an huyện Lắk tỉnh Đắk Lắk</t>
  </si>
  <si>
    <t>Công an huyện Cư Kuin tỉnh Đắk Lắk</t>
  </si>
  <si>
    <t>Công an huyện Đăk Glong tỉnh Đắk Nông</t>
  </si>
  <si>
    <t>Công an huyện Cư Jút tỉnh Đắk Nông</t>
  </si>
  <si>
    <t>Công an huyện Krông Nô tỉnh Đắk Nông</t>
  </si>
  <si>
    <t>Công an huyện Đắk Song tỉnh Đắk Nông</t>
  </si>
  <si>
    <t>Công an huyện Đắk R'Lấp tỉnh Đắk Nông</t>
  </si>
  <si>
    <t>Công an huyện Tuy Đức tỉnh Đắk Nông</t>
  </si>
  <si>
    <t>Công an huyện Bù Đăng tỉnh Bình Phước</t>
  </si>
  <si>
    <t>Công an huyện Trảng Bom tỉnh Đồng Nai</t>
  </si>
  <si>
    <t>80 Tôn Đức Thắng, thị trấn Long Thành, huyện Long Thành, Tỉnh Đồng Nai, Vietnam</t>
  </si>
  <si>
    <t>02513547546</t>
  </si>
  <si>
    <t>Công an thành phố Bà Rịa tỉnh Bà Rịa - Vũng Tàu</t>
  </si>
  <si>
    <t>Công an huyện Xuyên Mộc tỉnh Bà Rịa - Vũng Tàu</t>
  </si>
  <si>
    <t>Công an huyện Tân Thành tỉnh Bà Rịa - Vũng Tàu</t>
  </si>
  <si>
    <t>UBND Ủy ban nhân dân huyện Nhà Bè thành phố Hồ Chí Minh</t>
  </si>
  <si>
    <t>Công an huyện Cần Giờ thành phố Hồ Chí Minh</t>
  </si>
  <si>
    <t>Công an huyện Vĩnh Hưng tỉnh Long An</t>
  </si>
  <si>
    <t>Công an huyện Mộc Hóa tỉnh Long An</t>
  </si>
  <si>
    <t>Công an huyện Thạnh Hóa tỉnh Long An</t>
  </si>
  <si>
    <t>Công an huyện Đức Huệ tỉnh Long An</t>
  </si>
  <si>
    <t>Công an huyện Thủ Thừa tỉnh Long An</t>
  </si>
  <si>
    <t>Công an huyện Cần Đước tỉnh Long An</t>
  </si>
  <si>
    <t>Công an huyện Cần Giuộc tỉnh Long An</t>
  </si>
  <si>
    <t>Công an huyện Tân Phước tỉnh Tiền Giang</t>
  </si>
  <si>
    <t>Công an huyện Gò Công Tây tỉnh Tiền Giang</t>
  </si>
  <si>
    <t>Công an huyện Gò Công Đông tỉnh Tiền Giang</t>
  </si>
  <si>
    <t>Công an huyện Tân Phú Đông tỉnh Tiền Giang</t>
  </si>
  <si>
    <t>Công an huyện Giồng Trôm tỉnh Bến Tre</t>
  </si>
  <si>
    <t>Công an huyện Thạnh Phú tỉnh Bến Tre</t>
  </si>
  <si>
    <t>Công an huyện Mỏ Cày Bắc tỉnh Bến Tre</t>
  </si>
  <si>
    <t>Công an thành phố Trà Vinh tỉnh Trà Vinh</t>
  </si>
  <si>
    <t>Công an huyện Cầu Kè tỉnh Trà Vinh</t>
  </si>
  <si>
    <t>Công an thành phố Sa Đéc tỉnh Đồng Tháp</t>
  </si>
  <si>
    <t>Công an huyện Lấp Vò tỉnh Đồng Tháp</t>
  </si>
  <si>
    <t>Công an thành phố Long Xuyên tỉnh An Giang</t>
  </si>
  <si>
    <t>Công an thành phố Châu Đốc tỉnh An Giang</t>
  </si>
  <si>
    <t>Công an huyện Phú Tân tỉnh An Giang</t>
  </si>
  <si>
    <t>Công an huyện Tịnh Biên tỉnh An Giang</t>
  </si>
  <si>
    <t>Công an huyện Tri Tôn tỉnh An Giang</t>
  </si>
  <si>
    <t>Công an huyện Hòn Đất tỉnh Kiên Giang</t>
  </si>
  <si>
    <t>Công an huyện Giồng Riềng tỉnh Kiên Giang</t>
  </si>
  <si>
    <t>Công an huyện Gò Quao tỉnh Kiên Giang</t>
  </si>
  <si>
    <t>Công an huyện Vĩnh Thuận tỉnh Kiên Giang</t>
  </si>
  <si>
    <t>Công an huyện U Minh Thượng tỉnh Kiên Giang</t>
  </si>
  <si>
    <t>Công an quận Ninh Kiều thành phố Cần Thơ</t>
  </si>
  <si>
    <t>Công an quận Cái Răng thành phố Cần Thơ</t>
  </si>
  <si>
    <t>Công an huyện Thới Lai thành phố Cần Thơ</t>
  </si>
  <si>
    <t>Công an huyện Phụng Hiệp tỉnh Hậu Giang</t>
  </si>
  <si>
    <t>Công an huyện Vị Thuỷ tỉnh Hậu Giang</t>
  </si>
  <si>
    <t>Công an huyện Long Mỹ tỉnh Hậu Giang</t>
  </si>
  <si>
    <t>Công an thành phố Sóc Trăng tỉnh Sóc Trăng</t>
  </si>
  <si>
    <t>Công an huyện Mỹ Xuyên tỉnh Sóc Trăng</t>
  </si>
  <si>
    <t>UBND Ủy ban nhân dân huyện Hồng Dân tỉnh Bạc Liêu</t>
  </si>
  <si>
    <t>Công an huyện Đông Hải tỉnh Bạc Liêu</t>
  </si>
  <si>
    <t>Công an thành phố Cà Mau tỉnh Cà Mau</t>
  </si>
  <si>
    <t>Công an huyện U Minh tỉnh Cà Mau</t>
  </si>
  <si>
    <t>Công an huyện Thới Bình tỉnh Cà Mau</t>
  </si>
  <si>
    <t>Công an huyện Trần Văn Thời tỉnh Cà Mau</t>
  </si>
  <si>
    <t>Công an huyện Ngọc Hiển tỉnh Cà Mau</t>
  </si>
  <si>
    <t>Công an phường Đồng Phú tỉnh Quảng Bình</t>
  </si>
  <si>
    <t>Công an phường Đồng Mỹ tỉnh Quảng Bình</t>
  </si>
  <si>
    <t>Công an phường Đồng Sơn tỉnh Quảng Bình</t>
  </si>
  <si>
    <t>đường Quang Trung, phường Phú Hải, Tp Đồng Hới, Dong Hoi, Vietnam</t>
  </si>
  <si>
    <t>02323855440</t>
  </si>
  <si>
    <t>Công an phường Bắc Nghĩa tỉnh Quảng Bình</t>
  </si>
  <si>
    <t>Công an phường Đức Ninh Đông tỉnh Quảng Bình</t>
  </si>
  <si>
    <t>Công an xã Lộc Ninh tỉnh Quảng Bình</t>
  </si>
  <si>
    <t>Công an xã Nghĩa Ninh tỉnh Quảng Bình</t>
  </si>
  <si>
    <t>Công an xã Đức Ninh tỉnh Quảng Bình</t>
  </si>
  <si>
    <t>Công an xã Tân Hóa tỉnh Quảng Bình</t>
  </si>
  <si>
    <t>Công an xã Thanh Thạch tỉnh Quảng Bình</t>
  </si>
  <si>
    <t>Công an xã Thuận Hóa tỉnh Quảng Bình</t>
  </si>
  <si>
    <t>Công an xã Sơn Hóa tỉnh Quảng Bình</t>
  </si>
  <si>
    <t>Công an xã Đức Hóa tỉnh Quảng Bình</t>
  </si>
  <si>
    <t>Công an xã Mai Hóa tỉnh Quảng Bình</t>
  </si>
  <si>
    <t>Công an xã Quảng Kim tỉnh Quảng Bình</t>
  </si>
  <si>
    <t>Công an xã Quảng Châu tỉnh Quảng Bình</t>
  </si>
  <si>
    <t>Công an xã Cảnh Dương tỉnh Quảng Bình</t>
  </si>
  <si>
    <t>Công an xã Mỹ Trạch tỉnh Quảng Bình</t>
  </si>
  <si>
    <t>Công an xã Bắc Trạch tỉnh Quảng Bình</t>
  </si>
  <si>
    <t>Công an xã Cự Nẫm tỉnh Quảng Bình</t>
  </si>
  <si>
    <t>Công an xã Phú Trạch tỉnh Quảng Bình</t>
  </si>
  <si>
    <t>Công an xã Tây Trạch tỉnh Quảng Bình</t>
  </si>
  <si>
    <t>Công an xã Lý Trạch tỉnh Quảng Bình</t>
  </si>
  <si>
    <t>Công an xã Trường Sơn tỉnh Quảng Bình</t>
  </si>
  <si>
    <t>Công an xã Hàm Ninh tỉnh Quảng Bình</t>
  </si>
  <si>
    <t>Công an xã Trường Xuân tỉnh Quảng Bình</t>
  </si>
  <si>
    <t>Công an xã Hiền Ninh tỉnh Quảng Bình</t>
  </si>
  <si>
    <t>Công an xã Sơn Thủy tỉnh Quảng Bình</t>
  </si>
  <si>
    <t>Công an xã Dương Thủy tỉnh Quảng Bình</t>
  </si>
  <si>
    <t>Công an xã Phú Thủy tỉnh Quảng Bình</t>
  </si>
  <si>
    <t>Công an xã Xuân Thủy tỉnh Quảng Bình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</si>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</sst>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inhtan.hochiminhcity.gov.vn/" TargetMode="External"/><Relationship Id="rId170" Type="http://schemas.openxmlformats.org/officeDocument/2006/relationships/hyperlink" Target="https://www.facebook.com/tintuccattien" TargetMode="External"/><Relationship Id="rId987" Type="http://schemas.openxmlformats.org/officeDocument/2006/relationships/hyperlink" Target="https://www.facebook.com/p/C%C3%B4ng-an-huy%E1%BB%87n-Ch%E1%BB%A3-M%E1%BB%9Bi-B%E1%BA%AFc-K%E1%BA%A1n-100077989742808/" TargetMode="External"/><Relationship Id="rId847" Type="http://schemas.openxmlformats.org/officeDocument/2006/relationships/hyperlink" Target="https://sotnmt.hatinh.gov.vn/sotnmt/portal/read/tham-van-danh-gia-tac-dong-moi-truong-1/news/tham-van-bao-cao-danh-gia-tac-dong-moi-truong-cua-du-an-ha-tang-ky-thuat-khu-dan.html" TargetMode="External"/><Relationship Id="rId1477" Type="http://schemas.openxmlformats.org/officeDocument/2006/relationships/hyperlink" Target="https://www.facebook.com/tuyengiaophuvang/" TargetMode="External"/><Relationship Id="rId1684" Type="http://schemas.openxmlformats.org/officeDocument/2006/relationships/hyperlink" Target="https://krongana.daklak.gov.vn/" TargetMode="External"/><Relationship Id="rId1891" Type="http://schemas.openxmlformats.org/officeDocument/2006/relationships/hyperlink" Target="https://www.facebook.com/caxdaian/" TargetMode="External"/><Relationship Id="rId707" Type="http://schemas.openxmlformats.org/officeDocument/2006/relationships/hyperlink" Target="https://www.facebook.com/lien.conganthach/?locale=vi_VN" TargetMode="External"/><Relationship Id="rId914" Type="http://schemas.openxmlformats.org/officeDocument/2006/relationships/hyperlink" Target="https://www.facebook.com/p/Tu%E1%BB%95i-Tr%E1%BA%BB-C%C3%B4ng-An-Huy%E1%BB%87n-Ch%C6%B0%C6%A1ng-M%E1%BB%B9-100028578047777/" TargetMode="External"/><Relationship Id="rId1337" Type="http://schemas.openxmlformats.org/officeDocument/2006/relationships/hyperlink" Target="https://www.facebook.com/100063702331996" TargetMode="External"/><Relationship Id="rId1544" Type="http://schemas.openxmlformats.org/officeDocument/2006/relationships/hyperlink" Target="https://ducpho.quangngai.gov.vn/" TargetMode="External"/><Relationship Id="rId1751" Type="http://schemas.openxmlformats.org/officeDocument/2006/relationships/hyperlink" Target="https://trangbang.tayninh.gov.vn/" TargetMode="External"/><Relationship Id="rId43" Type="http://schemas.openxmlformats.org/officeDocument/2006/relationships/hyperlink" Target="https://www.facebook.com/profile.php?id=100087130854801" TargetMode="External"/><Relationship Id="rId1404" Type="http://schemas.openxmlformats.org/officeDocument/2006/relationships/hyperlink" Target="https://www.facebook.com/trungtamvanhoathethaovatruyenthongtanky/?locale=vi_VN" TargetMode="External"/><Relationship Id="rId1611" Type="http://schemas.openxmlformats.org/officeDocument/2006/relationships/hyperlink" Target="https://tuyphong.binhthuan.gov.vn/" TargetMode="External"/><Relationship Id="rId497" Type="http://schemas.openxmlformats.org/officeDocument/2006/relationships/hyperlink" Target="https://www.facebook.com/caxlienminh" TargetMode="External"/><Relationship Id="rId2178" Type="http://schemas.openxmlformats.org/officeDocument/2006/relationships/hyperlink" Target="https://botrach.quangbinh.gov.vn/chi-tiet-tin/-/view-article/1/1404469290797/1403595781891" TargetMode="External"/><Relationship Id="rId357" Type="http://schemas.openxmlformats.org/officeDocument/2006/relationships/hyperlink" Target="https://www.facebook.com/CATTTuanGiao" TargetMode="External"/><Relationship Id="rId1194" Type="http://schemas.openxmlformats.org/officeDocument/2006/relationships/hyperlink" Target="https://www.facebook.com/TuoitreConganVinhPhuc/" TargetMode="External"/><Relationship Id="rId2038" Type="http://schemas.openxmlformats.org/officeDocument/2006/relationships/hyperlink" Target="https://donghoi.quangbinh.gov.vn/chi-tiet-tin/-/view-article/1/1404469293843/1403583090694" TargetMode="External"/><Relationship Id="rId217" Type="http://schemas.openxmlformats.org/officeDocument/2006/relationships/hyperlink" Target="https://www.facebook.com/conganvanninh" TargetMode="External"/><Relationship Id="rId564" Type="http://schemas.openxmlformats.org/officeDocument/2006/relationships/hyperlink" Target="https://www.facebook.com/xaduchoa/?locale=vi_VN" TargetMode="External"/><Relationship Id="rId771" Type="http://schemas.openxmlformats.org/officeDocument/2006/relationships/hyperlink" Target="https://camthach.camxuyen.hatinh.gov.vn/" TargetMode="External"/><Relationship Id="rId424" Type="http://schemas.openxmlformats.org/officeDocument/2006/relationships/hyperlink" Target="https://www.facebook.com/ConganxaCamHung" TargetMode="External"/><Relationship Id="rId631" Type="http://schemas.openxmlformats.org/officeDocument/2006/relationships/hyperlink" Target="https://www.facebook.com/caxvuongloc/" TargetMode="External"/><Relationship Id="rId1054" Type="http://schemas.openxmlformats.org/officeDocument/2006/relationships/hyperlink" Target="https://www.facebook.com/p/C%C3%B4ng-an-th%E1%BB%8B-tr%E1%BA%A5n-M%E1%BA%ADu-A-100031786790979/" TargetMode="External"/><Relationship Id="rId1261" Type="http://schemas.openxmlformats.org/officeDocument/2006/relationships/hyperlink" Target="https://dichvucong.hungyen.gov.vn/dichvucong/hotline" TargetMode="External"/><Relationship Id="rId2105" Type="http://schemas.openxmlformats.org/officeDocument/2006/relationships/hyperlink" Target="https://congan.quangbinh.gov.vn/khoi-to-dam-xuan-vinh-pho-chu-tich-hoi-dong-nhan-dan-xa-quang-chau/" TargetMode="External"/><Relationship Id="rId1121" Type="http://schemas.openxmlformats.org/officeDocument/2006/relationships/hyperlink" Target="https://dinhlap.langson.gov.vn/" TargetMode="External"/><Relationship Id="rId1938" Type="http://schemas.openxmlformats.org/officeDocument/2006/relationships/hyperlink" Target="https://www.facebook.com/854925838735943" TargetMode="External"/><Relationship Id="rId281" Type="http://schemas.openxmlformats.org/officeDocument/2006/relationships/hyperlink" Target="https://www.facebook.com/profile.php?id=100063737868200" TargetMode="External"/><Relationship Id="rId141" Type="http://schemas.openxmlformats.org/officeDocument/2006/relationships/hyperlink" Target="https://www.facebook.com/profile.php?id=100086070168808" TargetMode="External"/><Relationship Id="rId7" Type="http://schemas.openxmlformats.org/officeDocument/2006/relationships/hyperlink" Target="https://www.facebook.com/AnninhLocThuy" TargetMode="External"/><Relationship Id="rId958" Type="http://schemas.openxmlformats.org/officeDocument/2006/relationships/hyperlink" Target="https://www.facebook.com/conganBaTri/" TargetMode="External"/><Relationship Id="rId1588" Type="http://schemas.openxmlformats.org/officeDocument/2006/relationships/hyperlink" Target="https://khanhson.khanhhoa.gov.vn/" TargetMode="External"/><Relationship Id="rId1795" Type="http://schemas.openxmlformats.org/officeDocument/2006/relationships/hyperlink" Target="http://www.quan12.hochiminhcity.gov.vn/" TargetMode="External"/><Relationship Id="rId87" Type="http://schemas.openxmlformats.org/officeDocument/2006/relationships/hyperlink" Target="https://www.facebook.com/profile.php?id=100079991727661" TargetMode="External"/><Relationship Id="rId818" Type="http://schemas.openxmlformats.org/officeDocument/2006/relationships/hyperlink" Target="https://kytho.kyanh.hatinh.gov.vn/" TargetMode="External"/><Relationship Id="rId1448" Type="http://schemas.openxmlformats.org/officeDocument/2006/relationships/hyperlink" Target="https://www.facebook.com/conganhuyentuyenhoa/" TargetMode="External"/><Relationship Id="rId1655" Type="http://schemas.openxmlformats.org/officeDocument/2006/relationships/hyperlink" Target="https://www.facebook.com/p/C%C3%B4ng-an-huy%E1%BB%87n-Ch%C6%B0-Pr%C3%B4ng-100063615364566/" TargetMode="External"/><Relationship Id="rId1308" Type="http://schemas.openxmlformats.org/officeDocument/2006/relationships/hyperlink" Target="https://www.facebook.com/p/C%C3%B4ng-an-th%E1%BB%8B-tr%E1%BA%A5n-C%E1%BB%95-L%E1%BB%85-100069913269136/" TargetMode="External"/><Relationship Id="rId1862" Type="http://schemas.openxmlformats.org/officeDocument/2006/relationships/hyperlink" Target="https://caibe.tiengiang.gov.vn/" TargetMode="External"/><Relationship Id="rId1515" Type="http://schemas.openxmlformats.org/officeDocument/2006/relationships/hyperlink" Target="https://phuocson.quangnam.gov.vn/webcenter/portal/phuocson" TargetMode="External"/><Relationship Id="rId1722" Type="http://schemas.openxmlformats.org/officeDocument/2006/relationships/hyperlink" Target="https://locninh.binhphuoc.gov.vn/" TargetMode="External"/><Relationship Id="rId14" Type="http://schemas.openxmlformats.org/officeDocument/2006/relationships/hyperlink" Target="https://www.facebook.com/ConganxaNguThuyBac" TargetMode="External"/><Relationship Id="rId468" Type="http://schemas.openxmlformats.org/officeDocument/2006/relationships/hyperlink" Target="https://www.facebook.com/CAXGiaHanh" TargetMode="External"/><Relationship Id="rId675" Type="http://schemas.openxmlformats.org/officeDocument/2006/relationships/hyperlink" Target="http://sotnmt.hatinh.gov.vn/sotnmt/portal/folder/tin-tuc-su-kien/6.html" TargetMode="External"/><Relationship Id="rId882" Type="http://schemas.openxmlformats.org/officeDocument/2006/relationships/hyperlink" Target="http://sontay.hanoi.gov.vn/uy-ban-nhan-dan" TargetMode="External"/><Relationship Id="rId109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2149" Type="http://schemas.openxmlformats.org/officeDocument/2006/relationships/hyperlink" Target="https://www.facebook.com/tuoitreconganquangbinh/" TargetMode="External"/><Relationship Id="rId328" Type="http://schemas.openxmlformats.org/officeDocument/2006/relationships/hyperlink" Target="https://www.facebook.com/profile.php?id=100087948116007" TargetMode="External"/><Relationship Id="rId535" Type="http://schemas.openxmlformats.org/officeDocument/2006/relationships/hyperlink" Target="https://www.facebook.com/p/C%C3%B4ng-an-x%C3%A3-Tr%C6%B0%E1%BB%9Dng-S%C6%A1n-huy%E1%BB%87n-%C4%90%E1%BB%A9c-Th%E1%BB%8D-t%E1%BB%89nh-H%C3%A0-T%C4%A9nh-100077920311253/" TargetMode="External"/><Relationship Id="rId742" Type="http://schemas.openxmlformats.org/officeDocument/2006/relationships/hyperlink" Target="https://thachha.hatinh.gov.vn/" TargetMode="External"/><Relationship Id="rId1165" Type="http://schemas.openxmlformats.org/officeDocument/2006/relationships/hyperlink" Target="https://phongchau.phuninh.phutho.gov.vn/" TargetMode="External"/><Relationship Id="rId1372" Type="http://schemas.openxmlformats.org/officeDocument/2006/relationships/hyperlink" Target="https://www.facebook.com/p/C%C3%B4ng-an-Th%E1%BB%8B-tr%E1%BA%A5n-B%C3%BAt-S%C6%A1n-100064055860840/" TargetMode="External"/><Relationship Id="rId2009" Type="http://schemas.openxmlformats.org/officeDocument/2006/relationships/hyperlink" Target="https://cainuoc.camau.gov.vn/" TargetMode="External"/><Relationship Id="rId2216" Type="http://schemas.openxmlformats.org/officeDocument/2006/relationships/hyperlink" Target="https://www.facebook.com/tuoitreconganquangbinh/" TargetMode="External"/><Relationship Id="rId602" Type="http://schemas.openxmlformats.org/officeDocument/2006/relationships/hyperlink" Target="https://www.facebook.com/p/C%C3%B4ng-an-x%C3%A3-Xu%C3%A2n-H%E1%BA%A3i-100069554416596/" TargetMode="External"/><Relationship Id="rId1025" Type="http://schemas.openxmlformats.org/officeDocument/2006/relationships/hyperlink" Target="https://tamduong.laichau.gov.vn/" TargetMode="External"/><Relationship Id="rId1232" Type="http://schemas.openxmlformats.org/officeDocument/2006/relationships/hyperlink" Target="https://www.facebook.com/p/C%C3%B4ng-an-huy%E1%BB%87n-Ninh-Giang-H%E1%BA%A3i-D%C6%B0%C6%A1ng-100071685176816/" TargetMode="External"/><Relationship Id="rId185" Type="http://schemas.openxmlformats.org/officeDocument/2006/relationships/hyperlink" Target="https://www.facebook.com/profile.php?id=100066470445234" TargetMode="External"/><Relationship Id="rId1909" Type="http://schemas.openxmlformats.org/officeDocument/2006/relationships/hyperlink" Target="https://www.facebook.com/p/C%C3%B4ng-an-Th%C3%A0nh-ph%E1%BB%91-Cao-L%C3%A3nh-61555335487217/" TargetMode="External"/><Relationship Id="rId392" Type="http://schemas.openxmlformats.org/officeDocument/2006/relationships/hyperlink" Target="https://www.facebook.com/profile.php?id=100080237923900" TargetMode="External"/><Relationship Id="rId2073" Type="http://schemas.openxmlformats.org/officeDocument/2006/relationships/hyperlink" Target="https://quangbinh.gov.vn/" TargetMode="External"/><Relationship Id="rId252" Type="http://schemas.openxmlformats.org/officeDocument/2006/relationships/hyperlink" Target="https://www.facebook.com/profile.php?id=100070113531599" TargetMode="External"/><Relationship Id="rId2140" Type="http://schemas.openxmlformats.org/officeDocument/2006/relationships/hyperlink" Target="https://www.facebook.com/p/Tu%E1%BB%95i-tr%E1%BA%BB-C%C3%B4ng-an-B%E1%BB%91-Tr%E1%BA%A1ch-100072141488962/" TargetMode="External"/><Relationship Id="rId112" Type="http://schemas.openxmlformats.org/officeDocument/2006/relationships/hyperlink" Target="https://www.facebook.com/profile.php?id=100027924745740" TargetMode="External"/><Relationship Id="rId1699" Type="http://schemas.openxmlformats.org/officeDocument/2006/relationships/hyperlink" Target="https://www.facebook.com/p/C%C3%B4ng-an-huy%E1%BB%87n-%C4%90am-R%C3%B4ng-L%C3%A2m-%C4%90%E1%BB%93ng-100063861047348/" TargetMode="External"/><Relationship Id="rId2000" Type="http://schemas.openxmlformats.org/officeDocument/2006/relationships/hyperlink" Target="https://dichvucong.gov.vn/p/home/dvc-tthc-bonganh-tinhtp.html?id2=401427&amp;name2=UBND%20huy%E1%BB%87n%20V%C4%A9nh%20L%E1%BB%A3i%20-%20T%E1%BB%89nh%20B%E1%BA%A1c%20Li%C3%AAu&amp;name1=UBND%20t%E1%BB%89nh%20B%E1%BA%A1c%20Li%C3%AAu&amp;id1=401037&amp;type_tinh_bo=2&amp;lan=2" TargetMode="External"/><Relationship Id="rId929" Type="http://schemas.openxmlformats.org/officeDocument/2006/relationships/hyperlink" Target="http://phuxuyen.hanoi.gov.vn/" TargetMode="External"/><Relationship Id="rId1559" Type="http://schemas.openxmlformats.org/officeDocument/2006/relationships/hyperlink" Target="https://www.facebook.com/conganhuyentayson/" TargetMode="External"/><Relationship Id="rId1766" Type="http://schemas.openxmlformats.org/officeDocument/2006/relationships/hyperlink" Target="https://www.facebook.com/cahvinhcuu/?locale=vi_VN" TargetMode="External"/><Relationship Id="rId1973" Type="http://schemas.openxmlformats.org/officeDocument/2006/relationships/hyperlink" Target="https://vithanh.haugiang.gov.vn/" TargetMode="External"/><Relationship Id="rId58" Type="http://schemas.openxmlformats.org/officeDocument/2006/relationships/hyperlink" Target="https://www.facebook.com/profile.php?id=100067905495526" TargetMode="External"/><Relationship Id="rId1419" Type="http://schemas.openxmlformats.org/officeDocument/2006/relationships/hyperlink" Target="https://thitran.namdan.nghean.gov.vn/" TargetMode="External"/><Relationship Id="rId1626" Type="http://schemas.openxmlformats.org/officeDocument/2006/relationships/hyperlink" Target="https://huyendakglei.kontum.gov.vn/" TargetMode="External"/><Relationship Id="rId1833" Type="http://schemas.openxmlformats.org/officeDocument/2006/relationships/hyperlink" Target="https://hocmon.gov.vn/" TargetMode="External"/><Relationship Id="rId1900" Type="http://schemas.openxmlformats.org/officeDocument/2006/relationships/hyperlink" Target="https://mangthit.vinhlong.gov.vn/" TargetMode="External"/><Relationship Id="rId579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786" Type="http://schemas.openxmlformats.org/officeDocument/2006/relationships/hyperlink" Target="https://www.facebook.com/ConganxaCamHung/" TargetMode="External"/><Relationship Id="rId993" Type="http://schemas.openxmlformats.org/officeDocument/2006/relationships/hyperlink" Target="https://www.facebook.com/cattvinhloc/" TargetMode="External"/><Relationship Id="rId439" Type="http://schemas.openxmlformats.org/officeDocument/2006/relationships/hyperlink" Target="https://www.facebook.com/thachthang.congan" TargetMode="External"/><Relationship Id="rId646" Type="http://schemas.openxmlformats.org/officeDocument/2006/relationships/hyperlink" Target="https://hscvcl.hatinh.gov.vn/canloc/vbpq.nsf/D65BA9CA93C35FAC4725876B0026B289/$file/ATT1ZDE0.docx" TargetMode="External"/><Relationship Id="rId1069" Type="http://schemas.openxmlformats.org/officeDocument/2006/relationships/hyperlink" Target="https://www.facebook.com/p/Tu%E1%BB%95i-tr%E1%BA%BB-C%C3%B4ng-an-huy%E1%BB%87n-%C4%90%C3%A0-B%E1%BA%AFc-100064551649842/" TargetMode="External"/><Relationship Id="rId1276" Type="http://schemas.openxmlformats.org/officeDocument/2006/relationships/hyperlink" Target="https://www.facebook.com/533850498026155" TargetMode="External"/><Relationship Id="rId1483" Type="http://schemas.openxmlformats.org/officeDocument/2006/relationships/hyperlink" Target="https://thuathienhue.gov.vn/" TargetMode="External"/><Relationship Id="rId506" Type="http://schemas.openxmlformats.org/officeDocument/2006/relationships/hyperlink" Target="https://www.facebook.com/profile.php?id=100066717932065" TargetMode="External"/><Relationship Id="rId853" Type="http://schemas.openxmlformats.org/officeDocument/2006/relationships/hyperlink" Target="https://thachha.hatinh.gov.vn/" TargetMode="External"/><Relationship Id="rId1136" Type="http://schemas.openxmlformats.org/officeDocument/2006/relationships/hyperlink" Target="https://www.facebook.com/conganttbohayenthe.bacgiang/" TargetMode="External"/><Relationship Id="rId1690" Type="http://schemas.openxmlformats.org/officeDocument/2006/relationships/hyperlink" Target="https://dakmil.daknong.gov.vn/" TargetMode="External"/><Relationship Id="rId713" Type="http://schemas.openxmlformats.org/officeDocument/2006/relationships/hyperlink" Target="https://www.facebook.com/p/C%C3%B4ng-an-x%C3%A3-Th%E1%BA%A1ch-Kh%C3%AA-huy%E1%BB%87n-Th%E1%BA%A1ch-H%C3%A0-100083595768257/" TargetMode="External"/><Relationship Id="rId920" Type="http://schemas.openxmlformats.org/officeDocument/2006/relationships/hyperlink" Target="https://thachthat.hanoi.gov.vn/gioi-thieu-chung-ubnd" TargetMode="External"/><Relationship Id="rId1343" Type="http://schemas.openxmlformats.org/officeDocument/2006/relationships/hyperlink" Target="https://www.facebook.com/conganthitranlangchanh/" TargetMode="External"/><Relationship Id="rId1550" Type="http://schemas.openxmlformats.org/officeDocument/2006/relationships/hyperlink" Target="https://www.facebook.com/doancongananlao/" TargetMode="External"/><Relationship Id="rId1203" Type="http://schemas.openxmlformats.org/officeDocument/2006/relationships/hyperlink" Target="https://www.bacninh.gov.vn/web/thi-tran-lim" TargetMode="External"/><Relationship Id="rId1410" Type="http://schemas.openxmlformats.org/officeDocument/2006/relationships/hyperlink" Target="https://www.facebook.com/p/C%C3%B4ng-an-huy%E1%BB%87n-Y%C3%AAn-Th%C3%A0nh-100064179789086/" TargetMode="External"/><Relationship Id="rId296" Type="http://schemas.openxmlformats.org/officeDocument/2006/relationships/hyperlink" Target="https://m.facebook.com/profile.php?id=100083496783272&amp;_rdr" TargetMode="External"/><Relationship Id="rId2184" Type="http://schemas.openxmlformats.org/officeDocument/2006/relationships/hyperlink" Target="https://quangninh.quangbinh.gov.vn/chi-tiet-tin/-/view-article/1/13836141261867/13836141264027" TargetMode="External"/><Relationship Id="rId156" Type="http://schemas.openxmlformats.org/officeDocument/2006/relationships/hyperlink" Target="https://www.facebook.com/profile.php?id=100079942237723" TargetMode="External"/><Relationship Id="rId363" Type="http://schemas.openxmlformats.org/officeDocument/2006/relationships/hyperlink" Target="https://www.facebook.com/conganthitrannahang" TargetMode="External"/><Relationship Id="rId570" Type="http://schemas.openxmlformats.org/officeDocument/2006/relationships/hyperlink" Target="https://yenbinh.yenbai.gov.vn/Articles/one/Thong-tin-xa-Tan-Huong" TargetMode="External"/><Relationship Id="rId2044" Type="http://schemas.openxmlformats.org/officeDocument/2006/relationships/hyperlink" Target="https://www.quangbinh.gov.vn/3cms/upload/qbportal/File/VBPQ/2019/T01/QD-338--UBND.doc" TargetMode="External"/><Relationship Id="rId223" Type="http://schemas.openxmlformats.org/officeDocument/2006/relationships/hyperlink" Target="https://www.facebook.com/profile.php?id=100093140506030" TargetMode="External"/><Relationship Id="rId430" Type="http://schemas.openxmlformats.org/officeDocument/2006/relationships/hyperlink" Target="https://www.facebook.com/profile.php?id=100064930291252" TargetMode="External"/><Relationship Id="rId1060" Type="http://schemas.openxmlformats.org/officeDocument/2006/relationships/hyperlink" Target="https://tramtau.yenbai.gov.vn/to-chuc-bo-may/ubnd-huyen" TargetMode="External"/><Relationship Id="rId2111" Type="http://schemas.openxmlformats.org/officeDocument/2006/relationships/hyperlink" Target="https://www.facebook.com/tuoitreconganquangbinh/" TargetMode="External"/><Relationship Id="rId1018" Type="http://schemas.openxmlformats.org/officeDocument/2006/relationships/hyperlink" Target="https://huyentuachua.dienbien.gov.vn/" TargetMode="External"/><Relationship Id="rId1225" Type="http://schemas.openxmlformats.org/officeDocument/2006/relationships/hyperlink" Target="http://thitranlaicach.camgiang.haiduong.gov.vn/" TargetMode="External"/><Relationship Id="rId1432" Type="http://schemas.openxmlformats.org/officeDocument/2006/relationships/hyperlink" Target="https://www.facebook.com/p/C%C3%B4ng-an-TT-Xu%C3%A2n-An-100064761640153/" TargetMode="External"/><Relationship Id="rId1877" Type="http://schemas.openxmlformats.org/officeDocument/2006/relationships/hyperlink" Target="https://www.facebook.com/Conganthitran2021/" TargetMode="External"/><Relationship Id="rId71" Type="http://schemas.openxmlformats.org/officeDocument/2006/relationships/hyperlink" Target="https://www.facebook.com/profile.php?id=100072522601848" TargetMode="External"/><Relationship Id="rId802" Type="http://schemas.openxmlformats.org/officeDocument/2006/relationships/hyperlink" Target="http://kybac.kyanh.hatinh.gov.vn/" TargetMode="External"/><Relationship Id="rId1737" Type="http://schemas.openxmlformats.org/officeDocument/2006/relationships/hyperlink" Target="https://tanbien.tayninh.gov.vn/" TargetMode="External"/><Relationship Id="rId1944" Type="http://schemas.openxmlformats.org/officeDocument/2006/relationships/hyperlink" Target="https://hondat.kiengiang.gov.vn/" TargetMode="External"/><Relationship Id="rId29" Type="http://schemas.openxmlformats.org/officeDocument/2006/relationships/hyperlink" Target="https://www.facebook.com/profile.php?id=61550784849667" TargetMode="External"/><Relationship Id="rId178" Type="http://schemas.openxmlformats.org/officeDocument/2006/relationships/hyperlink" Target="https://www.facebook.com/profile.php?id=100094924147188" TargetMode="External"/><Relationship Id="rId1804" Type="http://schemas.openxmlformats.org/officeDocument/2006/relationships/hyperlink" Target="https://www.facebook.com/thanhnientanbinh/" TargetMode="External"/><Relationship Id="rId385" Type="http://schemas.openxmlformats.org/officeDocument/2006/relationships/hyperlink" Target="https://www.facebook.com/profile.php?id=100069794420157" TargetMode="External"/><Relationship Id="rId592" Type="http://schemas.openxmlformats.org/officeDocument/2006/relationships/hyperlink" Target="https://www.facebook.com/Congannghixuan/?locale=vi_VN" TargetMode="External"/><Relationship Id="rId2066" Type="http://schemas.openxmlformats.org/officeDocument/2006/relationships/hyperlink" Target="https://www.facebook.com/CAXThuongHoa/" TargetMode="External"/><Relationship Id="rId245" Type="http://schemas.openxmlformats.org/officeDocument/2006/relationships/hyperlink" Target="https://www.facebook.com/ANTQvinhandanphucvu" TargetMode="External"/><Relationship Id="rId452" Type="http://schemas.openxmlformats.org/officeDocument/2006/relationships/hyperlink" Target="https://www.facebook.com/profile.php?id=100093044197599" TargetMode="External"/><Relationship Id="rId897" Type="http://schemas.openxmlformats.org/officeDocument/2006/relationships/hyperlink" Target="https://kyanh.hatinh.gov.vn/" TargetMode="External"/><Relationship Id="rId1082" Type="http://schemas.openxmlformats.org/officeDocument/2006/relationships/hyperlink" Target="https://thitranvuban.hoabinh.gov.vn/" TargetMode="External"/><Relationship Id="rId2133" Type="http://schemas.openxmlformats.org/officeDocument/2006/relationships/hyperlink" Target="https://quangthanh.chauduc.baria-vungtau.gov.vn/" TargetMode="External"/><Relationship Id="rId105" Type="http://schemas.openxmlformats.org/officeDocument/2006/relationships/hyperlink" Target="https://www.facebook.com/profile.php?id=100090237651652" TargetMode="External"/><Relationship Id="rId312" Type="http://schemas.openxmlformats.org/officeDocument/2006/relationships/hyperlink" Target="https://www.facebook.com/profile.php?id=100063156372713" TargetMode="External"/><Relationship Id="rId757" Type="http://schemas.openxmlformats.org/officeDocument/2006/relationships/hyperlink" Target="https://camha.camxuyen.hatinh.gov.vn/" TargetMode="External"/><Relationship Id="rId964" Type="http://schemas.openxmlformats.org/officeDocument/2006/relationships/hyperlink" Target="https://www.facebook.com/p/C%C3%B4ng-an-th%E1%BB%8B-tr%E1%BA%A5n-Thanh-Nh%E1%BA%ADt-100064602802538/" TargetMode="External"/><Relationship Id="rId1387" Type="http://schemas.openxmlformats.org/officeDocument/2006/relationships/hyperlink" Target="https://quanghoa.quangxuong.thanhhoa.gov.vn/" TargetMode="External"/><Relationship Id="rId1594" Type="http://schemas.openxmlformats.org/officeDocument/2006/relationships/hyperlink" Target="https://congbaokhanhhoa.gov.vn/van-ban-quy-pham-phap-luat/VBQPPL_UBND" TargetMode="External"/><Relationship Id="rId2200" Type="http://schemas.openxmlformats.org/officeDocument/2006/relationships/hyperlink" Target="https://www.facebook.com/p/C%C3%B4ng-an-x%C3%A3-T%C3%A2n-Ninh-100071873031444/" TargetMode="External"/><Relationship Id="rId93" Type="http://schemas.openxmlformats.org/officeDocument/2006/relationships/hyperlink" Target="https://www.facebook.com/profile.php?id=100080583796182" TargetMode="External"/><Relationship Id="rId617" Type="http://schemas.openxmlformats.org/officeDocument/2006/relationships/hyperlink" Target="http://codam.nghixuan.hatinh.gov.vn/" TargetMode="External"/><Relationship Id="rId824" Type="http://schemas.openxmlformats.org/officeDocument/2006/relationships/hyperlink" Target="http://kythu.kyanh.hatinh.gov.vn/" TargetMode="External"/><Relationship Id="rId1247" Type="http://schemas.openxmlformats.org/officeDocument/2006/relationships/hyperlink" Target="https://tienlang.haiphong.gov.vn/" TargetMode="External"/><Relationship Id="rId1454" Type="http://schemas.openxmlformats.org/officeDocument/2006/relationships/hyperlink" Target="https://www.facebook.com/p/C%C3%B4ng-an-Huy%E1%BB%87n-Qu%E1%BA%A3ng-Ninh-100070113531599/?locale=vi_VN" TargetMode="External"/><Relationship Id="rId1661" Type="http://schemas.openxmlformats.org/officeDocument/2006/relationships/hyperlink" Target="https://iapa.gialai.gov.vn/Home.aspx" TargetMode="External"/><Relationship Id="rId1899" Type="http://schemas.openxmlformats.org/officeDocument/2006/relationships/hyperlink" Target="https://www.facebook.com/camangthit/?locale=vi_VN" TargetMode="External"/><Relationship Id="rId1107" Type="http://schemas.openxmlformats.org/officeDocument/2006/relationships/hyperlink" Target="https://www.facebook.com/tuoitreconganhuyenvanquan/" TargetMode="External"/><Relationship Id="rId1314" Type="http://schemas.openxmlformats.org/officeDocument/2006/relationships/hyperlink" Target="https://www.facebook.com/p/Tu%E1%BB%95i-tr%E1%BA%BB-C%C3%B4ng-an-huy%E1%BB%87n-Ninh-Ph%C6%B0%E1%BB%9Bc-100068114569027/" TargetMode="External"/><Relationship Id="rId1521" Type="http://schemas.openxmlformats.org/officeDocument/2006/relationships/hyperlink" Target="https://tienphuoc.quangnam.gov.vn/webcenter/portal/tienphuoc" TargetMode="External"/><Relationship Id="rId1759" Type="http://schemas.openxmlformats.org/officeDocument/2006/relationships/hyperlink" Target="https://phugiao.binhduong.gov.vn/" TargetMode="External"/><Relationship Id="rId1966" Type="http://schemas.openxmlformats.org/officeDocument/2006/relationships/hyperlink" Target="https://cairang.cantho.gov.vn/" TargetMode="External"/><Relationship Id="rId1619" Type="http://schemas.openxmlformats.org/officeDocument/2006/relationships/hyperlink" Target="https://duclinh.binhthuan.gov.vn/" TargetMode="External"/><Relationship Id="rId1826" Type="http://schemas.openxmlformats.org/officeDocument/2006/relationships/hyperlink" Target="https://www.facebook.com/tuoitrecatphcm/" TargetMode="External"/><Relationship Id="rId20" Type="http://schemas.openxmlformats.org/officeDocument/2006/relationships/hyperlink" Target="https://www.facebook.com/profile.php?id=100062870080394" TargetMode="External"/><Relationship Id="rId2088" Type="http://schemas.openxmlformats.org/officeDocument/2006/relationships/hyperlink" Target="https://tuyenhoa.quangbinh.gov.vn/chi-tiet-tin/-/view-article/1/440071382670252289/1724403773860" TargetMode="External"/><Relationship Id="rId267" Type="http://schemas.openxmlformats.org/officeDocument/2006/relationships/hyperlink" Target="https://www.facebook.com/profile.php?id=100063354121756" TargetMode="External"/><Relationship Id="rId474" Type="http://schemas.openxmlformats.org/officeDocument/2006/relationships/hyperlink" Target="https://www.facebook.com/profile.php?id=100069188500152" TargetMode="External"/><Relationship Id="rId2155" Type="http://schemas.openxmlformats.org/officeDocument/2006/relationships/hyperlink" Target="https://botrach.quangbinh.gov.vn/" TargetMode="External"/><Relationship Id="rId127" Type="http://schemas.openxmlformats.org/officeDocument/2006/relationships/hyperlink" Target="https://www.facebook.com/profile.php?id=61551707866263" TargetMode="External"/><Relationship Id="rId681" Type="http://schemas.openxmlformats.org/officeDocument/2006/relationships/hyperlink" Target="https://huongkhe.hatinh.gov.vn/uy-ban-nhan-dan-xa-gia-pho-1601644448.html" TargetMode="External"/><Relationship Id="rId779" Type="http://schemas.openxmlformats.org/officeDocument/2006/relationships/hyperlink" Target="https://camlinh.camxuyen.hatinh.gov.vn/" TargetMode="External"/><Relationship Id="rId986" Type="http://schemas.openxmlformats.org/officeDocument/2006/relationships/hyperlink" Target="https://banglung.chodon.backan.gov.vn/" TargetMode="External"/><Relationship Id="rId334" Type="http://schemas.openxmlformats.org/officeDocument/2006/relationships/hyperlink" Target="https://www.facebook.com/profile.php?id=100077665951992" TargetMode="External"/><Relationship Id="rId541" Type="http://schemas.openxmlformats.org/officeDocument/2006/relationships/hyperlink" Target="https://www.facebook.com/ConganxaYenHoDucThoHaTinh/" TargetMode="External"/><Relationship Id="rId639" Type="http://schemas.openxmlformats.org/officeDocument/2006/relationships/hyperlink" Target="https://hscvcl.hatinh.gov.vn/canloc/vbpq.nsf/5CFF0C78A589213C47258A4A004AC6B1/$file/CV%20%C4%90%E1%BB%93ng%20%C3%BD%20cho%20li%C3%AAn%20h%E1%BB%87%20c%C3%B4ng%20t%C3%A1c.docx" TargetMode="External"/><Relationship Id="rId1171" Type="http://schemas.openxmlformats.org/officeDocument/2006/relationships/hyperlink" Target="https://tamnong.phutho.gov.vn/Chuyen-muc-tin/Chi-tiet-tin/t/thi-tran-hung-hoa/title/251/ctitle/194" TargetMode="External"/><Relationship Id="rId1269" Type="http://schemas.openxmlformats.org/officeDocument/2006/relationships/hyperlink" Target="https://dichvucong.hungyen.gov.vn/dichvucong/hotline" TargetMode="External"/><Relationship Id="rId1476" Type="http://schemas.openxmlformats.org/officeDocument/2006/relationships/hyperlink" Target="https://quangdien.thuathienhue.gov.vn/?gd=3&amp;cn=16" TargetMode="External"/><Relationship Id="rId2015" Type="http://schemas.openxmlformats.org/officeDocument/2006/relationships/hyperlink" Target="https://www.facebook.com/p/C%C3%B4ng-an-ph%C6%B0%E1%BB%9Dng-H%E1%BA%A3i-Th%C3%A0nh-100076281626579/" TargetMode="External"/><Relationship Id="rId2222" Type="http://schemas.openxmlformats.org/officeDocument/2006/relationships/hyperlink" Target="https://www.facebook.com/tuoitreconganquangbinh/" TargetMode="External"/><Relationship Id="rId401" Type="http://schemas.openxmlformats.org/officeDocument/2006/relationships/hyperlink" Target="https://www.facebook.com/profile.php?id=100069221949700" TargetMode="External"/><Relationship Id="rId846" Type="http://schemas.openxmlformats.org/officeDocument/2006/relationships/hyperlink" Target="https://www.facebook.com/ichhau.congan/" TargetMode="External"/><Relationship Id="rId1031" Type="http://schemas.openxmlformats.org/officeDocument/2006/relationships/hyperlink" Target="https://www.facebook.com/p/C%C3%B4ng-an-huy%E1%BB%87n-Than-Uy%C3%AAn-100066600894446/" TargetMode="External"/><Relationship Id="rId1129" Type="http://schemas.openxmlformats.org/officeDocument/2006/relationships/hyperlink" Target="https://haiha.quangninh.gov.vn/trang/chitietbvgioithieu.aspx?bvid=112" TargetMode="External"/><Relationship Id="rId1683" Type="http://schemas.openxmlformats.org/officeDocument/2006/relationships/hyperlink" Target="https://krongpac.daklak.gov.vn/" TargetMode="External"/><Relationship Id="rId1890" Type="http://schemas.openxmlformats.org/officeDocument/2006/relationships/hyperlink" Target="https://caungang.travinh.gov.vn/" TargetMode="External"/><Relationship Id="rId1988" Type="http://schemas.openxmlformats.org/officeDocument/2006/relationships/hyperlink" Target="https://myxuyen.soctrang.gov.vn/" TargetMode="External"/><Relationship Id="rId706" Type="http://schemas.openxmlformats.org/officeDocument/2006/relationships/hyperlink" Target="https://thachha.hatinh.gov.vn/" TargetMode="External"/><Relationship Id="rId913" Type="http://schemas.openxmlformats.org/officeDocument/2006/relationships/hyperlink" Target="https://phuctho.hanoi.gov.vn/" TargetMode="External"/><Relationship Id="rId1336" Type="http://schemas.openxmlformats.org/officeDocument/2006/relationships/hyperlink" Target="https://thitran.muonglat.thanhhoa.gov.vn/" TargetMode="External"/><Relationship Id="rId1543" Type="http://schemas.openxmlformats.org/officeDocument/2006/relationships/hyperlink" Target="https://moduc.quangngai.gov.vn/" TargetMode="External"/><Relationship Id="rId1750" Type="http://schemas.openxmlformats.org/officeDocument/2006/relationships/hyperlink" Target="https://www.facebook.com/conganthixatrangbang/?locale=vi_VN" TargetMode="External"/><Relationship Id="rId42" Type="http://schemas.openxmlformats.org/officeDocument/2006/relationships/hyperlink" Target="https://www.facebook.com/profile.php?id=61554268452122" TargetMode="External"/><Relationship Id="rId1403" Type="http://schemas.openxmlformats.org/officeDocument/2006/relationships/hyperlink" Target="https://concuong.nghean.gov.vn/" TargetMode="External"/><Relationship Id="rId1610" Type="http://schemas.openxmlformats.org/officeDocument/2006/relationships/hyperlink" Target="https://phanthiet.binhthuan.gov.vn/" TargetMode="External"/><Relationship Id="rId1848" Type="http://schemas.openxmlformats.org/officeDocument/2006/relationships/hyperlink" Target="https://duchue.longan.gov.vn/" TargetMode="External"/><Relationship Id="rId191" Type="http://schemas.openxmlformats.org/officeDocument/2006/relationships/hyperlink" Target="https://www.facebook.com/profile.php?id=100063615364566" TargetMode="External"/><Relationship Id="rId1708" Type="http://schemas.openxmlformats.org/officeDocument/2006/relationships/hyperlink" Target="https://lamdong.gov.vn/sites/ductrong/qppl" TargetMode="External"/><Relationship Id="rId1915" Type="http://schemas.openxmlformats.org/officeDocument/2006/relationships/hyperlink" Target="https://hongngu.dongthap.gov.vn/" TargetMode="External"/><Relationship Id="rId289" Type="http://schemas.openxmlformats.org/officeDocument/2006/relationships/hyperlink" Target="https://www.facebook.com/CATTNQ" TargetMode="External"/><Relationship Id="rId496" Type="http://schemas.openxmlformats.org/officeDocument/2006/relationships/hyperlink" Target="https://www.facebook.com/ConganxaYenHoDucThoHaTinh" TargetMode="External"/><Relationship Id="rId2177" Type="http://schemas.openxmlformats.org/officeDocument/2006/relationships/hyperlink" Target="https://www.facebook.com/people/C%C3%B4ng-An-X%C3%A3-Nh%C3%A2n-Tr%E1%BA%A1ch/100075833723647/" TargetMode="External"/><Relationship Id="rId149" Type="http://schemas.openxmlformats.org/officeDocument/2006/relationships/hyperlink" Target="https://www.facebook.com/Conganquanbinhthanh" TargetMode="External"/><Relationship Id="rId356" Type="http://schemas.openxmlformats.org/officeDocument/2006/relationships/hyperlink" Target="https://www.facebook.com/profile.php?id=100083330951299" TargetMode="External"/><Relationship Id="rId563" Type="http://schemas.openxmlformats.org/officeDocument/2006/relationships/hyperlink" Target="https://ductho.hatinh.gov.vn/" TargetMode="External"/><Relationship Id="rId770" Type="http://schemas.openxmlformats.org/officeDocument/2006/relationships/hyperlink" Target="https://www.facebook.com/caxcamthach/" TargetMode="External"/><Relationship Id="rId1193" Type="http://schemas.openxmlformats.org/officeDocument/2006/relationships/hyperlink" Target="https://vinhtuong.vinhphuc.gov.vn/ct/cms/tintuc/Lists/CACXATHITRAN/View_Detail.aspx?ItemID=43" TargetMode="External"/><Relationship Id="rId2037" Type="http://schemas.openxmlformats.org/officeDocument/2006/relationships/hyperlink" Target="https://thuanduc.quangbinh.gov.vn/" TargetMode="External"/><Relationship Id="rId216" Type="http://schemas.openxmlformats.org/officeDocument/2006/relationships/hyperlink" Target="https://www.facebook.com/profile.php?id=100068529279145" TargetMode="External"/><Relationship Id="rId423" Type="http://schemas.openxmlformats.org/officeDocument/2006/relationships/hyperlink" Target="https://www.facebook.com/profile.php?id=100066882423057" TargetMode="External"/><Relationship Id="rId868" Type="http://schemas.openxmlformats.org/officeDocument/2006/relationships/hyperlink" Target="http://kytien.kyanh.hatinh.gov.vn/" TargetMode="External"/><Relationship Id="rId1053" Type="http://schemas.openxmlformats.org/officeDocument/2006/relationships/hyperlink" Target="https://lucyen.yenbai.gov.vn/Articles/one/Thong-tin-thi-tran-Yen-The" TargetMode="External"/><Relationship Id="rId1260" Type="http://schemas.openxmlformats.org/officeDocument/2006/relationships/hyperlink" Target="https://www.facebook.com/people/C%C3%B4ng-An-Ph%C6%B0%E1%BB%9Dng-B%E1%BA%A7n-Y%C3%AAn-Nh%C3%A2n-TX-M%E1%BB%B9-H%C3%A0o/100069902425408/" TargetMode="External"/><Relationship Id="rId1498" Type="http://schemas.openxmlformats.org/officeDocument/2006/relationships/hyperlink" Target="https://www.facebook.com/policequangnam/?locale=vi_VN" TargetMode="External"/><Relationship Id="rId2104" Type="http://schemas.openxmlformats.org/officeDocument/2006/relationships/hyperlink" Target="https://www.facebook.com/tuoitreconganquangbinh/" TargetMode="External"/><Relationship Id="rId630" Type="http://schemas.openxmlformats.org/officeDocument/2006/relationships/hyperlink" Target="https://xakimhoa.hatinh.gov.vn/portal/pages/2021-05-15/Danh-sach-nhung-nguoi-ung-cu-dai-bieu-HDND-xa-Kim-ib336dumltyf.aspx" TargetMode="External"/><Relationship Id="rId728" Type="http://schemas.openxmlformats.org/officeDocument/2006/relationships/hyperlink" Target="https://www.facebook.com/p/C%C3%B4ng-an-x%C3%A3-Th%E1%BA%A1ch-V%C4%83n-100064794546201/" TargetMode="External"/><Relationship Id="rId935" Type="http://schemas.openxmlformats.org/officeDocument/2006/relationships/hyperlink" Target="https://dongvan.hagiang.gov.vn/" TargetMode="External"/><Relationship Id="rId1358" Type="http://schemas.openxmlformats.org/officeDocument/2006/relationships/hyperlink" Target="https://www.facebook.com/p/C%C3%B4ng-an-th%E1%BB%8B-tr%E1%BA%A5n-Th%E1%BB%91ng-Nh%E1%BA%A5t-100057480398497/" TargetMode="External"/><Relationship Id="rId1565" Type="http://schemas.openxmlformats.org/officeDocument/2006/relationships/hyperlink" Target="https://vancanh.binhdinh.gov.vn/" TargetMode="External"/><Relationship Id="rId1772" Type="http://schemas.openxmlformats.org/officeDocument/2006/relationships/hyperlink" Target="https://thongnhat.dongnai.gov.vn/" TargetMode="External"/><Relationship Id="rId64" Type="http://schemas.openxmlformats.org/officeDocument/2006/relationships/hyperlink" Target="https://www.facebook.com/profile.php?id=100081141644000" TargetMode="External"/><Relationship Id="rId1120" Type="http://schemas.openxmlformats.org/officeDocument/2006/relationships/hyperlink" Target="https://www.facebook.com/conganhuyendinhlap/" TargetMode="External"/><Relationship Id="rId1218" Type="http://schemas.openxmlformats.org/officeDocument/2006/relationships/hyperlink" Target="https://www.facebook.com/CAHKTHD/" TargetMode="External"/><Relationship Id="rId1425" Type="http://schemas.openxmlformats.org/officeDocument/2006/relationships/hyperlink" Target="https://thitrantayson.hatinh.gov.vn/portal/KenhTin/Gioi-thieu.aspx" TargetMode="External"/><Relationship Id="rId1632" Type="http://schemas.openxmlformats.org/officeDocument/2006/relationships/hyperlink" Target="http://www.konplong.kontum.gov.vn/" TargetMode="External"/><Relationship Id="rId1937" Type="http://schemas.openxmlformats.org/officeDocument/2006/relationships/hyperlink" Target="https://chomoi.angiang.gov.vn/wps/portal/Home" TargetMode="External"/><Relationship Id="rId2199" Type="http://schemas.openxmlformats.org/officeDocument/2006/relationships/hyperlink" Target="https://quangninh.quangbinh.gov.vn/chi-tiet-tin/-/view-article/1/13836141261787/13836141263827" TargetMode="External"/><Relationship Id="rId280" Type="http://schemas.openxmlformats.org/officeDocument/2006/relationships/hyperlink" Target="https://www.facebook.com/Conganthitrantrieuson" TargetMode="External"/><Relationship Id="rId140" Type="http://schemas.openxmlformats.org/officeDocument/2006/relationships/hyperlink" Target="https://www.facebook.com/profile.php?id=100083111533528" TargetMode="External"/><Relationship Id="rId378" Type="http://schemas.openxmlformats.org/officeDocument/2006/relationships/hyperlink" Target="https://www.facebook.com/profile.php?id=100064639157912" TargetMode="External"/><Relationship Id="rId585" Type="http://schemas.openxmlformats.org/officeDocument/2006/relationships/hyperlink" Target="https://ductho.hatinh.gov.vn/ducdong/KenhTin/quyet-dinh-khen-thuong-xu-phat.aspx" TargetMode="External"/><Relationship Id="rId792" Type="http://schemas.openxmlformats.org/officeDocument/2006/relationships/hyperlink" Target="https://camtrung.camxuyen.hatinh.gov.vn/" TargetMode="External"/><Relationship Id="rId2059" Type="http://schemas.openxmlformats.org/officeDocument/2006/relationships/hyperlink" Target="http://ubmt.quangbinh.gov.vn/3cms/uy-ban-mttq-tinh-to-chuc-le-khoi-cong-xay-dung-58-nha-be-vuot-lu-cho-58-ho-ngheo-can-ngheo-tai.htm" TargetMode="External"/><Relationship Id="rId6" Type="http://schemas.openxmlformats.org/officeDocument/2006/relationships/hyperlink" Target="https://www.facebook.com/profile.php?id=61554075638430" TargetMode="External"/><Relationship Id="rId238" Type="http://schemas.openxmlformats.org/officeDocument/2006/relationships/hyperlink" Target="https://www.facebook.com/policedailoc" TargetMode="External"/><Relationship Id="rId445" Type="http://schemas.openxmlformats.org/officeDocument/2006/relationships/hyperlink" Target="https://www.facebook.com/tinnhanhhatinh.vn" TargetMode="External"/><Relationship Id="rId652" Type="http://schemas.openxmlformats.org/officeDocument/2006/relationships/hyperlink" Target="https://xuanloc.dongnai.gov.vn/pages/newsdetail.aspx?NewsId=9181&amp;CatId=128" TargetMode="External"/><Relationship Id="rId1075" Type="http://schemas.openxmlformats.org/officeDocument/2006/relationships/hyperlink" Target="https://thitranhangtram.hoabinh.gov.vn/" TargetMode="External"/><Relationship Id="rId1282" Type="http://schemas.openxmlformats.org/officeDocument/2006/relationships/hyperlink" Target="https://kienxuong.thaibinh.gov.vn/cac-don-vi-hanh-chinh/tt-thanh-ne" TargetMode="External"/><Relationship Id="rId2126" Type="http://schemas.openxmlformats.org/officeDocument/2006/relationships/hyperlink" Target="https://www.facebook.com/tuoitreconganquangbinh/" TargetMode="External"/><Relationship Id="rId305" Type="http://schemas.openxmlformats.org/officeDocument/2006/relationships/hyperlink" Target="https://www.facebook.com/profile.php?id=100072195314608" TargetMode="External"/><Relationship Id="rId512" Type="http://schemas.openxmlformats.org/officeDocument/2006/relationships/hyperlink" Target="https://www.facebook.com/CATTVD" TargetMode="External"/><Relationship Id="rId957" Type="http://schemas.openxmlformats.org/officeDocument/2006/relationships/hyperlink" Target="https://baolac.caobang.gov.vn/" TargetMode="External"/><Relationship Id="rId1142" Type="http://schemas.openxmlformats.org/officeDocument/2006/relationships/hyperlink" Target="https://www.facebook.com/cathitranvoi/" TargetMode="External"/><Relationship Id="rId1587" Type="http://schemas.openxmlformats.org/officeDocument/2006/relationships/hyperlink" Target="https://www.facebook.com/hanhchinhcongKV/" TargetMode="External"/><Relationship Id="rId1794" Type="http://schemas.openxmlformats.org/officeDocument/2006/relationships/hyperlink" Target="https://www.facebook.com/tuoitrecatphcm/" TargetMode="External"/><Relationship Id="rId86" Type="http://schemas.openxmlformats.org/officeDocument/2006/relationships/hyperlink" Target="https://www.facebook.com/profile.php?id=100082241785551" TargetMode="External"/><Relationship Id="rId817" Type="http://schemas.openxmlformats.org/officeDocument/2006/relationships/hyperlink" Target="http://kytrung.kyanh.hatinh.gov.vn/" TargetMode="External"/><Relationship Id="rId1002" Type="http://schemas.openxmlformats.org/officeDocument/2006/relationships/hyperlink" Target="https://www.facebook.com/daitruyenhinhlaocai/videos/th%E1%BB%9Di-s%E1%BB%B1-l%C3%A0o-cai-22h00-ng%C3%A0y-31102024/1079232870313654/" TargetMode="External"/><Relationship Id="rId1447" Type="http://schemas.openxmlformats.org/officeDocument/2006/relationships/hyperlink" Target="https://minhhoa.quangbinh.gov.vn/" TargetMode="External"/><Relationship Id="rId1654" Type="http://schemas.openxmlformats.org/officeDocument/2006/relationships/hyperlink" Target="https://ducco.gialai.gov.vn/Home.aspx" TargetMode="External"/><Relationship Id="rId1861" Type="http://schemas.openxmlformats.org/officeDocument/2006/relationships/hyperlink" Target="https://www.facebook.com/p/C%C3%B4ng-an-huy%E1%BB%87n-C%C3%A1i-B%C3%A8-100068079370048/" TargetMode="External"/><Relationship Id="rId1307" Type="http://schemas.openxmlformats.org/officeDocument/2006/relationships/hyperlink" Target="https://namgiang-namtruc.namdinh.gov.vn/" TargetMode="External"/><Relationship Id="rId1514" Type="http://schemas.openxmlformats.org/officeDocument/2006/relationships/hyperlink" Target="https://www.facebook.com/tuoitreconganquangnam/" TargetMode="External"/><Relationship Id="rId1721" Type="http://schemas.openxmlformats.org/officeDocument/2006/relationships/hyperlink" Target="https://www.facebook.com/p/Tu%E1%BB%95i-tr%E1%BA%BB-C%C3%B4ng-an-huy%E1%BB%87n-Ninh-Ph%C6%B0%E1%BB%9Bc-100068114569027/" TargetMode="External"/><Relationship Id="rId1959" Type="http://schemas.openxmlformats.org/officeDocument/2006/relationships/hyperlink" Target="https://www.facebook.com/p/C%C3%B4ng-an-huy%E1%BB%87n-T%C3%A2n-Hi%E1%BB%87p-100069475322179/?locale=ro_RO" TargetMode="External"/><Relationship Id="rId13" Type="http://schemas.openxmlformats.org/officeDocument/2006/relationships/hyperlink" Target="https://www.facebook.com/profile.php?id=61554320403967" TargetMode="External"/><Relationship Id="rId1819" Type="http://schemas.openxmlformats.org/officeDocument/2006/relationships/hyperlink" Target="http://www.quan4.hochiminhcity.gov.vn/" TargetMode="External"/><Relationship Id="rId2190" Type="http://schemas.openxmlformats.org/officeDocument/2006/relationships/hyperlink" Target="https://quangninh.quangbinh.gov.vn/chi-tiet-tin/-/view-article/1/13836141260677/14079557009117" TargetMode="External"/><Relationship Id="rId162" Type="http://schemas.openxmlformats.org/officeDocument/2006/relationships/hyperlink" Target="https://www.facebook.com/conganbencau" TargetMode="External"/><Relationship Id="rId467" Type="http://schemas.openxmlformats.org/officeDocument/2006/relationships/hyperlink" Target="https://www.facebook.com/profile.php?id=100066709493497" TargetMode="External"/><Relationship Id="rId1097" Type="http://schemas.openxmlformats.org/officeDocument/2006/relationships/hyperlink" Target="https://quanchu.daitu.thainguyen.gov.vn/" TargetMode="External"/><Relationship Id="rId2050" Type="http://schemas.openxmlformats.org/officeDocument/2006/relationships/hyperlink" Target="https://tienhoa.quangbinh.gov.vn/" TargetMode="External"/><Relationship Id="rId2148" Type="http://schemas.openxmlformats.org/officeDocument/2006/relationships/hyperlink" Target="https://botrach.quangbinh.gov.vn/chi-tiet-tin/-/view-article/1/1404469290797/1597731676594" TargetMode="External"/><Relationship Id="rId674" Type="http://schemas.openxmlformats.org/officeDocument/2006/relationships/hyperlink" Target="https://www.facebook.com/100080973923414" TargetMode="External"/><Relationship Id="rId881" Type="http://schemas.openxmlformats.org/officeDocument/2006/relationships/hyperlink" Target="https://hatinh.gov.vn/" TargetMode="External"/><Relationship Id="rId979" Type="http://schemas.openxmlformats.org/officeDocument/2006/relationships/hyperlink" Target="https://www.facebook.com/p/C%C3%B4ng-an-th%E1%BB%8B-tr%E1%BA%A5n-Ch%E1%BB%A3-R%C3%A3-huy%E1%BB%87n-Ba-B%E1%BB%83-t%E1%BB%89nh-B%E1%BA%AFc-K%E1%BA%A1n-100036848301687/" TargetMode="External"/><Relationship Id="rId327" Type="http://schemas.openxmlformats.org/officeDocument/2006/relationships/hyperlink" Target="https://www.facebook.com/profile.php?id=100081095643166" TargetMode="External"/><Relationship Id="rId534" Type="http://schemas.openxmlformats.org/officeDocument/2006/relationships/hyperlink" Target="https://tungchau.ductho.hatinh.gov.vn/TungChau/pages/2017/bcd-xay-dung-nong-thon-moi-xa-duc-tung-to-chuc-le-phat-dong-thang-cao-diem-1509967842.aspx" TargetMode="External"/><Relationship Id="rId741" Type="http://schemas.openxmlformats.org/officeDocument/2006/relationships/hyperlink" Target="https://thachha.hatinh.gov.vn/" TargetMode="External"/><Relationship Id="rId839" Type="http://schemas.openxmlformats.org/officeDocument/2006/relationships/hyperlink" Target="https://xathuanloc.hatinh.gov.vn/" TargetMode="External"/><Relationship Id="rId1164" Type="http://schemas.openxmlformats.org/officeDocument/2006/relationships/hyperlink" Target="https://www.facebook.com/p/C%C3%B4ng-an-th%E1%BB%8B-tr%E1%BA%A5n-Phong-Ch%C3%A2u-100071715528701/" TargetMode="External"/><Relationship Id="rId1371" Type="http://schemas.openxmlformats.org/officeDocument/2006/relationships/hyperlink" Target="http://thitran.thieuhoa.thanhhoa.gov.vn/" TargetMode="External"/><Relationship Id="rId1469" Type="http://schemas.openxmlformats.org/officeDocument/2006/relationships/hyperlink" Target="https://www.facebook.com/587881275432823" TargetMode="External"/><Relationship Id="rId2008" Type="http://schemas.openxmlformats.org/officeDocument/2006/relationships/hyperlink" Target="https://www.facebook.com/p/Tu%E1%BB%95i-tr%E1%BA%BB-C%C3%A1i-N%C6%B0%E1%BB%9Bc-C%C3%A0-Mau-100068404133584/" TargetMode="External"/><Relationship Id="rId2215" Type="http://schemas.openxmlformats.org/officeDocument/2006/relationships/hyperlink" Target="https://thanhthuy.quangbinh.gov.vn/" TargetMode="External"/><Relationship Id="rId601" Type="http://schemas.openxmlformats.org/officeDocument/2006/relationships/hyperlink" Target="http://xuanpho.nghixuan.hatinh.gov.vn/" TargetMode="External"/><Relationship Id="rId1024" Type="http://schemas.openxmlformats.org/officeDocument/2006/relationships/hyperlink" Target="https://muongang.dienbien.gov.vn/" TargetMode="External"/><Relationship Id="rId1231" Type="http://schemas.openxmlformats.org/officeDocument/2006/relationships/hyperlink" Target="https://tuky.haiduong.gov.vn/" TargetMode="External"/><Relationship Id="rId1676" Type="http://schemas.openxmlformats.org/officeDocument/2006/relationships/hyperlink" Target="https://daklak.gov.vn/krongnang" TargetMode="External"/><Relationship Id="rId1883" Type="http://schemas.openxmlformats.org/officeDocument/2006/relationships/hyperlink" Target="https://tptv.travinh.gov.vn/" TargetMode="External"/><Relationship Id="rId906" Type="http://schemas.openxmlformats.org/officeDocument/2006/relationships/hyperlink" Target="https://www.facebook.com/p/Tu%E1%BB%95i-tr%E1%BA%BB-C%C3%B4ng-an-th%E1%BB%8B-x%C3%A3-S%C6%A1n-T%C3%A2y-100040884909606/" TargetMode="External"/><Relationship Id="rId1329" Type="http://schemas.openxmlformats.org/officeDocument/2006/relationships/hyperlink" Target="https://www.facebook.com/p/C%C3%B4ng-an-th%E1%BB%8B-tr%E1%BA%A5n-Ph%C3%A1t-Di%E1%BB%87m-100078176589503/" TargetMode="External"/><Relationship Id="rId1536" Type="http://schemas.openxmlformats.org/officeDocument/2006/relationships/hyperlink" Target="https://www.facebook.com/conganhuyentunghia/" TargetMode="External"/><Relationship Id="rId1743" Type="http://schemas.openxmlformats.org/officeDocument/2006/relationships/hyperlink" Target="https://chauthanh.tayninh.gov.vn/" TargetMode="External"/><Relationship Id="rId1950" Type="http://schemas.openxmlformats.org/officeDocument/2006/relationships/hyperlink" Target="https://anbien.kiengiang.gov.vn/" TargetMode="External"/><Relationship Id="rId35" Type="http://schemas.openxmlformats.org/officeDocument/2006/relationships/hyperlink" Target="https://www.facebook.com/profile.php?id=61554347842510" TargetMode="External"/><Relationship Id="rId1603" Type="http://schemas.openxmlformats.org/officeDocument/2006/relationships/hyperlink" Target="https://www.facebook.com/p/Tu%E1%BB%95i-tr%E1%BA%BB-C%C3%B4ng-an-huy%E1%BB%87n-Ninh-Ph%C6%B0%E1%BB%9Bc-100068114569027/" TargetMode="External"/><Relationship Id="rId1810" Type="http://schemas.openxmlformats.org/officeDocument/2006/relationships/hyperlink" Target="https://www.facebook.com/tuoitrecatphcm/" TargetMode="External"/><Relationship Id="rId184" Type="http://schemas.openxmlformats.org/officeDocument/2006/relationships/hyperlink" Target="https://www.facebook.com/profile.php?id=100064306411144" TargetMode="External"/><Relationship Id="rId391" Type="http://schemas.openxmlformats.org/officeDocument/2006/relationships/hyperlink" Target="https://www.facebook.com/profile.php?id=100054983837445" TargetMode="External"/><Relationship Id="rId1908" Type="http://schemas.openxmlformats.org/officeDocument/2006/relationships/hyperlink" Target="https://binhtan.vinhlong.gov.vn/" TargetMode="External"/><Relationship Id="rId2072" Type="http://schemas.openxmlformats.org/officeDocument/2006/relationships/hyperlink" Target="https://www.facebook.com/tuoitreconganquangbinh/" TargetMode="External"/><Relationship Id="rId251" Type="http://schemas.openxmlformats.org/officeDocument/2006/relationships/hyperlink" Target="https://www.facebook.com/conganlt" TargetMode="External"/><Relationship Id="rId489" Type="http://schemas.openxmlformats.org/officeDocument/2006/relationships/hyperlink" Target="https://www.facebook.com/caxduclien" TargetMode="External"/><Relationship Id="rId696" Type="http://schemas.openxmlformats.org/officeDocument/2006/relationships/hyperlink" Target="https://thachha.hatinh.gov.vn/" TargetMode="External"/><Relationship Id="rId349" Type="http://schemas.openxmlformats.org/officeDocument/2006/relationships/hyperlink" Target="https://www.facebook.com/profile.php?id=100094049403802" TargetMode="External"/><Relationship Id="rId556" Type="http://schemas.openxmlformats.org/officeDocument/2006/relationships/hyperlink" Target="https://hscvdt.hatinh.gov.vn/ductho/vbpq.nsf/91E509CEE87C581A4725897500362B4B/$file/Bao-cao-ket-qua-giai-quyet-don-cua-cong-dan-Tran-Thi-Thu-Hien-_huylqdt-15-03-2023_07h45p48.docx" TargetMode="External"/><Relationship Id="rId763" Type="http://schemas.openxmlformats.org/officeDocument/2006/relationships/hyperlink" Target="https://www.facebook.com/p/C%C3%B4ng-an-x%C3%A3-C%E1%BA%A9m-Th%C3%A0nh-C%E1%BA%A9m-Xuy%C3%AAn-H%C3%A0-T%C4%A9nh-100047701147924/" TargetMode="External"/><Relationship Id="rId1186" Type="http://schemas.openxmlformats.org/officeDocument/2006/relationships/hyperlink" Target="https://www.facebook.com/congantthuongcanh/?locale=vi_VN" TargetMode="External"/><Relationship Id="rId1393" Type="http://schemas.openxmlformats.org/officeDocument/2006/relationships/hyperlink" Target="https://quychau.nghean.gov.vn/cac-xa-thi-tran" TargetMode="External"/><Relationship Id="rId2237" Type="http://schemas.openxmlformats.org/officeDocument/2006/relationships/hyperlink" Target="https://xuanthuy.quangbinh.gov.vn/" TargetMode="External"/><Relationship Id="rId111" Type="http://schemas.openxmlformats.org/officeDocument/2006/relationships/hyperlink" Target="https://www.facebook.com/profile.php?id=100067628774035" TargetMode="External"/><Relationship Id="rId209" Type="http://schemas.openxmlformats.org/officeDocument/2006/relationships/hyperlink" Target="https://www.facebook.com/profile.php?id=100091908034938" TargetMode="External"/><Relationship Id="rId416" Type="http://schemas.openxmlformats.org/officeDocument/2006/relationships/hyperlink" Target="https://www.facebook.com/profile.php?id=100064418365269" TargetMode="External"/><Relationship Id="rId970" Type="http://schemas.openxmlformats.org/officeDocument/2006/relationships/hyperlink" Target="http://tthoathuan.quanghoa.caobang.gov.vn/Default.aspx?sname=tthoathuan&amp;sid=1521&amp;pageid=45609" TargetMode="External"/><Relationship Id="rId1046" Type="http://schemas.openxmlformats.org/officeDocument/2006/relationships/hyperlink" Target="https://www.facebook.com/p/C%C3%B4ng-an-Th%E1%BB%8B-tr%E1%BA%A5n-N%C3%B4ng-Tr%C6%B0%E1%BB%9Dng-M%E1%BB%99c-Ch%C3%A2u-huy%E1%BB%87n-M%E1%BB%99c-Ch%C3%A2u-t%E1%BB%89nh-S%C6%A1n-La-100067745424776/" TargetMode="External"/><Relationship Id="rId1253" Type="http://schemas.openxmlformats.org/officeDocument/2006/relationships/hyperlink" Target="https://thitran.cathai.haiphong.gov.vn/" TargetMode="External"/><Relationship Id="rId1698" Type="http://schemas.openxmlformats.org/officeDocument/2006/relationships/hyperlink" Target="https://lamdong.gov.vn/sites/baoloc/ubnd/ubnd/vanbanchidao/" TargetMode="External"/><Relationship Id="rId623" Type="http://schemas.openxmlformats.org/officeDocument/2006/relationships/hyperlink" Target="https://www.facebook.com/p/C%C3%B4ng-an-x%C3%A3-C%C6%B0%C6%A1ng-Gi%C3%A1n-100064927024391/" TargetMode="External"/><Relationship Id="rId830" Type="http://schemas.openxmlformats.org/officeDocument/2006/relationships/hyperlink" Target="https://kyanh.hatinh.gov.vn/" TargetMode="External"/><Relationship Id="rId928" Type="http://schemas.openxmlformats.org/officeDocument/2006/relationships/hyperlink" Target="https://www.facebook.com/p/Tr%C6%B0%E1%BB%9Dng-Ti%E1%BB%83u-h%E1%BB%8Dc-Th%E1%BB%8B-Tr%E1%BA%A5n-Ph%C3%BA-Xuy%C3%AAn-H%C3%A0-N%E1%BB%99i-100059080412612/" TargetMode="External"/><Relationship Id="rId1460" Type="http://schemas.openxmlformats.org/officeDocument/2006/relationships/hyperlink" Target="https://vinhlinh.quangtri.gov.vn/" TargetMode="External"/><Relationship Id="rId1558" Type="http://schemas.openxmlformats.org/officeDocument/2006/relationships/hyperlink" Target="https://vinhthanh.binhdinh.gov.vn/" TargetMode="External"/><Relationship Id="rId1765" Type="http://schemas.openxmlformats.org/officeDocument/2006/relationships/hyperlink" Target="https://tanphu.dongnai.gov.vn/" TargetMode="External"/><Relationship Id="rId57" Type="http://schemas.openxmlformats.org/officeDocument/2006/relationships/hyperlink" Target="https://www.facebook.com/profile.php?id=100079903098151" TargetMode="External"/><Relationship Id="rId1113" Type="http://schemas.openxmlformats.org/officeDocument/2006/relationships/hyperlink" Target="https://chilang.langson.gov.vn/gioi-thieu/co-cau-to-chuc/uy-ban-nhan-dan-huyen/cac-phong-chuyen-mon-va-don-vi-su-nghiep-thuoc-ubnd-huyen" TargetMode="External"/><Relationship Id="rId1320" Type="http://schemas.openxmlformats.org/officeDocument/2006/relationships/hyperlink" Target="https://ttthinhlong-haihau.namdinh.gov.vn/" TargetMode="External"/><Relationship Id="rId1418" Type="http://schemas.openxmlformats.org/officeDocument/2006/relationships/hyperlink" Target="https://www.facebook.com/p/C%C3%B4ng-an-th%E1%BB%8B-tr%E1%BA%A5n-Nam-%C4%90%C3%A0n-100077451044059/" TargetMode="External"/><Relationship Id="rId1972" Type="http://schemas.openxmlformats.org/officeDocument/2006/relationships/hyperlink" Target="https://www.facebook.com/ConganthanhphoViThanhHauGiang/" TargetMode="External"/><Relationship Id="rId1625" Type="http://schemas.openxmlformats.org/officeDocument/2006/relationships/hyperlink" Target="https://kontumcity.kontum.gov.vn/" TargetMode="External"/><Relationship Id="rId1832" Type="http://schemas.openxmlformats.org/officeDocument/2006/relationships/hyperlink" Target="https://www.facebook.com/tuoitrecatphcm/" TargetMode="External"/><Relationship Id="rId2094" Type="http://schemas.openxmlformats.org/officeDocument/2006/relationships/hyperlink" Target="https://tienhoa.quangbinh.gov.vn/" TargetMode="External"/><Relationship Id="rId273" Type="http://schemas.openxmlformats.org/officeDocument/2006/relationships/hyperlink" Target="https://www.facebook.com/profile.php?id=100067575965106" TargetMode="External"/><Relationship Id="rId480" Type="http://schemas.openxmlformats.org/officeDocument/2006/relationships/hyperlink" Target="https://www.facebook.com/profile.php?id=100028607537605" TargetMode="External"/><Relationship Id="rId2161" Type="http://schemas.openxmlformats.org/officeDocument/2006/relationships/hyperlink" Target="https://quangbinh.toaan.gov.vn/webcenter/portal/quangbinh/thongbaotimnguoivangmat?selectedPage=2&amp;pTrangThai=2" TargetMode="External"/><Relationship Id="rId133" Type="http://schemas.openxmlformats.org/officeDocument/2006/relationships/hyperlink" Target="https://www.facebook.com/CAHHongNgu.DongThap" TargetMode="External"/><Relationship Id="rId340" Type="http://schemas.openxmlformats.org/officeDocument/2006/relationships/hyperlink" Target="https://www.facebook.com/cattthanhha" TargetMode="External"/><Relationship Id="rId578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785" Type="http://schemas.openxmlformats.org/officeDocument/2006/relationships/hyperlink" Target="https://camloc.camxuyen.hatinh.gov.vn/" TargetMode="External"/><Relationship Id="rId992" Type="http://schemas.openxmlformats.org/officeDocument/2006/relationships/hyperlink" Target="https://nahang.tuyenquang.gov.vn/" TargetMode="External"/><Relationship Id="rId2021" Type="http://schemas.openxmlformats.org/officeDocument/2006/relationships/hyperlink" Target="https://www.facebook.com/p/C%C3%B4ng-an-ph%C6%B0%E1%BB%9Dng-Nam-L%C3%BD-100082642024324/" TargetMode="External"/><Relationship Id="rId200" Type="http://schemas.openxmlformats.org/officeDocument/2006/relationships/hyperlink" Target="https://www.facebook.com/profile.php?id=100066671294068" TargetMode="External"/><Relationship Id="rId438" Type="http://schemas.openxmlformats.org/officeDocument/2006/relationships/hyperlink" Target="https://www.facebook.com/conganxathachdai2020" TargetMode="External"/><Relationship Id="rId645" Type="http://schemas.openxmlformats.org/officeDocument/2006/relationships/hyperlink" Target="https://www.facebook.com/CAXGiaHanh/" TargetMode="External"/><Relationship Id="rId852" Type="http://schemas.openxmlformats.org/officeDocument/2006/relationships/hyperlink" Target="https://locha.hatinh.gov.vn/" TargetMode="External"/><Relationship Id="rId1068" Type="http://schemas.openxmlformats.org/officeDocument/2006/relationships/hyperlink" Target="https://yenbinh.yenbai.gov.vn/Articles/one/Thong-tin-thi-tran-Thac-Ba" TargetMode="External"/><Relationship Id="rId1275" Type="http://schemas.openxmlformats.org/officeDocument/2006/relationships/hyperlink" Target="https://hungha.thaibinh.gov.vn/" TargetMode="External"/><Relationship Id="rId1482" Type="http://schemas.openxmlformats.org/officeDocument/2006/relationships/hyperlink" Target="https://www.facebook.com/congannhandan.com.vn/" TargetMode="External"/><Relationship Id="rId2119" Type="http://schemas.openxmlformats.org/officeDocument/2006/relationships/hyperlink" Target="https://quangbinh.gov.vn/chi-tiet-tin/-/view-article/1/14012495784607/1607664477260" TargetMode="External"/><Relationship Id="rId505" Type="http://schemas.openxmlformats.org/officeDocument/2006/relationships/hyperlink" Target="https://www.facebook.com/profile.php?id=100065358195285" TargetMode="External"/><Relationship Id="rId712" Type="http://schemas.openxmlformats.org/officeDocument/2006/relationships/hyperlink" Target="https://hatinh.gov.vn/" TargetMode="External"/><Relationship Id="rId1135" Type="http://schemas.openxmlformats.org/officeDocument/2006/relationships/hyperlink" Target="https://ttboha.yenthe.bacgiang.gov.vn/chi-tiet-tin-tuc/-/asset_publisher/M0UUAFstbTMq/content/yen-the-nhap-xa-bo-ha-vao-thi-tran-bo-ha-thanh-lap-thi-tran-bo-ha-nhap-xa-phon-xuong-vao-thi-tran-cau-go-thanh-lap-thi-tran-phon-xuong" TargetMode="External"/><Relationship Id="rId1342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787" Type="http://schemas.openxmlformats.org/officeDocument/2006/relationships/hyperlink" Target="https://www.facebook.com/2703968149845018" TargetMode="External"/><Relationship Id="rId1994" Type="http://schemas.openxmlformats.org/officeDocument/2006/relationships/hyperlink" Target="https://baclieu.gov.vn/" TargetMode="External"/><Relationship Id="rId79" Type="http://schemas.openxmlformats.org/officeDocument/2006/relationships/hyperlink" Target="https://www.facebook.com/profile.php?id=100064305453519" TargetMode="External"/><Relationship Id="rId1202" Type="http://schemas.openxmlformats.org/officeDocument/2006/relationships/hyperlink" Target="https://www.facebook.com/p/Tu%E1%BB%95i-tr%E1%BA%BB-C%C3%B4ng-an-huy%E1%BB%87n-Ninh-Ph%C6%B0%E1%BB%9Bc-100068114569027/" TargetMode="External"/><Relationship Id="rId1647" Type="http://schemas.openxmlformats.org/officeDocument/2006/relationships/hyperlink" Target="https://www.facebook.com/CongAnIaGrai/" TargetMode="External"/><Relationship Id="rId1854" Type="http://schemas.openxmlformats.org/officeDocument/2006/relationships/hyperlink" Target="https://www.facebook.com/tdlongan/?locale=mk_MK" TargetMode="External"/><Relationship Id="rId1507" Type="http://schemas.openxmlformats.org/officeDocument/2006/relationships/hyperlink" Target="https://dailoc.quangnam.gov.vn/" TargetMode="External"/><Relationship Id="rId1714" Type="http://schemas.openxmlformats.org/officeDocument/2006/relationships/hyperlink" Target="https://dahuoai.lamdong.gov.vn/" TargetMode="External"/><Relationship Id="rId295" Type="http://schemas.openxmlformats.org/officeDocument/2006/relationships/hyperlink" Target="https://www.facebook.com/profile.php?id=100057671978243" TargetMode="External"/><Relationship Id="rId1921" Type="http://schemas.openxmlformats.org/officeDocument/2006/relationships/hyperlink" Target="https://caolanh.dongthap.gov.vn/" TargetMode="External"/><Relationship Id="rId2183" Type="http://schemas.openxmlformats.org/officeDocument/2006/relationships/hyperlink" Target="https://lytrach.quangbinh.gov.vn/" TargetMode="External"/><Relationship Id="rId155" Type="http://schemas.openxmlformats.org/officeDocument/2006/relationships/hyperlink" Target="https://www.facebook.com/cahvinhcuu" TargetMode="External"/><Relationship Id="rId362" Type="http://schemas.openxmlformats.org/officeDocument/2006/relationships/hyperlink" Target="https://www.facebook.com/conganthitran686" TargetMode="External"/><Relationship Id="rId1297" Type="http://schemas.openxmlformats.org/officeDocument/2006/relationships/hyperlink" Target="https://myloc.namdinh.gov.vn/" TargetMode="External"/><Relationship Id="rId2043" Type="http://schemas.openxmlformats.org/officeDocument/2006/relationships/hyperlink" Target="https://www.facebook.com/tuoitreconganquangbinh/" TargetMode="External"/><Relationship Id="rId222" Type="http://schemas.openxmlformats.org/officeDocument/2006/relationships/hyperlink" Target="https://www.facebook.com/profile.php?id=100072157100909" TargetMode="External"/><Relationship Id="rId667" Type="http://schemas.openxmlformats.org/officeDocument/2006/relationships/hyperlink" Target="https://www.facebook.com/TruongTHPTHuongThuy/" TargetMode="External"/><Relationship Id="rId874" Type="http://schemas.openxmlformats.org/officeDocument/2006/relationships/hyperlink" Target="http://kyphong.kyanh.hatinh.gov.vn/" TargetMode="External"/><Relationship Id="rId2110" Type="http://schemas.openxmlformats.org/officeDocument/2006/relationships/hyperlink" Target="https://quangtrach.quangbinh.gov.vn/chi-tiet-tin/-/view-article/1/440011402277494955/1503327986547" TargetMode="External"/><Relationship Id="rId527" Type="http://schemas.openxmlformats.org/officeDocument/2006/relationships/hyperlink" Target="https://www.facebook.com/p/C%C3%B4ng-an-huy%E1%BB%87n-%C4%90%E1%BB%A9c-Th%E1%BB%8D-H%C3%A0-T%C4%A9nh-100069319692485/?locale=vi_VN" TargetMode="External"/><Relationship Id="rId734" Type="http://schemas.openxmlformats.org/officeDocument/2006/relationships/hyperlink" Target="https://www.facebook.com/p/C%C3%B4ng-an-x%C3%A3-L%C6%B0u-V%C4%A9nh-S%C6%A1n-huy%E1%BB%87n-Th%E1%BA%A1ch-H%C3%A0-t%E1%BB%89nh-H%C3%A0-T%C4%A9nh-100069996121200/" TargetMode="External"/><Relationship Id="rId941" Type="http://schemas.openxmlformats.org/officeDocument/2006/relationships/hyperlink" Target="https://vixuyen.hagiang.gov.vn/" TargetMode="External"/><Relationship Id="rId1157" Type="http://schemas.openxmlformats.org/officeDocument/2006/relationships/hyperlink" Target="https://ttthang.hiephoa.bacgiang.gov.vn/" TargetMode="External"/><Relationship Id="rId1364" Type="http://schemas.openxmlformats.org/officeDocument/2006/relationships/hyperlink" Target="https://www.facebook.com/congansaovang/" TargetMode="External"/><Relationship Id="rId1571" Type="http://schemas.openxmlformats.org/officeDocument/2006/relationships/hyperlink" Target="https://www.facebook.com/p/C%C3%B4ng-an-huy%E1%BB%87n-S%C6%A1n-H%C3%B2a-61554895676370/" TargetMode="External"/><Relationship Id="rId2208" Type="http://schemas.openxmlformats.org/officeDocument/2006/relationships/hyperlink" Target="https://www.facebook.com/p/C%C3%B4ng-an-x%C3%A3-H%E1%BB%93ng-Th%E1%BB%A7y-100077275136777/" TargetMode="External"/><Relationship Id="rId70" Type="http://schemas.openxmlformats.org/officeDocument/2006/relationships/hyperlink" Target="https://www.facebook.com/profile.php?id=100080943273336" TargetMode="External"/><Relationship Id="rId801" Type="http://schemas.openxmlformats.org/officeDocument/2006/relationships/hyperlink" Target="https://www.facebook.com/p/C%C3%B4ng-an-x%C3%A3-K%E1%BB%B3-B%E1%BA%AFc-K%E1%BB%B3-Anh-H%C3%A0-T%C4%A9nh-100064418365269/" TargetMode="External"/><Relationship Id="rId1017" Type="http://schemas.openxmlformats.org/officeDocument/2006/relationships/hyperlink" Target="https://www.facebook.com/ConganhuyenTuaChua/" TargetMode="External"/><Relationship Id="rId1224" Type="http://schemas.openxmlformats.org/officeDocument/2006/relationships/hyperlink" Target="https://www.facebook.com/conganlaicach/" TargetMode="External"/><Relationship Id="rId1431" Type="http://schemas.openxmlformats.org/officeDocument/2006/relationships/hyperlink" Target="https://nghixuan.hatinh.gov.vn/" TargetMode="External"/><Relationship Id="rId1669" Type="http://schemas.openxmlformats.org/officeDocument/2006/relationships/hyperlink" Target="https://eahleo.daklak.gov.vn/" TargetMode="External"/><Relationship Id="rId1876" Type="http://schemas.openxmlformats.org/officeDocument/2006/relationships/hyperlink" Target="https://giongtrom.bentre.gov.vn/" TargetMode="External"/><Relationship Id="rId1529" Type="http://schemas.openxmlformats.org/officeDocument/2006/relationships/hyperlink" Target="https://thanhpho.quangngai.gov.vn/" TargetMode="External"/><Relationship Id="rId1736" Type="http://schemas.openxmlformats.org/officeDocument/2006/relationships/hyperlink" Target="https://www.facebook.com/Police.TanBien/" TargetMode="External"/><Relationship Id="rId1943" Type="http://schemas.openxmlformats.org/officeDocument/2006/relationships/hyperlink" Target="https://kienluong.kiengiang.gov.vn/" TargetMode="External"/><Relationship Id="rId28" Type="http://schemas.openxmlformats.org/officeDocument/2006/relationships/hyperlink" Target="https://www.facebook.com/Caxluongninh" TargetMode="External"/><Relationship Id="rId1803" Type="http://schemas.openxmlformats.org/officeDocument/2006/relationships/hyperlink" Target="http://www.binhthanh.hochiminhcity.gov.vn/" TargetMode="External"/><Relationship Id="rId177" Type="http://schemas.openxmlformats.org/officeDocument/2006/relationships/hyperlink" Target="https://www.facebook.com/profile.php?id=100072113324714" TargetMode="External"/><Relationship Id="rId384" Type="http://schemas.openxmlformats.org/officeDocument/2006/relationships/hyperlink" Target="https://www.facebook.com/capkylien" TargetMode="External"/><Relationship Id="rId591" Type="http://schemas.openxmlformats.org/officeDocument/2006/relationships/hyperlink" Target="https://hatinh.gov.vn/" TargetMode="External"/><Relationship Id="rId2065" Type="http://schemas.openxmlformats.org/officeDocument/2006/relationships/hyperlink" Target="https://trunghoa.quangbinh.gov.vn/" TargetMode="External"/><Relationship Id="rId244" Type="http://schemas.openxmlformats.org/officeDocument/2006/relationships/hyperlink" Target="https://www.facebook.com/profile.php?id=100071436405150" TargetMode="External"/><Relationship Id="rId689" Type="http://schemas.openxmlformats.org/officeDocument/2006/relationships/hyperlink" Target="https://thuathienhue.gov.vn/" TargetMode="External"/><Relationship Id="rId896" Type="http://schemas.openxmlformats.org/officeDocument/2006/relationships/hyperlink" Target="https://honglinh.hatinh.gov.vn/" TargetMode="External"/><Relationship Id="rId1081" Type="http://schemas.openxmlformats.org/officeDocument/2006/relationships/hyperlink" Target="https://www.facebook.com/groups/824051121485952/" TargetMode="External"/><Relationship Id="rId451" Type="http://schemas.openxmlformats.org/officeDocument/2006/relationships/hyperlink" Target="https://www.facebook.com/profile.php?id=100063204161309" TargetMode="External"/><Relationship Id="rId549" Type="http://schemas.openxmlformats.org/officeDocument/2006/relationships/hyperlink" Target="https://www.quangninh.gov.vn/donvi/huyendamha/Trang/ChiTietBVGioiThieu.aspx?bvid=74" TargetMode="External"/><Relationship Id="rId756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1179" Type="http://schemas.openxmlformats.org/officeDocument/2006/relationships/hyperlink" Target="https://lapthach.vinhphuc.gov.vn/" TargetMode="External"/><Relationship Id="rId1386" Type="http://schemas.openxmlformats.org/officeDocument/2006/relationships/hyperlink" Target="https://www.facebook.com/Conganquangxuong/?locale=vi_VN" TargetMode="External"/><Relationship Id="rId1593" Type="http://schemas.openxmlformats.org/officeDocument/2006/relationships/hyperlink" Target="https://www.facebook.com/p/Tu%E1%BB%95i-tr%E1%BA%BB-C%C3%B4ng-an-huy%E1%BB%87n-Ninh-Ph%C6%B0%E1%BB%9Bc-100068114569027/" TargetMode="External"/><Relationship Id="rId2132" Type="http://schemas.openxmlformats.org/officeDocument/2006/relationships/hyperlink" Target="https://www.facebook.com/AnreQuoc/?locale=vi_VN" TargetMode="External"/><Relationship Id="rId104" Type="http://schemas.openxmlformats.org/officeDocument/2006/relationships/hyperlink" Target="https://www.facebook.com/pnhcadd" TargetMode="External"/><Relationship Id="rId311" Type="http://schemas.openxmlformats.org/officeDocument/2006/relationships/hyperlink" Target="https://www.facebook.com/profile.php?id=100069992081183" TargetMode="External"/><Relationship Id="rId409" Type="http://schemas.openxmlformats.org/officeDocument/2006/relationships/hyperlink" Target="https://www.facebook.com/profile.php?id=100057221839100" TargetMode="External"/><Relationship Id="rId963" Type="http://schemas.openxmlformats.org/officeDocument/2006/relationships/hyperlink" Target="https://trungkhanh.caobang.gov.vn/" TargetMode="External"/><Relationship Id="rId1039" Type="http://schemas.openxmlformats.org/officeDocument/2006/relationships/hyperlink" Target="https://quyhoach.xaydung.gov.vn/Images/Quyhoach/fileDK/0cbdfa52-1057-42cc-bbfe-6287cd6d9cfa_390%20qd%20pd%20qhc%20muong%20la%203%202020.pdf" TargetMode="External"/><Relationship Id="rId1246" Type="http://schemas.openxmlformats.org/officeDocument/2006/relationships/hyperlink" Target="https://www.facebook.com/ConganhuyenTienLang/" TargetMode="External"/><Relationship Id="rId1898" Type="http://schemas.openxmlformats.org/officeDocument/2006/relationships/hyperlink" Target="https://longho.vinhlong.gov.vn/" TargetMode="External"/><Relationship Id="rId92" Type="http://schemas.openxmlformats.org/officeDocument/2006/relationships/hyperlink" Target="https://www.facebook.com/profile.php?id=100072406838960" TargetMode="External"/><Relationship Id="rId616" Type="http://schemas.openxmlformats.org/officeDocument/2006/relationships/hyperlink" Target="https://www.facebook.com/p/C%C3%B4ng-an-x%C3%A3-C%E1%BB%95-%C4%90%E1%BA%A1m-100063694801068/" TargetMode="External"/><Relationship Id="rId823" Type="http://schemas.openxmlformats.org/officeDocument/2006/relationships/hyperlink" Target="https://kyhai.kyanh.hatinh.gov.vn/" TargetMode="External"/><Relationship Id="rId1453" Type="http://schemas.openxmlformats.org/officeDocument/2006/relationships/hyperlink" Target="https://botrach.quangbinh.gov.vn/" TargetMode="External"/><Relationship Id="rId1660" Type="http://schemas.openxmlformats.org/officeDocument/2006/relationships/hyperlink" Target="https://dakpo.gialai.gov.vn/Gioi-thieu/Co-cau-to-chuc/co-cau-ubnd.aspx" TargetMode="External"/><Relationship Id="rId1758" Type="http://schemas.openxmlformats.org/officeDocument/2006/relationships/hyperlink" Target="https://www.facebook.com/conganphugiao/?locale=vi_VN" TargetMode="External"/><Relationship Id="rId1106" Type="http://schemas.openxmlformats.org/officeDocument/2006/relationships/hyperlink" Target="https://caoloc.langson.gov.vn/" TargetMode="External"/><Relationship Id="rId1313" Type="http://schemas.openxmlformats.org/officeDocument/2006/relationships/hyperlink" Target="https://xuantruong.namdinh.gov.vn/" TargetMode="External"/><Relationship Id="rId1520" Type="http://schemas.openxmlformats.org/officeDocument/2006/relationships/hyperlink" Target="https://www.facebook.com/policetienphuoc/" TargetMode="External"/><Relationship Id="rId1965" Type="http://schemas.openxmlformats.org/officeDocument/2006/relationships/hyperlink" Target="https://binhthuy.cantho.gov.vn/" TargetMode="External"/><Relationship Id="rId1618" Type="http://schemas.openxmlformats.org/officeDocument/2006/relationships/hyperlink" Target="https://tanhlinh.binhthuan.gov.vn/" TargetMode="External"/><Relationship Id="rId1825" Type="http://schemas.openxmlformats.org/officeDocument/2006/relationships/hyperlink" Target="http://www.quan8.hochiminhcity.gov.vn/" TargetMode="External"/><Relationship Id="rId199" Type="http://schemas.openxmlformats.org/officeDocument/2006/relationships/hyperlink" Target="https://www.facebook.com/doanthanhniencatppleiku" TargetMode="External"/><Relationship Id="rId2087" Type="http://schemas.openxmlformats.org/officeDocument/2006/relationships/hyperlink" Target="https://www.facebook.com/p/C%C3%B4ng-an-x%C3%A3-Th%E1%BA%A1ch-Ho%C3%A1-huy%E1%BB%87n-Tuy%C3%AAn-H%C3%B3a-100079629877167/" TargetMode="External"/><Relationship Id="rId266" Type="http://schemas.openxmlformats.org/officeDocument/2006/relationships/hyperlink" Target="https://www.facebook.com/profile.php?id=100077451044059" TargetMode="External"/><Relationship Id="rId473" Type="http://schemas.openxmlformats.org/officeDocument/2006/relationships/hyperlink" Target="https://www.facebook.com/profile.php?id=100063467591792" TargetMode="External"/><Relationship Id="rId680" Type="http://schemas.openxmlformats.org/officeDocument/2006/relationships/hyperlink" Target="https://thuathienhue.gov.vn/Tin-tuc-su-kien/tid/Dieu-chinh-ten-goi-thon-thuoc-xa-Phu-Gia-huyen-Phu-Vang/newsid/82DBA80F-630C-4B95-9D01-AE13009159D4/cid/B2893D90-84EA-452E-9292-84FE4331533D" TargetMode="External"/><Relationship Id="rId2154" Type="http://schemas.openxmlformats.org/officeDocument/2006/relationships/hyperlink" Target="https://quangbinh.gov.vn/chi-tiet-tin/-/view-article/1/14012495784987/1650535927863" TargetMode="External"/><Relationship Id="rId126" Type="http://schemas.openxmlformats.org/officeDocument/2006/relationships/hyperlink" Target="https://www.facebook.com/profile.php?id=100094936770225" TargetMode="External"/><Relationship Id="rId333" Type="http://schemas.openxmlformats.org/officeDocument/2006/relationships/hyperlink" Target="https://www.facebook.com/profile.php?id=100066356572813" TargetMode="External"/><Relationship Id="rId540" Type="http://schemas.openxmlformats.org/officeDocument/2006/relationships/hyperlink" Target="https://ductho.hatinh.gov.vn/" TargetMode="External"/><Relationship Id="rId778" Type="http://schemas.openxmlformats.org/officeDocument/2006/relationships/hyperlink" Target="https://camha.camxuyen.hatinh.gov.vn/" TargetMode="External"/><Relationship Id="rId985" Type="http://schemas.openxmlformats.org/officeDocument/2006/relationships/hyperlink" Target="https://www.facebook.com/atkchodon/?locale=am_ET" TargetMode="External"/><Relationship Id="rId1170" Type="http://schemas.openxmlformats.org/officeDocument/2006/relationships/hyperlink" Target="https://www.facebook.com/HungHoaTamNongPhuTho/?locale=vi_VN" TargetMode="External"/><Relationship Id="rId2014" Type="http://schemas.openxmlformats.org/officeDocument/2006/relationships/hyperlink" Target="https://ngochien.camau.gov.vn/" TargetMode="External"/><Relationship Id="rId2221" Type="http://schemas.openxmlformats.org/officeDocument/2006/relationships/hyperlink" Target="https://lethuy.quangbinh.gov.vn/chi-tiet-tin/-/view-article/1/439071382670252277/1405732891736" TargetMode="External"/><Relationship Id="rId638" Type="http://schemas.openxmlformats.org/officeDocument/2006/relationships/hyperlink" Target="https://www.facebook.com/p/C%C3%B4ng-an-x%C3%A3-T%C3%B9ng-L%E1%BB%99c-100066900284228/" TargetMode="External"/><Relationship Id="rId845" Type="http://schemas.openxmlformats.org/officeDocument/2006/relationships/hyperlink" Target="https://binhan.locha.hatinh.gov.vn/vi/laws/detail/Quyet-dinh-10/?download=1&amp;id=0" TargetMode="External"/><Relationship Id="rId1030" Type="http://schemas.openxmlformats.org/officeDocument/2006/relationships/hyperlink" Target="https://phongtho.laichau.gov.vn/" TargetMode="External"/><Relationship Id="rId1268" Type="http://schemas.openxmlformats.org/officeDocument/2006/relationships/hyperlink" Target="https://ttvuong.tienlu.hungyen.gov.vn/" TargetMode="External"/><Relationship Id="rId1475" Type="http://schemas.openxmlformats.org/officeDocument/2006/relationships/hyperlink" Target="https://www.facebook.com/p/%C4%90%E1%BB%99i-C%E1%BA%A3nh-s%C3%A1t-QLHC-v%E1%BB%81-TTXH-CAH-Qu%E1%BA%A3ng-%C4%90i%E1%BB%81n-t%E1%BB%89nh-Th%E1%BB%ABa-Thi%C3%AAn-Hu%E1%BA%BF-100065187000725/" TargetMode="External"/><Relationship Id="rId1682" Type="http://schemas.openxmlformats.org/officeDocument/2006/relationships/hyperlink" Target="https://www.facebook.com/p/Phong-tr%C3%A0o-to%C3%A0n-d%C3%A2n-b%E1%BA%A3o-v%E1%BB%87-an-ninh-T%E1%BB%95-qu%E1%BB%91c-Kr%C3%B4ng-P%E1%BA%AFc-100064873026660/" TargetMode="External"/><Relationship Id="rId400" Type="http://schemas.openxmlformats.org/officeDocument/2006/relationships/hyperlink" Target="https://www.facebook.com/profile.php?id=100067943706050" TargetMode="External"/><Relationship Id="rId705" Type="http://schemas.openxmlformats.org/officeDocument/2006/relationships/hyperlink" Target="https://www.facebook.com/p/C%C3%B4ng-an-x%C3%A3-Th%E1%BA%A1ch-S%C6%A1n-Th%E1%BA%A1ch-H%C3%A0-H%C3%A0-T%C4%A9nh-100064831595465/" TargetMode="External"/><Relationship Id="rId1128" Type="http://schemas.openxmlformats.org/officeDocument/2006/relationships/hyperlink" Target="https://www.quangninh.gov.vn/donvi/huyendamha/Trang/ChiTietBVGioiThieu.aspx?bvid=72" TargetMode="External"/><Relationship Id="rId1335" Type="http://schemas.openxmlformats.org/officeDocument/2006/relationships/hyperlink" Target="https://www.facebook.com/p/Tu%E1%BB%95i-tr%E1%BA%BB-C%C3%B4ng-an-TP-S%E1%BA%A7m-S%C6%A1n-100069346653553/?locale=hi_IN" TargetMode="External"/><Relationship Id="rId1542" Type="http://schemas.openxmlformats.org/officeDocument/2006/relationships/hyperlink" Target="https://www.facebook.com/tuoitreconganhuyenmoduc/" TargetMode="External"/><Relationship Id="rId1987" Type="http://schemas.openxmlformats.org/officeDocument/2006/relationships/hyperlink" Target="https://longphu.soctrang.gov.vn/" TargetMode="External"/><Relationship Id="rId912" Type="http://schemas.openxmlformats.org/officeDocument/2006/relationships/hyperlink" Target="https://www.facebook.com/p/Tu%E1%BB%95i-tr%E1%BA%BB-C%C3%B4ng-an-huy%E1%BB%87n-Ph%C3%BAc-Th%E1%BB%8D-100066934373551/" TargetMode="External"/><Relationship Id="rId1847" Type="http://schemas.openxmlformats.org/officeDocument/2006/relationships/hyperlink" Target="https://thanhhoa.longan.gov.vn/" TargetMode="External"/><Relationship Id="rId41" Type="http://schemas.openxmlformats.org/officeDocument/2006/relationships/hyperlink" Target="https://www.facebook.com/profile.php?id=61554347842510" TargetMode="External"/><Relationship Id="rId1402" Type="http://schemas.openxmlformats.org/officeDocument/2006/relationships/hyperlink" Target="https://www.facebook.com/p/Tu%E1%BB%95i-tr%E1%BA%BB-Con-Cu%C3%B4ng-100080489384664/" TargetMode="External"/><Relationship Id="rId1707" Type="http://schemas.openxmlformats.org/officeDocument/2006/relationships/hyperlink" Target="https://www.facebook.com/CAND.liennghia/" TargetMode="External"/><Relationship Id="rId190" Type="http://schemas.openxmlformats.org/officeDocument/2006/relationships/hyperlink" Target="https://www.facebook.com/conganhuyenchuse" TargetMode="External"/><Relationship Id="rId288" Type="http://schemas.openxmlformats.org/officeDocument/2006/relationships/hyperlink" Target="https://www.facebook.com/CongAn.TT.ThienTon.H.HoaLu" TargetMode="External"/><Relationship Id="rId1914" Type="http://schemas.openxmlformats.org/officeDocument/2006/relationships/hyperlink" Target="https://www.facebook.com/p/C%C3%B4ng-an-huy%E1%BB%87n-T%C3%A2n-H%E1%BB%93ng-t%E1%BB%89nh-%C4%90%E1%BB%93ng-Th%C3%A1p-100027732111939/" TargetMode="External"/><Relationship Id="rId495" Type="http://schemas.openxmlformats.org/officeDocument/2006/relationships/hyperlink" Target="https://www.facebook.com/caxducdong" TargetMode="External"/><Relationship Id="rId2176" Type="http://schemas.openxmlformats.org/officeDocument/2006/relationships/hyperlink" Target="https://daitrach.quangbinh.gov.vn/" TargetMode="External"/><Relationship Id="rId148" Type="http://schemas.openxmlformats.org/officeDocument/2006/relationships/hyperlink" Target="https://www.facebook.com/TPHCM.CAQ10" TargetMode="External"/><Relationship Id="rId355" Type="http://schemas.openxmlformats.org/officeDocument/2006/relationships/hyperlink" Target="https://www.facebook.com/profile.php?id=100083364429982" TargetMode="External"/><Relationship Id="rId562" Type="http://schemas.openxmlformats.org/officeDocument/2006/relationships/hyperlink" Target="https://www.facebook.com/caxducdong/" TargetMode="External"/><Relationship Id="rId1192" Type="http://schemas.openxmlformats.org/officeDocument/2006/relationships/hyperlink" Target="https://www.facebook.com/ANTThuyenVinhTuong/" TargetMode="External"/><Relationship Id="rId2036" Type="http://schemas.openxmlformats.org/officeDocument/2006/relationships/hyperlink" Target="https://www.facebook.com/p/C%C3%B4ng-an-x%C3%A3-Thu%E1%BA%ADn-%C4%90%E1%BB%A9c-100080583796182/" TargetMode="External"/><Relationship Id="rId215" Type="http://schemas.openxmlformats.org/officeDocument/2006/relationships/hyperlink" Target="https://www.facebook.com/conganks" TargetMode="External"/><Relationship Id="rId422" Type="http://schemas.openxmlformats.org/officeDocument/2006/relationships/hyperlink" Target="https://www.facebook.com/profile.php?id=100085526277155" TargetMode="External"/><Relationship Id="rId867" Type="http://schemas.openxmlformats.org/officeDocument/2006/relationships/hyperlink" Target="https://www.facebook.com/people/Tu%E1%BB%95i-tr%E1%BA%BB-C%C3%B4ng-an-H%C3%A0-T%C4%A9nh/100064361005405/" TargetMode="External"/><Relationship Id="rId1052" Type="http://schemas.openxmlformats.org/officeDocument/2006/relationships/hyperlink" Target="https://songma.sonla.gov.vn/" TargetMode="External"/><Relationship Id="rId1497" Type="http://schemas.openxmlformats.org/officeDocument/2006/relationships/hyperlink" Target="https://hoavang.danang.gov.vn/" TargetMode="External"/><Relationship Id="rId2103" Type="http://schemas.openxmlformats.org/officeDocument/2006/relationships/hyperlink" Target="https://quangtrach.quangbinh.gov.vn/" TargetMode="External"/><Relationship Id="rId727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934" Type="http://schemas.openxmlformats.org/officeDocument/2006/relationships/hyperlink" Target="https://www.facebook.com/p/C%C3%B4ng-an-ph%C6%B0%E1%BB%9Dng-%C4%90%E1%BB%93ng-V%C4%83n-100077179269092/" TargetMode="External"/><Relationship Id="rId1357" Type="http://schemas.openxmlformats.org/officeDocument/2006/relationships/hyperlink" Target="http://quanlao.yendinh.thanhhoa.gov.vn/portal/pages/Lanh-dao-thi-tran.aspx" TargetMode="External"/><Relationship Id="rId1564" Type="http://schemas.openxmlformats.org/officeDocument/2006/relationships/hyperlink" Target="https://www.facebook.com/p/C%C3%B4ng-an-huy%E1%BB%87n-V%C3%A2n-Canh-100072157100909/" TargetMode="External"/><Relationship Id="rId1771" Type="http://schemas.openxmlformats.org/officeDocument/2006/relationships/hyperlink" Target="https://www.facebook.com/conganxaquangtrunghuyenthongnhat/" TargetMode="External"/><Relationship Id="rId63" Type="http://schemas.openxmlformats.org/officeDocument/2006/relationships/hyperlink" Target="https://www.facebook.com/profile.php?id=100093110705586" TargetMode="External"/><Relationship Id="rId1217" Type="http://schemas.openxmlformats.org/officeDocument/2006/relationships/hyperlink" Target="http://phuthu.tayhoa.phuyen.gov.vn/" TargetMode="External"/><Relationship Id="rId1424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1631" Type="http://schemas.openxmlformats.org/officeDocument/2006/relationships/hyperlink" Target="https://www.facebook.com/conganhuyenkonplong/" TargetMode="External"/><Relationship Id="rId1869" Type="http://schemas.openxmlformats.org/officeDocument/2006/relationships/hyperlink" Target="https://tanphudong.tiengiang.gov.vn/" TargetMode="External"/><Relationship Id="rId1729" Type="http://schemas.openxmlformats.org/officeDocument/2006/relationships/hyperlink" Target="https://budang.binhphuoc.gov.vn/vi/lich/" TargetMode="External"/><Relationship Id="rId1936" Type="http://schemas.openxmlformats.org/officeDocument/2006/relationships/hyperlink" Target="https://www.facebook.com/p/Tu%E1%BB%95i-tr%E1%BA%BB-C%C3%B4ng-an-huy%E1%BB%87n-Ninh-Ph%C6%B0%E1%BB%9Bc-100068114569027/" TargetMode="External"/><Relationship Id="rId2198" Type="http://schemas.openxmlformats.org/officeDocument/2006/relationships/hyperlink" Target="https://quangninh.quangbinh.gov.vn/chi-tiet-tin/-/view-article/1/13836141261887/13836141264067" TargetMode="External"/><Relationship Id="rId377" Type="http://schemas.openxmlformats.org/officeDocument/2006/relationships/hyperlink" Target="https://www.facebook.com/ConganthixaHoangMai" TargetMode="External"/><Relationship Id="rId584" Type="http://schemas.openxmlformats.org/officeDocument/2006/relationships/hyperlink" Target="https://www.facebook.com/caxduclien/" TargetMode="External"/><Relationship Id="rId2058" Type="http://schemas.openxmlformats.org/officeDocument/2006/relationships/hyperlink" Target="https://minhhoa.quangbinh.gov.vn/" TargetMode="External"/><Relationship Id="rId5" Type="http://schemas.openxmlformats.org/officeDocument/2006/relationships/hyperlink" Target="https://www.facebook.com/profile.php?id=100069812659493" TargetMode="External"/><Relationship Id="rId237" Type="http://schemas.openxmlformats.org/officeDocument/2006/relationships/hyperlink" Target="https://www.facebook.com/policenamgiang" TargetMode="External"/><Relationship Id="rId791" Type="http://schemas.openxmlformats.org/officeDocument/2006/relationships/hyperlink" Target="https://www.facebook.com/congancamtrung/" TargetMode="External"/><Relationship Id="rId889" Type="http://schemas.openxmlformats.org/officeDocument/2006/relationships/hyperlink" Target="https://phucyen.vinhphuc.gov.vn/" TargetMode="External"/><Relationship Id="rId1074" Type="http://schemas.openxmlformats.org/officeDocument/2006/relationships/hyperlink" Target="https://www.facebook.com/p/C%C3%B4ng-an-th%E1%BB%8B-tr%E1%BA%A5n-Bo-100064830018613/" TargetMode="External"/><Relationship Id="rId444" Type="http://schemas.openxmlformats.org/officeDocument/2006/relationships/hyperlink" Target="https://www.facebook.com/profile.php?id=100064828862531" TargetMode="External"/><Relationship Id="rId651" Type="http://schemas.openxmlformats.org/officeDocument/2006/relationships/hyperlink" Target="https://www.facebook.com/p/C%C3%B4ng-an-X%C3%A3-Xu%C3%A2n-L%E1%BB%99c-huy%E1%BB%87n-Can-L%E1%BB%99c-t%E1%BB%89nh-H%C3%A0-T%C4%A9nh-100063686341582/" TargetMode="External"/><Relationship Id="rId749" Type="http://schemas.openxmlformats.org/officeDocument/2006/relationships/hyperlink" Target="https://hatinh.gov.vn/" TargetMode="External"/><Relationship Id="rId1281" Type="http://schemas.openxmlformats.org/officeDocument/2006/relationships/hyperlink" Target="https://tienhai.thaibinh.gov.vn/" TargetMode="External"/><Relationship Id="rId1379" Type="http://schemas.openxmlformats.org/officeDocument/2006/relationships/hyperlink" Target="https://yencat.nhuxuan.thanhhoa.gov.vn/" TargetMode="External"/><Relationship Id="rId1586" Type="http://schemas.openxmlformats.org/officeDocument/2006/relationships/hyperlink" Target="https://dichvucong.gov.vn/p/home/dvc-tthc-co-quan-chi-tiet.html?id=415974" TargetMode="External"/><Relationship Id="rId2125" Type="http://schemas.openxmlformats.org/officeDocument/2006/relationships/hyperlink" Target="https://www.quangninh.gov.vn/" TargetMode="External"/><Relationship Id="rId304" Type="http://schemas.openxmlformats.org/officeDocument/2006/relationships/hyperlink" Target="https://www.facebook.com/profile.php?id=100067796436914" TargetMode="External"/><Relationship Id="rId511" Type="http://schemas.openxmlformats.org/officeDocument/2006/relationships/hyperlink" Target="https://www.facebook.com/profile.php?id=100063719319827" TargetMode="External"/><Relationship Id="rId609" Type="http://schemas.openxmlformats.org/officeDocument/2006/relationships/hyperlink" Target="https://www.facebook.com/p/C%C3%B4ng-an-x%C3%A3-Xu%C3%A2n-M%E1%BB%B9-100085336402533/" TargetMode="External"/><Relationship Id="rId956" Type="http://schemas.openxmlformats.org/officeDocument/2006/relationships/hyperlink" Target="https://www.facebook.com/p/C%C3%B4ng-an-huy%E1%BB%87n-B%E1%BA%A3o-L%E1%BA%A1c-100070790086759/" TargetMode="External"/><Relationship Id="rId1141" Type="http://schemas.openxmlformats.org/officeDocument/2006/relationships/hyperlink" Target="https://kep.langgiang.bacgiang.gov.vn/" TargetMode="External"/><Relationship Id="rId1239" Type="http://schemas.openxmlformats.org/officeDocument/2006/relationships/hyperlink" Target="https://www.facebook.com/cahanduong.haiphong/?locale=vi_VN" TargetMode="External"/><Relationship Id="rId1793" Type="http://schemas.openxmlformats.org/officeDocument/2006/relationships/hyperlink" Target="https://quan1.hochiminhcity.gov.vn/" TargetMode="External"/><Relationship Id="rId85" Type="http://schemas.openxmlformats.org/officeDocument/2006/relationships/hyperlink" Target="https://www.facebook.com/profile.php?id=100070735134623" TargetMode="External"/><Relationship Id="rId816" Type="http://schemas.openxmlformats.org/officeDocument/2006/relationships/hyperlink" Target="https://www.facebook.com/conganxakytien/" TargetMode="External"/><Relationship Id="rId1001" Type="http://schemas.openxmlformats.org/officeDocument/2006/relationships/hyperlink" Target="https://batxat.laocai.gov.vn/" TargetMode="External"/><Relationship Id="rId1446" Type="http://schemas.openxmlformats.org/officeDocument/2006/relationships/hyperlink" Target="https://www.facebook.com/p/C%C3%B4ng-an-huy%E1%BB%87n-Minh-H%C3%B3a-100063651312687/" TargetMode="External"/><Relationship Id="rId1653" Type="http://schemas.openxmlformats.org/officeDocument/2006/relationships/hyperlink" Target="https://www.facebook.com/p/C%C3%B4ng-an-huy%E1%BB%87n-%C4%90%E1%BB%A9c-C%C6%A1-100057245957638/" TargetMode="External"/><Relationship Id="rId1860" Type="http://schemas.openxmlformats.org/officeDocument/2006/relationships/hyperlink" Target="https://tanphuoc.tiengiang.gov.vn/" TargetMode="External"/><Relationship Id="rId1306" Type="http://schemas.openxmlformats.org/officeDocument/2006/relationships/hyperlink" Target="https://www.facebook.com/p/Th%E1%BB%8B-Tr%E1%BA%A5n-Nam-Giang-Nam-Tr%E1%BB%B1c-Nam-%C4%90%E1%BB%8Bnh-100066907095179/" TargetMode="External"/><Relationship Id="rId1513" Type="http://schemas.openxmlformats.org/officeDocument/2006/relationships/hyperlink" Target="https://namgiang.quangnam.gov.vn/" TargetMode="External"/><Relationship Id="rId1720" Type="http://schemas.openxmlformats.org/officeDocument/2006/relationships/hyperlink" Target="https://bugiamap.binhphuoc.gov.vn/" TargetMode="External"/><Relationship Id="rId1958" Type="http://schemas.openxmlformats.org/officeDocument/2006/relationships/hyperlink" Target="https://uminhthuong.kiengiang.gov.vn/" TargetMode="External"/><Relationship Id="rId12" Type="http://schemas.openxmlformats.org/officeDocument/2006/relationships/hyperlink" Target="https://www.facebook.com/profile.php?id=100071819040193" TargetMode="External"/><Relationship Id="rId1818" Type="http://schemas.openxmlformats.org/officeDocument/2006/relationships/hyperlink" Target="https://www.facebook.com/tuoitrecatphcm/" TargetMode="External"/><Relationship Id="rId161" Type="http://schemas.openxmlformats.org/officeDocument/2006/relationships/hyperlink" Target="https://www.facebook.com/conganthixatrangbang" TargetMode="External"/><Relationship Id="rId399" Type="http://schemas.openxmlformats.org/officeDocument/2006/relationships/hyperlink" Target="https://www.facebook.com/sdt0862070113" TargetMode="External"/><Relationship Id="rId259" Type="http://schemas.openxmlformats.org/officeDocument/2006/relationships/hyperlink" Target="https://www.facebook.com/profile.php?id=100069188500152" TargetMode="External"/><Relationship Id="rId466" Type="http://schemas.openxmlformats.org/officeDocument/2006/relationships/hyperlink" Target="https://www.facebook.com/conganxatrungloc" TargetMode="External"/><Relationship Id="rId673" Type="http://schemas.openxmlformats.org/officeDocument/2006/relationships/hyperlink" Target="https://hscvhk.hatinh.gov.vn/huongkhe/vbpq.nsf/A720679B99DA47CE47258B5E003518BF/$file/TO-TRINH-ong-M-_nguyenthingoclienhk-16-07-2024_16h34p55(17.07.2024_14h34p48)_signed.pdf" TargetMode="External"/><Relationship Id="rId880" Type="http://schemas.openxmlformats.org/officeDocument/2006/relationships/hyperlink" Target="https://thainguyen.gov.vn/tin-trong-nuoc/-/asset_publisher/L0n17VJXU23O/content/thu-tuong-chinh-phu-yeu-cau-tap-trung-khac-phuc-hau-qua-su-co-sat-lo-at-tai-ky-lien-ha-tinh-/20181" TargetMode="External"/><Relationship Id="rId1096" Type="http://schemas.openxmlformats.org/officeDocument/2006/relationships/hyperlink" Target="https://hungson.daitu.thainguyen.gov.vn/" TargetMode="External"/><Relationship Id="rId2147" Type="http://schemas.openxmlformats.org/officeDocument/2006/relationships/hyperlink" Target="https://botrach.quangbinh.gov.vn/chi-tiet-tin/-/view-article/1/1404469290797/1597731676594" TargetMode="External"/><Relationship Id="rId119" Type="http://schemas.openxmlformats.org/officeDocument/2006/relationships/hyperlink" Target="https://www.facebook.com/profile.php?id=100071498053417" TargetMode="External"/><Relationship Id="rId326" Type="http://schemas.openxmlformats.org/officeDocument/2006/relationships/hyperlink" Target="https://www.facebook.com/conganttbohayenthe.bacgiang" TargetMode="External"/><Relationship Id="rId533" Type="http://schemas.openxmlformats.org/officeDocument/2006/relationships/hyperlink" Target="https://ducpho.quangngai.gov.vn/uy-ban-nhan-dan" TargetMode="External"/><Relationship Id="rId978" Type="http://schemas.openxmlformats.org/officeDocument/2006/relationships/hyperlink" Target="http://dongkhe.thachan.caobang.gov.vn/" TargetMode="External"/><Relationship Id="rId1163" Type="http://schemas.openxmlformats.org/officeDocument/2006/relationships/hyperlink" Target="https://thanhba.phutho.gov.vn/" TargetMode="External"/><Relationship Id="rId1370" Type="http://schemas.openxmlformats.org/officeDocument/2006/relationships/hyperlink" Target="https://www.facebook.com/reel/833168932233682/" TargetMode="External"/><Relationship Id="rId2007" Type="http://schemas.openxmlformats.org/officeDocument/2006/relationships/hyperlink" Target="https://tranvanthoi.camau.gov.vn/" TargetMode="External"/><Relationship Id="rId2214" Type="http://schemas.openxmlformats.org/officeDocument/2006/relationships/hyperlink" Target="https://www.facebook.com/tuoitreconganquangbinh/" TargetMode="External"/><Relationship Id="rId740" Type="http://schemas.openxmlformats.org/officeDocument/2006/relationships/hyperlink" Target="https://www.facebook.com/p/C%C3%B4ng-an-x%C3%A3-Th%E1%BA%A1ch-H%E1%BB%99i-100064363196517/" TargetMode="External"/><Relationship Id="rId838" Type="http://schemas.openxmlformats.org/officeDocument/2006/relationships/hyperlink" Target="https://www.facebook.com/sdt0862070113/" TargetMode="External"/><Relationship Id="rId1023" Type="http://schemas.openxmlformats.org/officeDocument/2006/relationships/hyperlink" Target="https://www.facebook.com/p/C%C3%B4ng-an-huy%E1%BB%87n-M%C6%B0%E1%BB%9Dng-%E1%BA%A2ng-100057664320652/" TargetMode="External"/><Relationship Id="rId1468" Type="http://schemas.openxmlformats.org/officeDocument/2006/relationships/hyperlink" Target="https://trieuphong.quangtri.gov.vn/" TargetMode="External"/><Relationship Id="rId1675" Type="http://schemas.openxmlformats.org/officeDocument/2006/relationships/hyperlink" Target="https://www.facebook.com/cattkrongnang/?locale=vi_VN" TargetMode="External"/><Relationship Id="rId1882" Type="http://schemas.openxmlformats.org/officeDocument/2006/relationships/hyperlink" Target="https://mocaybac.bentre.gov.vn/gioi-thieu/uy-ban-nhan-dan-huyen" TargetMode="External"/><Relationship Id="rId600" Type="http://schemas.openxmlformats.org/officeDocument/2006/relationships/hyperlink" Target="https://www.facebook.com/p/C%C3%B4ng-an-x%C3%A3-Xu%C3%A2n-Ph%E1%BB%95-100078920628468/" TargetMode="External"/><Relationship Id="rId1230" Type="http://schemas.openxmlformats.org/officeDocument/2006/relationships/hyperlink" Target="https://www.facebook.com/p/C%C3%B4ng-an-huy%E1%BB%87n-T%E1%BB%A9-K%E1%BB%B3-100076039831546/" TargetMode="External"/><Relationship Id="rId1328" Type="http://schemas.openxmlformats.org/officeDocument/2006/relationships/hyperlink" Target="http://thitranyenninh.yenkhanh.ninhbinh.gov.vn/" TargetMode="External"/><Relationship Id="rId1535" Type="http://schemas.openxmlformats.org/officeDocument/2006/relationships/hyperlink" Target="https://sontinh.quangngai.gov.vn/" TargetMode="External"/><Relationship Id="rId905" Type="http://schemas.openxmlformats.org/officeDocument/2006/relationships/hyperlink" Target="https://vandien.thanhtri.hanoi.gov.vn/" TargetMode="External"/><Relationship Id="rId1742" Type="http://schemas.openxmlformats.org/officeDocument/2006/relationships/hyperlink" Target="https://www.facebook.com/p/C%C3%B4ng-an-huy%E1%BB%87n-Ch%C3%A2u-Th%C3%A0nh-T%C3%A2y-Ninh-100063612637927/" TargetMode="External"/><Relationship Id="rId34" Type="http://schemas.openxmlformats.org/officeDocument/2006/relationships/hyperlink" Target="https://www.facebook.com/Caxdaitrach" TargetMode="External"/><Relationship Id="rId1602" Type="http://schemas.openxmlformats.org/officeDocument/2006/relationships/hyperlink" Target="https://ninhhai.ninhthuan.gov.vn/" TargetMode="External"/><Relationship Id="rId183" Type="http://schemas.openxmlformats.org/officeDocument/2006/relationships/hyperlink" Target="https://www.facebook.com/DoanConganhuyenBuonDon" TargetMode="External"/><Relationship Id="rId390" Type="http://schemas.openxmlformats.org/officeDocument/2006/relationships/hyperlink" Target="https://www.facebook.com/profile.php?id=100069118903719" TargetMode="External"/><Relationship Id="rId1907" Type="http://schemas.openxmlformats.org/officeDocument/2006/relationships/hyperlink" Target="https://www.facebook.com/anttbinhtan/?locale=vi_VN" TargetMode="External"/><Relationship Id="rId2071" Type="http://schemas.openxmlformats.org/officeDocument/2006/relationships/hyperlink" Target="https://kimhoa.quangbinh.gov.vn/" TargetMode="External"/><Relationship Id="rId250" Type="http://schemas.openxmlformats.org/officeDocument/2006/relationships/hyperlink" Target="https://www.facebook.com/profile.php?id=100092541991806" TargetMode="External"/><Relationship Id="rId488" Type="http://schemas.openxmlformats.org/officeDocument/2006/relationships/hyperlink" Target="https://www.facebook.com/profile.php?id=100056384537159" TargetMode="External"/><Relationship Id="rId695" Type="http://schemas.openxmlformats.org/officeDocument/2006/relationships/hyperlink" Target="https://www.facebook.com/conganthachha/?locale=vi_VN" TargetMode="External"/><Relationship Id="rId2169" Type="http://schemas.openxmlformats.org/officeDocument/2006/relationships/hyperlink" Target="https://botrach.quangbinh.gov.vn/chi-tiet-tin/-/view-article/1/1404469290797/1597731676594" TargetMode="External"/><Relationship Id="rId110" Type="http://schemas.openxmlformats.org/officeDocument/2006/relationships/hyperlink" Target="https://www.facebook.com/profile.php?id=100071851984548" TargetMode="External"/><Relationship Id="rId348" Type="http://schemas.openxmlformats.org/officeDocument/2006/relationships/hyperlink" Target="https://www.facebook.com/profile.php?id=100067745424776" TargetMode="External"/><Relationship Id="rId555" Type="http://schemas.openxmlformats.org/officeDocument/2006/relationships/hyperlink" Target="https://duchoaha.duchoa.longan.gov.vn/" TargetMode="External"/><Relationship Id="rId762" Type="http://schemas.openxmlformats.org/officeDocument/2006/relationships/hyperlink" Target="https://camvinh.camxuyen.hatinh.gov.vn/" TargetMode="External"/><Relationship Id="rId1185" Type="http://schemas.openxmlformats.org/officeDocument/2006/relationships/hyperlink" Target="https://tamdao.vinhphuc.gov.vn/ct/cms/hethongchinhtri/uybanhuyen/Lists/xathitran/View_Detail.aspx?ItemID=32" TargetMode="External"/><Relationship Id="rId1392" Type="http://schemas.openxmlformats.org/officeDocument/2006/relationships/hyperlink" Target="https://www.facebook.com/CATTTanLac/" TargetMode="External"/><Relationship Id="rId2029" Type="http://schemas.openxmlformats.org/officeDocument/2006/relationships/hyperlink" Target="https://donghoi.quangbinh.gov.vn/chi-tiet-tin/-/view-article/1/1404469293843/1403583090679" TargetMode="External"/><Relationship Id="rId2236" Type="http://schemas.openxmlformats.org/officeDocument/2006/relationships/hyperlink" Target="https://phuthuy.quangbinh.gov.vn/" TargetMode="External"/><Relationship Id="rId208" Type="http://schemas.openxmlformats.org/officeDocument/2006/relationships/hyperlink" Target="https://www.facebook.com/profile.php?id=100064909593396" TargetMode="External"/><Relationship Id="rId415" Type="http://schemas.openxmlformats.org/officeDocument/2006/relationships/hyperlink" Target="https://www.facebook.com/profile.php?id=100057052916220" TargetMode="External"/><Relationship Id="rId622" Type="http://schemas.openxmlformats.org/officeDocument/2006/relationships/hyperlink" Target="http://xuanlam.nghixuan.hatinh.gov.vn/" TargetMode="External"/><Relationship Id="rId1045" Type="http://schemas.openxmlformats.org/officeDocument/2006/relationships/hyperlink" Target="https://mocchau.sonla.gov.vn/" TargetMode="External"/><Relationship Id="rId1252" Type="http://schemas.openxmlformats.org/officeDocument/2006/relationships/hyperlink" Target="https://www.facebook.com/tuoitrecatba" TargetMode="External"/><Relationship Id="rId1697" Type="http://schemas.openxmlformats.org/officeDocument/2006/relationships/hyperlink" Target="https://www.facebook.com/tuoitreconganbaoloc/" TargetMode="External"/><Relationship Id="rId927" Type="http://schemas.openxmlformats.org/officeDocument/2006/relationships/hyperlink" Target="http://phuxuyen.hanoi.gov.vn/ubnd-cac-xa-thi-tran/-/view_content/1638408-thi-tran-phu-mi-1.html" TargetMode="External"/><Relationship Id="rId1112" Type="http://schemas.openxmlformats.org/officeDocument/2006/relationships/hyperlink" Target="https://www.facebook.com/p/Th%E1%BB%8B-tr%E1%BA%A5n-%C4%90%E1%BB%93ng-M%E1%BB%8F-Huy%E1%BB%87n-Chi-L%C4%83ng-100044399239556/" TargetMode="External"/><Relationship Id="rId1557" Type="http://schemas.openxmlformats.org/officeDocument/2006/relationships/hyperlink" Target="https://www.facebook.com/people/Tu%E1%BB%95i-tr%E1%BA%BB-V%C4%A9nh-Th%E1%BA%A1nh/100072436746802/" TargetMode="External"/><Relationship Id="rId1764" Type="http://schemas.openxmlformats.org/officeDocument/2006/relationships/hyperlink" Target="https://www.facebook.com/tntp.dn/" TargetMode="External"/><Relationship Id="rId1971" Type="http://schemas.openxmlformats.org/officeDocument/2006/relationships/hyperlink" Target="https://thoilai.cantho.gov.vn/" TargetMode="External"/><Relationship Id="rId56" Type="http://schemas.openxmlformats.org/officeDocument/2006/relationships/hyperlink" Target="https://www.facebook.com/profile.php?id=100083141300608" TargetMode="External"/><Relationship Id="rId1417" Type="http://schemas.openxmlformats.org/officeDocument/2006/relationships/hyperlink" Target="https://nghiloc.nghean.gov.vn/ubnd-huyen" TargetMode="External"/><Relationship Id="rId1624" Type="http://schemas.openxmlformats.org/officeDocument/2006/relationships/hyperlink" Target="https://www.facebook.com/tuoitrecongankontum/" TargetMode="External"/><Relationship Id="rId1831" Type="http://schemas.openxmlformats.org/officeDocument/2006/relationships/hyperlink" Target="http://www.cuchi.hochiminhcity.gov.vn/" TargetMode="External"/><Relationship Id="rId1929" Type="http://schemas.openxmlformats.org/officeDocument/2006/relationships/hyperlink" Target="https://www.facebook.com/ubndhuyenanphu/" TargetMode="External"/><Relationship Id="rId2093" Type="http://schemas.openxmlformats.org/officeDocument/2006/relationships/hyperlink" Target="https://www.facebook.com/tuoitreconganquangbinh/" TargetMode="External"/><Relationship Id="rId272" Type="http://schemas.openxmlformats.org/officeDocument/2006/relationships/hyperlink" Target="https://www.facebook.com/profile.php?id=100072493029671" TargetMode="External"/><Relationship Id="rId577" Type="http://schemas.openxmlformats.org/officeDocument/2006/relationships/hyperlink" Target="https://www.facebook.com/reel/466984389296054/" TargetMode="External"/><Relationship Id="rId2160" Type="http://schemas.openxmlformats.org/officeDocument/2006/relationships/hyperlink" Target="https://www.facebook.com/p/Tu%E1%BB%95i-tr%E1%BA%BB-C%C3%B4ng-an-B%E1%BB%91-Tr%E1%BA%A1ch-100072141488962/?locale=ru_RU" TargetMode="External"/><Relationship Id="rId132" Type="http://schemas.openxmlformats.org/officeDocument/2006/relationships/hyperlink" Target="https://www.facebook.com/ConganhuyenTamNong" TargetMode="External"/><Relationship Id="rId784" Type="http://schemas.openxmlformats.org/officeDocument/2006/relationships/hyperlink" Target="https://www.facebook.com/p/C%C3%B4ng-an-x%C3%A3-C%E1%BA%A9m-L%E1%BB%99c-C%E1%BA%A9m-Xuy%C3%AAn-H%C3%A0-T%C4%A9nh-100064342497088/" TargetMode="External"/><Relationship Id="rId991" Type="http://schemas.openxmlformats.org/officeDocument/2006/relationships/hyperlink" Target="https://www.facebook.com/CAHNAHANG/" TargetMode="External"/><Relationship Id="rId1067" Type="http://schemas.openxmlformats.org/officeDocument/2006/relationships/hyperlink" Target="https://www.facebook.com/p/Tu%E1%BB%95i-tr%E1%BA%BB-C%C3%B4ng-an-Ngh%C4%A9a-L%E1%BB%99-100081887170070/" TargetMode="External"/><Relationship Id="rId2020" Type="http://schemas.openxmlformats.org/officeDocument/2006/relationships/hyperlink" Target="https://dongphu.quangbinh.gov.vn/" TargetMode="External"/><Relationship Id="rId437" Type="http://schemas.openxmlformats.org/officeDocument/2006/relationships/hyperlink" Target="https://www.facebook.com/profile.php?id=100064363196517" TargetMode="External"/><Relationship Id="rId644" Type="http://schemas.openxmlformats.org/officeDocument/2006/relationships/hyperlink" Target="https://khanhloc.tranvanthoi.camau.gov.vn/" TargetMode="External"/><Relationship Id="rId851" Type="http://schemas.openxmlformats.org/officeDocument/2006/relationships/hyperlink" Target="https://www.facebook.com/p/C%C3%B4ng-an-x%C3%A3-Th%E1%BA%A1ch-M%E1%BB%B9-L%E1%BB%99c-H%C3%A0-H%C3%A0-T%C4%A9nh-100068097721732/" TargetMode="External"/><Relationship Id="rId1274" Type="http://schemas.openxmlformats.org/officeDocument/2006/relationships/hyperlink" Target="https://www.facebook.com/533850498026155" TargetMode="External"/><Relationship Id="rId1481" Type="http://schemas.openxmlformats.org/officeDocument/2006/relationships/hyperlink" Target="https://thuathienhue.gov.vn/" TargetMode="External"/><Relationship Id="rId1579" Type="http://schemas.openxmlformats.org/officeDocument/2006/relationships/hyperlink" Target="https://donghoa.phuyen.gov.vn/" TargetMode="External"/><Relationship Id="rId2118" Type="http://schemas.openxmlformats.org/officeDocument/2006/relationships/hyperlink" Target="https://www.facebook.com/p/C%C3%B4ng-an-x%C3%A3-Qu%E1%BA%A3ng-H%C6%B0ng-100079918016944/" TargetMode="External"/><Relationship Id="rId504" Type="http://schemas.openxmlformats.org/officeDocument/2006/relationships/hyperlink" Target="https://www.facebook.com/profile.php?id=100065126425644" TargetMode="External"/><Relationship Id="rId711" Type="http://schemas.openxmlformats.org/officeDocument/2006/relationships/hyperlink" Target="https://www.facebook.com/caxphuluu/" TargetMode="External"/><Relationship Id="rId949" Type="http://schemas.openxmlformats.org/officeDocument/2006/relationships/hyperlink" Target="https://www.facebook.com/congantinhhagiang/" TargetMode="External"/><Relationship Id="rId1134" Type="http://schemas.openxmlformats.org/officeDocument/2006/relationships/hyperlink" Target="https://www.quangninh.gov.vn/donvi/huyencoto/Trang/ChiTietBVGioiThieu.aspx?bvid=114" TargetMode="External"/><Relationship Id="rId1341" Type="http://schemas.openxmlformats.org/officeDocument/2006/relationships/hyperlink" Target="https://www.facebook.com/caqs.36/?locale=vi_VN" TargetMode="External"/><Relationship Id="rId1786" Type="http://schemas.openxmlformats.org/officeDocument/2006/relationships/hyperlink" Target="https://xuyenmoc.baria-vungtau.gov.vn/" TargetMode="External"/><Relationship Id="rId1993" Type="http://schemas.openxmlformats.org/officeDocument/2006/relationships/hyperlink" Target="https://www.facebook.com/tuoitreconganbaclieu/?locale=vi_VN" TargetMode="External"/><Relationship Id="rId78" Type="http://schemas.openxmlformats.org/officeDocument/2006/relationships/hyperlink" Target="https://www.facebook.com/conganxadonghoa" TargetMode="External"/><Relationship Id="rId809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1201" Type="http://schemas.openxmlformats.org/officeDocument/2006/relationships/hyperlink" Target="https://quevo.bacninh.gov.vn/" TargetMode="External"/><Relationship Id="rId1439" Type="http://schemas.openxmlformats.org/officeDocument/2006/relationships/hyperlink" Target="https://thachha.hatinh.gov.vn/" TargetMode="External"/><Relationship Id="rId1646" Type="http://schemas.openxmlformats.org/officeDocument/2006/relationships/hyperlink" Target="https://chupah.gialai.gov.vn/" TargetMode="External"/><Relationship Id="rId1853" Type="http://schemas.openxmlformats.org/officeDocument/2006/relationships/hyperlink" Target="https://thuthua.longan.gov.vn/uy-ban-nhan-dan" TargetMode="External"/><Relationship Id="rId1506" Type="http://schemas.openxmlformats.org/officeDocument/2006/relationships/hyperlink" Target="https://www.facebook.com/policedailoc/" TargetMode="External"/><Relationship Id="rId1713" Type="http://schemas.openxmlformats.org/officeDocument/2006/relationships/hyperlink" Target="https://www.facebook.com/p/ANTT-%C4%90%E1%BA%A0-HUOAI-100063795325539/" TargetMode="External"/><Relationship Id="rId1920" Type="http://schemas.openxmlformats.org/officeDocument/2006/relationships/hyperlink" Target="https://www.facebook.com/p/C%C3%B4ng-an-Th%C3%A0nh-ph%E1%BB%91-Cao-L%C3%A3nh-61555335487217/" TargetMode="External"/><Relationship Id="rId294" Type="http://schemas.openxmlformats.org/officeDocument/2006/relationships/hyperlink" Target="https://www.facebook.com/profile.php?id=100060108394604" TargetMode="External"/><Relationship Id="rId2182" Type="http://schemas.openxmlformats.org/officeDocument/2006/relationships/hyperlink" Target="https://botrach.quangbinh.gov.vn/chi-tiet-tin/-/view-article/1/1404469290797/1597731676594" TargetMode="External"/><Relationship Id="rId154" Type="http://schemas.openxmlformats.org/officeDocument/2006/relationships/hyperlink" Target="https://www.facebook.com/CSQLHC.CACM" TargetMode="External"/><Relationship Id="rId361" Type="http://schemas.openxmlformats.org/officeDocument/2006/relationships/hyperlink" Target="https://www.facebook.com/profile.php?id=100069370112544" TargetMode="External"/><Relationship Id="rId599" Type="http://schemas.openxmlformats.org/officeDocument/2006/relationships/hyperlink" Target="https://nghixuan.hatinh.gov.vn/" TargetMode="External"/><Relationship Id="rId2042" Type="http://schemas.openxmlformats.org/officeDocument/2006/relationships/hyperlink" Target="https://minhhoa.quangbinh.gov.vn/" TargetMode="External"/><Relationship Id="rId459" Type="http://schemas.openxmlformats.org/officeDocument/2006/relationships/hyperlink" Target="https://www.facebook.com/profile.php?id=100063771106729" TargetMode="External"/><Relationship Id="rId666" Type="http://schemas.openxmlformats.org/officeDocument/2006/relationships/hyperlink" Target="https://halinh.hatrung.thanhhoa.gov.vn/web/trang-chu/tong-quan/chuc-nang-nhiem-vu" TargetMode="External"/><Relationship Id="rId873" Type="http://schemas.openxmlformats.org/officeDocument/2006/relationships/hyperlink" Target="https://www.facebook.com/thidoankyanh/?locale=vi_VN" TargetMode="External"/><Relationship Id="rId1089" Type="http://schemas.openxmlformats.org/officeDocument/2006/relationships/hyperlink" Target="https://giangtien.phuluong.thainguyen.gov.vn/" TargetMode="External"/><Relationship Id="rId1296" Type="http://schemas.openxmlformats.org/officeDocument/2006/relationships/hyperlink" Target="https://lynhan.hanam.gov.vn/Pages/Thong-tin-ve-lanh-%C4%91ao-xa--thi-tran792346957.aspx" TargetMode="External"/><Relationship Id="rId221" Type="http://schemas.openxmlformats.org/officeDocument/2006/relationships/hyperlink" Target="https://www.facebook.com/profile.php?id=100087936032419" TargetMode="External"/><Relationship Id="rId319" Type="http://schemas.openxmlformats.org/officeDocument/2006/relationships/hyperlink" Target="https://www.facebook.com/profile.php?id=100071715528701" TargetMode="External"/><Relationship Id="rId526" Type="http://schemas.openxmlformats.org/officeDocument/2006/relationships/hyperlink" Target="https://sonha.quangngai.gov.vn/" TargetMode="External"/><Relationship Id="rId1156" Type="http://schemas.openxmlformats.org/officeDocument/2006/relationships/hyperlink" Target="https://www.facebook.com/cahhiephoa/" TargetMode="External"/><Relationship Id="rId1363" Type="http://schemas.openxmlformats.org/officeDocument/2006/relationships/hyperlink" Target="https://lamson.thoxuan.thanhhoa.gov.vn/" TargetMode="External"/><Relationship Id="rId2207" Type="http://schemas.openxmlformats.org/officeDocument/2006/relationships/hyperlink" Target="https://quangninh.quangbinh.gov.vn/chi-tiet-tin/-/view-article/1/13836141260647/14079557009247" TargetMode="External"/><Relationship Id="rId733" Type="http://schemas.openxmlformats.org/officeDocument/2006/relationships/hyperlink" Target="https://thachha.hatinh.gov.vn/" TargetMode="External"/><Relationship Id="rId940" Type="http://schemas.openxmlformats.org/officeDocument/2006/relationships/hyperlink" Target="https://tttamson.hagiang.gov.vn/vi" TargetMode="External"/><Relationship Id="rId1016" Type="http://schemas.openxmlformats.org/officeDocument/2006/relationships/hyperlink" Target="https://stttt.dienbien.gov.vn/vi/about/danh-sach-nguoi-phat-ngon-tinh-dien-bien-nam-2018.html" TargetMode="External"/><Relationship Id="rId1570" Type="http://schemas.openxmlformats.org/officeDocument/2006/relationships/hyperlink" Target="https://tuyan.phuyen.gov.vn/" TargetMode="External"/><Relationship Id="rId1668" Type="http://schemas.openxmlformats.org/officeDocument/2006/relationships/hyperlink" Target="https://buonmathuot.daklak.gov.vn/" TargetMode="External"/><Relationship Id="rId1875" Type="http://schemas.openxmlformats.org/officeDocument/2006/relationships/hyperlink" Target="https://mocaynam.bentre.gov.vn/" TargetMode="External"/><Relationship Id="rId800" Type="http://schemas.openxmlformats.org/officeDocument/2006/relationships/hyperlink" Target="https://kyxuan.kyanh.hatinh.gov.vn/" TargetMode="External"/><Relationship Id="rId1223" Type="http://schemas.openxmlformats.org/officeDocument/2006/relationships/hyperlink" Target="https://camgiang.haiduong.gov.vn/" TargetMode="External"/><Relationship Id="rId1430" Type="http://schemas.openxmlformats.org/officeDocument/2006/relationships/hyperlink" Target="https://www.facebook.com/Congannghixuan/?locale=vi_VN" TargetMode="External"/><Relationship Id="rId1528" Type="http://schemas.openxmlformats.org/officeDocument/2006/relationships/hyperlink" Target="https://www.facebook.com/thanhphoquangngai2020/" TargetMode="External"/><Relationship Id="rId1735" Type="http://schemas.openxmlformats.org/officeDocument/2006/relationships/hyperlink" Target="https://thanhpho.tayninh.gov.vn/" TargetMode="External"/><Relationship Id="rId1942" Type="http://schemas.openxmlformats.org/officeDocument/2006/relationships/hyperlink" Target="https://www.facebook.com/cahkienluong/" TargetMode="External"/><Relationship Id="rId27" Type="http://schemas.openxmlformats.org/officeDocument/2006/relationships/hyperlink" Target="https://www.facebook.com/profile.php?id=100071436484628" TargetMode="External"/><Relationship Id="rId1802" Type="http://schemas.openxmlformats.org/officeDocument/2006/relationships/hyperlink" Target="https://www.facebook.com/Conganquanbinhthanh/" TargetMode="External"/><Relationship Id="rId176" Type="http://schemas.openxmlformats.org/officeDocument/2006/relationships/hyperlink" Target="https://www.facebook.com/profile.php?id=100083049415241" TargetMode="External"/><Relationship Id="rId383" Type="http://schemas.openxmlformats.org/officeDocument/2006/relationships/hyperlink" Target="https://www.facebook.com/profile.php?id=100063548856915" TargetMode="External"/><Relationship Id="rId590" Type="http://schemas.openxmlformats.org/officeDocument/2006/relationships/hyperlink" Target="https://www.facebook.com/reel/466984389296054/" TargetMode="External"/><Relationship Id="rId2064" Type="http://schemas.openxmlformats.org/officeDocument/2006/relationships/hyperlink" Target="https://www.facebook.com/p/C%C3%B4ng-an-x%C3%A3-Trung-H%C3%B3a-100071952129639/" TargetMode="External"/><Relationship Id="rId243" Type="http://schemas.openxmlformats.org/officeDocument/2006/relationships/hyperlink" Target="https://www.facebook.com/profile.php?id=100080592303735" TargetMode="External"/><Relationship Id="rId450" Type="http://schemas.openxmlformats.org/officeDocument/2006/relationships/hyperlink" Target="https://www.facebook.com/congan.thachhai.thachha" TargetMode="External"/><Relationship Id="rId688" Type="http://schemas.openxmlformats.org/officeDocument/2006/relationships/hyperlink" Target="https://huongkhe.hatinh.gov.vn/xa-phuc-trach-1602057651.html" TargetMode="External"/><Relationship Id="rId895" Type="http://schemas.openxmlformats.org/officeDocument/2006/relationships/hyperlink" Target="https://hoangmai.nghean.gov.vn/" TargetMode="External"/><Relationship Id="rId1080" Type="http://schemas.openxmlformats.org/officeDocument/2006/relationships/hyperlink" Target="https://maichau.hoabinh.gov.vn/index.php?lang=vi" TargetMode="External"/><Relationship Id="rId2131" Type="http://schemas.openxmlformats.org/officeDocument/2006/relationships/hyperlink" Target="https://quangbinh.gov.vn/" TargetMode="External"/><Relationship Id="rId103" Type="http://schemas.openxmlformats.org/officeDocument/2006/relationships/hyperlink" Target="https://www.facebook.com/profile.php?id=100076281626579" TargetMode="External"/><Relationship Id="rId310" Type="http://schemas.openxmlformats.org/officeDocument/2006/relationships/hyperlink" Target="https://www.facebook.com/cattthanhha" TargetMode="External"/><Relationship Id="rId548" Type="http://schemas.openxmlformats.org/officeDocument/2006/relationships/hyperlink" Target="https://www.facebook.com/ConganxaYenHoDucThoHaTinh/" TargetMode="External"/><Relationship Id="rId755" Type="http://schemas.openxmlformats.org/officeDocument/2006/relationships/hyperlink" Target="https://thiencam.camxuyen.hatinh.gov.vn/" TargetMode="External"/><Relationship Id="rId962" Type="http://schemas.openxmlformats.org/officeDocument/2006/relationships/hyperlink" Target="https://www.facebook.com/p/C%C3%B4ng-an-huy%E1%BB%87n-Tr%C3%B9ng-Kh%C3%A1nh-Cao-B%E1%BA%B1ng-100067421203974/" TargetMode="External"/><Relationship Id="rId1178" Type="http://schemas.openxmlformats.org/officeDocument/2006/relationships/hyperlink" Target="https://www.facebook.com/p/C%C3%B4ng-an-huy%E1%BB%87n-Thanh-Thu%E1%BB%B7-100063605989453/" TargetMode="External"/><Relationship Id="rId1385" Type="http://schemas.openxmlformats.org/officeDocument/2006/relationships/hyperlink" Target="https://thitran.dongson.thanhhoa.gov.vn/an-ninh-quoc-phong/hoi-nghi-trien-khai-quyet-dinh-cua-giam-doc-cong-an-tinh-ve-viec-bo-tri-cong-an-chinh-quy-ve-dam-13431" TargetMode="External"/><Relationship Id="rId1592" Type="http://schemas.openxmlformats.org/officeDocument/2006/relationships/hyperlink" Target="https://khanhson.khanhhoa.gov.vn/" TargetMode="External"/><Relationship Id="rId2229" Type="http://schemas.openxmlformats.org/officeDocument/2006/relationships/hyperlink" Target="https://www.facebook.com/p/C%C3%B4ng-an-x%C3%A3-Li%C3%AAn-Th%E1%BB%A7y-61554075638430/" TargetMode="External"/><Relationship Id="rId91" Type="http://schemas.openxmlformats.org/officeDocument/2006/relationships/hyperlink" Target="https://www.facebook.com/profile.php?id=100094480998779" TargetMode="External"/><Relationship Id="rId408" Type="http://schemas.openxmlformats.org/officeDocument/2006/relationships/hyperlink" Target="https://www.facebook.com/profile.php?id=100083316010166" TargetMode="External"/><Relationship Id="rId615" Type="http://schemas.openxmlformats.org/officeDocument/2006/relationships/hyperlink" Target="http://xuanhong.nghixuan.hatinh.gov.vn/" TargetMode="External"/><Relationship Id="rId822" Type="http://schemas.openxmlformats.org/officeDocument/2006/relationships/hyperlink" Target="http://kythuong.kyanh.hatinh.gov.vn/" TargetMode="External"/><Relationship Id="rId1038" Type="http://schemas.openxmlformats.org/officeDocument/2006/relationships/hyperlink" Target="https://www.facebook.com/p/C%C3%B4ng-An-Th%E1%BB%8B-Tr%E1%BA%A5n-%C3%8Dt-Ong-100067801098096/" TargetMode="External"/><Relationship Id="rId1245" Type="http://schemas.openxmlformats.org/officeDocument/2006/relationships/hyperlink" Target="https://thuynguyen.haiphong.gov.vn/ubnd-cac-xa-thi-tran/uy-ban-nhan-dan-thi-tran-nui-deo-385913" TargetMode="External"/><Relationship Id="rId1452" Type="http://schemas.openxmlformats.org/officeDocument/2006/relationships/hyperlink" Target="https://www.facebook.com/p/Tu%E1%BB%95i-tr%E1%BA%BB-C%C3%B4ng-an-B%E1%BB%91-Tr%E1%BA%A1ch-100072141488962/" TargetMode="External"/><Relationship Id="rId1897" Type="http://schemas.openxmlformats.org/officeDocument/2006/relationships/hyperlink" Target="https://www.facebook.com/p/C%C3%B4ng-an-huy%E1%BB%87n-Long-H%E1%BB%93-100072284957334/" TargetMode="External"/><Relationship Id="rId1105" Type="http://schemas.openxmlformats.org/officeDocument/2006/relationships/hyperlink" Target="https://www.facebook.com/p/Tu%E1%BB%95i-tr%E1%BA%BB-C%C3%B4ng-an-huy%E1%BB%87n-Cao-L%E1%BB%99c-100063884749147/" TargetMode="External"/><Relationship Id="rId1312" Type="http://schemas.openxmlformats.org/officeDocument/2006/relationships/hyperlink" Target="https://www.facebook.com/tuoitrexuantruong/" TargetMode="External"/><Relationship Id="rId1757" Type="http://schemas.openxmlformats.org/officeDocument/2006/relationships/hyperlink" Target="https://dautieng.binhduong.gov.vn/" TargetMode="External"/><Relationship Id="rId1964" Type="http://schemas.openxmlformats.org/officeDocument/2006/relationships/hyperlink" Target="https://www.facebook.com/p/Th%C3%B4ng-tin-C%C3%B4ng-an-qu%E1%BA%ADn-B%C3%ACnh-Thu%E1%BB%B7-100076033823590/?locale=vi_VN" TargetMode="External"/><Relationship Id="rId49" Type="http://schemas.openxmlformats.org/officeDocument/2006/relationships/hyperlink" Target="https://www.facebook.com/tuoitreconganxathanhtrach" TargetMode="External"/><Relationship Id="rId1617" Type="http://schemas.openxmlformats.org/officeDocument/2006/relationships/hyperlink" Target="https://hamthuannam.binhthuan.gov.vn/" TargetMode="External"/><Relationship Id="rId1824" Type="http://schemas.openxmlformats.org/officeDocument/2006/relationships/hyperlink" Target="https://www.facebook.com/tuoitrecatphcm/" TargetMode="External"/><Relationship Id="rId198" Type="http://schemas.openxmlformats.org/officeDocument/2006/relationships/hyperlink" Target="https://www.facebook.com/CongAnKbang" TargetMode="External"/><Relationship Id="rId2086" Type="http://schemas.openxmlformats.org/officeDocument/2006/relationships/hyperlink" Target="https://quangbinh.gov.vn/" TargetMode="External"/><Relationship Id="rId265" Type="http://schemas.openxmlformats.org/officeDocument/2006/relationships/hyperlink" Target="https://www.facebook.com/profile.php?id=100064746488913" TargetMode="External"/><Relationship Id="rId472" Type="http://schemas.openxmlformats.org/officeDocument/2006/relationships/hyperlink" Target="https://www.facebook.com/Buixuanvan.cacl" TargetMode="External"/><Relationship Id="rId2153" Type="http://schemas.openxmlformats.org/officeDocument/2006/relationships/hyperlink" Target="https://www.facebook.com/p/Tu%E1%BB%95i-tr%E1%BA%BB-C%C3%B4ng-an-huy%E1%BB%87n-L%E1%BB%99c-B%C3%ACnh-100063492099584/" TargetMode="External"/><Relationship Id="rId125" Type="http://schemas.openxmlformats.org/officeDocument/2006/relationships/hyperlink" Target="https://www.facebook.com/profile.php?id=61550573563370" TargetMode="External"/><Relationship Id="rId332" Type="http://schemas.openxmlformats.org/officeDocument/2006/relationships/hyperlink" Target="https://www.facebook.com/profile.php?id=100071301857857" TargetMode="External"/><Relationship Id="rId777" Type="http://schemas.openxmlformats.org/officeDocument/2006/relationships/hyperlink" Target="https://camdue.camxuyen.hatinh.gov.vn/" TargetMode="External"/><Relationship Id="rId984" Type="http://schemas.openxmlformats.org/officeDocument/2006/relationships/hyperlink" Target="https://phuthong.bachthong.gov.vn/" TargetMode="External"/><Relationship Id="rId2013" Type="http://schemas.openxmlformats.org/officeDocument/2006/relationships/hyperlink" Target="https://namcan.camau.gov.vn/" TargetMode="External"/><Relationship Id="rId2220" Type="http://schemas.openxmlformats.org/officeDocument/2006/relationships/hyperlink" Target="https://www.facebook.com/p/C%C3%B4ng-an-x%C3%A3-Cam-Th%E1%BB%A7y-L%E1%BB%87-Th%E1%BB%A7y-Qu%E1%BA%A3ng-B%C3%ACnh-100071457885760/" TargetMode="External"/><Relationship Id="rId637" Type="http://schemas.openxmlformats.org/officeDocument/2006/relationships/hyperlink" Target="https://hscvcl.hatinh.gov.vn/canloc/vbpq.nsf/AA2F651992466336472583DE00117388/$file/TT%20XIN%20%C4%90%C3%93N%20BANG%20CU%20C%E1%BB%B0_signed_signed.pdf" TargetMode="External"/><Relationship Id="rId844" Type="http://schemas.openxmlformats.org/officeDocument/2006/relationships/hyperlink" Target="https://www.facebook.com/p/Tu%E1%BB%95i-tr%E1%BA%BB-C%C3%B4ng-an-huy%E1%BB%87n-L%E1%BB%99c-B%C3%ACnh-100063492099584/" TargetMode="External"/><Relationship Id="rId1267" Type="http://schemas.openxmlformats.org/officeDocument/2006/relationships/hyperlink" Target="https://dichvucong.hungyen.gov.vn/dichvucong/hotline" TargetMode="External"/><Relationship Id="rId1474" Type="http://schemas.openxmlformats.org/officeDocument/2006/relationships/hyperlink" Target="https://thuathienhue.gov.vn/" TargetMode="External"/><Relationship Id="rId1681" Type="http://schemas.openxmlformats.org/officeDocument/2006/relationships/hyperlink" Target="http://krongbong.daklak.gov.vn/" TargetMode="External"/><Relationship Id="rId704" Type="http://schemas.openxmlformats.org/officeDocument/2006/relationships/hyperlink" Target="https://thachha.hatinh.gov.vn/" TargetMode="External"/><Relationship Id="rId911" Type="http://schemas.openxmlformats.org/officeDocument/2006/relationships/hyperlink" Target="https://bavi.hanoi.gov.vn/uy-ban-nhan-dan-xa-thi-tran" TargetMode="External"/><Relationship Id="rId1127" Type="http://schemas.openxmlformats.org/officeDocument/2006/relationships/hyperlink" Target="https://www.facebook.com/tuoitredamha/" TargetMode="External"/><Relationship Id="rId1334" Type="http://schemas.openxmlformats.org/officeDocument/2006/relationships/hyperlink" Target="https://yenthinh.yenmo.ninhbinh.gov.vn/" TargetMode="External"/><Relationship Id="rId1541" Type="http://schemas.openxmlformats.org/officeDocument/2006/relationships/hyperlink" Target="https://nghiahanh.quangngai.gov.vn/" TargetMode="External"/><Relationship Id="rId1779" Type="http://schemas.openxmlformats.org/officeDocument/2006/relationships/hyperlink" Target="https://www.facebook.com/TTCADN/" TargetMode="External"/><Relationship Id="rId1986" Type="http://schemas.openxmlformats.org/officeDocument/2006/relationships/hyperlink" Target="https://www.facebook.com/p/ANTT-Long-Ph%C3%BA-100067831891600/" TargetMode="External"/><Relationship Id="rId40" Type="http://schemas.openxmlformats.org/officeDocument/2006/relationships/hyperlink" Target="https://www.facebook.com/profile.php?id=61554318928037" TargetMode="External"/><Relationship Id="rId1401" Type="http://schemas.openxmlformats.org/officeDocument/2006/relationships/hyperlink" Target="https://www.nghean.gov.vn/huyen-uy-hdnd-ubnd-huyen-quynh-luu" TargetMode="External"/><Relationship Id="rId1639" Type="http://schemas.openxmlformats.org/officeDocument/2006/relationships/hyperlink" Target="https://www.facebook.com/catppleiku/" TargetMode="External"/><Relationship Id="rId1846" Type="http://schemas.openxmlformats.org/officeDocument/2006/relationships/hyperlink" Target="https://tanthanh.longan.gov.vn/" TargetMode="External"/><Relationship Id="rId1706" Type="http://schemas.openxmlformats.org/officeDocument/2006/relationships/hyperlink" Target="https://lamdong.gov.vn/sites/qppl/co-quan/donduong" TargetMode="External"/><Relationship Id="rId1913" Type="http://schemas.openxmlformats.org/officeDocument/2006/relationships/hyperlink" Target="https://lichhop.dongthap.gov.vn/hth/" TargetMode="External"/><Relationship Id="rId287" Type="http://schemas.openxmlformats.org/officeDocument/2006/relationships/hyperlink" Target="https://www.facebook.com/profile.php?id=100079328327393" TargetMode="External"/><Relationship Id="rId494" Type="http://schemas.openxmlformats.org/officeDocument/2006/relationships/hyperlink" Target="https://www.facebook.com/caxduclang" TargetMode="External"/><Relationship Id="rId2175" Type="http://schemas.openxmlformats.org/officeDocument/2006/relationships/hyperlink" Target="https://www.facebook.com/p/Tu%E1%BB%95i-tr%E1%BA%BB-C%C3%B4ng-an-B%E1%BB%91-Tr%E1%BA%A1ch-100072141488962/" TargetMode="External"/><Relationship Id="rId147" Type="http://schemas.openxmlformats.org/officeDocument/2006/relationships/hyperlink" Target="https://www.facebook.com/tuoitreconganq8" TargetMode="External"/><Relationship Id="rId354" Type="http://schemas.openxmlformats.org/officeDocument/2006/relationships/hyperlink" Target="https://www.facebook.com/profile.php?id=100089773721028" TargetMode="External"/><Relationship Id="rId799" Type="http://schemas.openxmlformats.org/officeDocument/2006/relationships/hyperlink" Target="https://www.facebook.com/p/C%C3%B4ng-An-x%C3%A3-K%E1%BB%B3-Xu%C3%A2n-huy%E1%BB%87n-K%E1%BB%B3-Anh-t%E1%BB%89nh-H%C3%A0-T%C4%A9nh-100057494557636/" TargetMode="External"/><Relationship Id="rId1191" Type="http://schemas.openxmlformats.org/officeDocument/2006/relationships/hyperlink" Target="https://yenlac.vinhphuc.gov.vn/ct/cms/tintuc/Lists/n/View_Detail.aspx?ItemID=18" TargetMode="External"/><Relationship Id="rId2035" Type="http://schemas.openxmlformats.org/officeDocument/2006/relationships/hyperlink" Target="https://nghianinh.quangbinh.gov.vn/" TargetMode="External"/><Relationship Id="rId561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659" Type="http://schemas.openxmlformats.org/officeDocument/2006/relationships/hyperlink" Target="https://www.facebook.com/p/C%C3%B4ng-an-x%C3%A3-S%C6%A1n-L%E1%BB%99c-huy%E1%BB%87n-Can-L%E1%BB%99c-t%E1%BB%89nh-H%C3%A0-T%C4%A9nh-100067609266477/" TargetMode="External"/><Relationship Id="rId866" Type="http://schemas.openxmlformats.org/officeDocument/2006/relationships/hyperlink" Target="https://hatinh.gov.vn/" TargetMode="External"/><Relationship Id="rId1289" Type="http://schemas.openxmlformats.org/officeDocument/2006/relationships/hyperlink" Target="https://kimbang.hanam.gov.vn/" TargetMode="External"/><Relationship Id="rId1496" Type="http://schemas.openxmlformats.org/officeDocument/2006/relationships/hyperlink" Target="https://www.facebook.com/TT.CAH.HV/" TargetMode="External"/><Relationship Id="rId214" Type="http://schemas.openxmlformats.org/officeDocument/2006/relationships/hyperlink" Target="https://www.facebook.com/profile.php?id=100080293506557" TargetMode="External"/><Relationship Id="rId421" Type="http://schemas.openxmlformats.org/officeDocument/2006/relationships/hyperlink" Target="https://www.facebook.com/congancamtrung" TargetMode="External"/><Relationship Id="rId519" Type="http://schemas.openxmlformats.org/officeDocument/2006/relationships/hyperlink" Target="https://www.facebook.com/p/C%C3%B4ng-an-x%C3%A3-S%C6%A1n-Ph%C3%BA-huy%E1%BB%87n-H%C6%B0%C6%A1ng-S%C6%A1n-t%E1%BB%89nh-H%C3%A0-T%C4%A9nh-100064129990195/" TargetMode="External"/><Relationship Id="rId1051" Type="http://schemas.openxmlformats.org/officeDocument/2006/relationships/hyperlink" Target="https://www.facebook.com/togiactoiphamsongma/?locale=vi_VN" TargetMode="External"/><Relationship Id="rId1149" Type="http://schemas.openxmlformats.org/officeDocument/2006/relationships/hyperlink" Target="https://sondong.bacgiang.gov.vn/chi-tiet-tin-tuc/-/asset_publisher/C55IVjY8YjNe/content/thi-tran-an-chau" TargetMode="External"/><Relationship Id="rId1356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2102" Type="http://schemas.openxmlformats.org/officeDocument/2006/relationships/hyperlink" Target="https://quangtrach.quangbinh.gov.vn/" TargetMode="External"/><Relationship Id="rId726" Type="http://schemas.openxmlformats.org/officeDocument/2006/relationships/hyperlink" Target="https://www.facebook.com/p/C%C3%B4ng-an-x%C3%A3-T%C6%B0%E1%BB%A3ng-S%C6%A1n-Th%E1%BA%A1ch-H%C3%A0-H%C3%A0-T%C4%A9nh-100063571901654/" TargetMode="External"/><Relationship Id="rId933" Type="http://schemas.openxmlformats.org/officeDocument/2006/relationships/hyperlink" Target="https://dongvan.hagiang.gov.vn/chi-tiet-tin-tuc/-/news/44717/ubnd-th%25E1%25BB%258B-tr%25E1%25BA%25A5n-ph%25E1%25BB%2591-b%25E1%25BA%25A3ng.html" TargetMode="External"/><Relationship Id="rId1009" Type="http://schemas.openxmlformats.org/officeDocument/2006/relationships/hyperlink" Target="https://www.facebook.com/p/THCS-TT-T%E1%BA%B1ng-Lo%E1%BB%8Fng-100077876118193/" TargetMode="External"/><Relationship Id="rId1563" Type="http://schemas.openxmlformats.org/officeDocument/2006/relationships/hyperlink" Target="https://tuyphuoc.binhdinh.gov.vn/" TargetMode="External"/><Relationship Id="rId1770" Type="http://schemas.openxmlformats.org/officeDocument/2006/relationships/hyperlink" Target="http://trangbom.dongnai.gov.vn/" TargetMode="External"/><Relationship Id="rId1868" Type="http://schemas.openxmlformats.org/officeDocument/2006/relationships/hyperlink" Target="https://gocongdong.tiengiang.gov.vn/" TargetMode="External"/><Relationship Id="rId62" Type="http://schemas.openxmlformats.org/officeDocument/2006/relationships/hyperlink" Target="https://www.facebook.com/ConganxacCanhDuong" TargetMode="External"/><Relationship Id="rId1216" Type="http://schemas.openxmlformats.org/officeDocument/2006/relationships/hyperlink" Target="https://www.facebook.com/p/C%C3%B4ng-an-ph%C6%B0%E1%BB%9Dng-Ph%C3%BA-Th%E1%BB%A9-100065131262868/" TargetMode="External"/><Relationship Id="rId1423" Type="http://schemas.openxmlformats.org/officeDocument/2006/relationships/hyperlink" Target="https://thitranphochau.hatinh.gov.vn/" TargetMode="External"/><Relationship Id="rId1630" Type="http://schemas.openxmlformats.org/officeDocument/2006/relationships/hyperlink" Target="https://huyendakto.kontum.gov.vn/" TargetMode="External"/><Relationship Id="rId1728" Type="http://schemas.openxmlformats.org/officeDocument/2006/relationships/hyperlink" Target="https://dongphu.binhphuoc.gov.vn/" TargetMode="External"/><Relationship Id="rId1935" Type="http://schemas.openxmlformats.org/officeDocument/2006/relationships/hyperlink" Target="https://triton.angiang.gov.vn/wps/portal/Home" TargetMode="External"/><Relationship Id="rId2197" Type="http://schemas.openxmlformats.org/officeDocument/2006/relationships/hyperlink" Target="https://quangninh.quangbinh.gov.vn/chi-tiet-tin/-/view-article/1/13836141261827/1505452092128" TargetMode="External"/><Relationship Id="rId169" Type="http://schemas.openxmlformats.org/officeDocument/2006/relationships/hyperlink" Target="https://www.facebook.com/cabgmbp" TargetMode="External"/><Relationship Id="rId376" Type="http://schemas.openxmlformats.org/officeDocument/2006/relationships/hyperlink" Target="https://www.facebook.com/profile.php?id=100064507336713" TargetMode="External"/><Relationship Id="rId583" Type="http://schemas.openxmlformats.org/officeDocument/2006/relationships/hyperlink" Target="https://hscvvq.hatinh.gov.vn/vuquang/vbpq.nsf/65DB811AD9E72DA547258AA9002EA477/$file/(%20T%E1%BB%9D%20tr%C3%ACnh%20ki%E1%BB%83m%20tra%20ranh%20gi%C3%B3i%20%C4%91%E1%BA%A5t%20%C3%B4ng%20Anh%202024(19.01.2024_15h28p57)_signed(19.01.2024_15h29p17)_signed.pdf" TargetMode="External"/><Relationship Id="rId790" Type="http://schemas.openxmlformats.org/officeDocument/2006/relationships/hyperlink" Target="https://cammy.camxuyen.hatinh.gov.vn/" TargetMode="External"/><Relationship Id="rId2057" Type="http://schemas.openxmlformats.org/officeDocument/2006/relationships/hyperlink" Target="https://www.facebook.com/p/C%C3%B4ng-an-huy%E1%BB%87n-Minh-H%C3%B3a-100063651312687/" TargetMode="External"/><Relationship Id="rId4" Type="http://schemas.openxmlformats.org/officeDocument/2006/relationships/hyperlink" Target="https://www.facebook.com/profile.php?id=100063849030763" TargetMode="External"/><Relationship Id="rId236" Type="http://schemas.openxmlformats.org/officeDocument/2006/relationships/hyperlink" Target="https://www.facebook.com/policethangbinh" TargetMode="External"/><Relationship Id="rId443" Type="http://schemas.openxmlformats.org/officeDocument/2006/relationships/hyperlink" Target="https://www.facebook.com/Conganxathachlac" TargetMode="External"/><Relationship Id="rId650" Type="http://schemas.openxmlformats.org/officeDocument/2006/relationships/hyperlink" Target="https://hscvcl.hatinh.gov.vn/canloc/vbpq.nsf/F03E7F2C5A4726874725865D003C11D5/$file/BAO-CAO-CHUAN-TIEP-CAN-PHAP-LUAT.docx" TargetMode="External"/><Relationship Id="rId888" Type="http://schemas.openxmlformats.org/officeDocument/2006/relationships/hyperlink" Target="https://thixa.phutho.gov.vn/" TargetMode="External"/><Relationship Id="rId1073" Type="http://schemas.openxmlformats.org/officeDocument/2006/relationships/hyperlink" Target="https://luongson.hoabinh.gov.vn/" TargetMode="External"/><Relationship Id="rId1280" Type="http://schemas.openxmlformats.org/officeDocument/2006/relationships/hyperlink" Target="https://www.facebook.com/p/C%C3%B4ng-an-Th%E1%BB%8B-Tr%E1%BA%A5n-Ti%E1%BB%81n-H%E1%BA%A3i-100076515901655/" TargetMode="External"/><Relationship Id="rId2124" Type="http://schemas.openxmlformats.org/officeDocument/2006/relationships/hyperlink" Target="https://www.facebook.com/tuoitreconganquangbinh/" TargetMode="External"/><Relationship Id="rId303" Type="http://schemas.openxmlformats.org/officeDocument/2006/relationships/hyperlink" Target="https://www.facebook.com/congananbai" TargetMode="External"/><Relationship Id="rId748" Type="http://schemas.openxmlformats.org/officeDocument/2006/relationships/hyperlink" Target="https://www.facebook.com/doanthanhnienconganhanam/" TargetMode="External"/><Relationship Id="rId955" Type="http://schemas.openxmlformats.org/officeDocument/2006/relationships/hyperlink" Target="http://pacmiau.baolam.caobang.gov.vn/uy-ban-nhan-dan" TargetMode="External"/><Relationship Id="rId1140" Type="http://schemas.openxmlformats.org/officeDocument/2006/relationships/hyperlink" Target="https://thitrannhanam.tanyen.bacgiang.gov.vn/" TargetMode="External"/><Relationship Id="rId1378" Type="http://schemas.openxmlformats.org/officeDocument/2006/relationships/hyperlink" Target="https://www.facebook.com/p/C%C3%B4ng-an-th%E1%BB%8B-tr%E1%BA%A5n-Y%C3%AAn-C%C3%A1t-Nh%C6%B0-Xu%C3%A2n-100063893357078/" TargetMode="External"/><Relationship Id="rId1585" Type="http://schemas.openxmlformats.org/officeDocument/2006/relationships/hyperlink" Target="https://www.facebook.com/conganvanninh/" TargetMode="External"/><Relationship Id="rId1792" Type="http://schemas.openxmlformats.org/officeDocument/2006/relationships/hyperlink" Target="https://www.facebook.com/District1MidnightRun/" TargetMode="External"/><Relationship Id="rId84" Type="http://schemas.openxmlformats.org/officeDocument/2006/relationships/hyperlink" Target="https://www.facebook.com/profile.php?id=100071952129639" TargetMode="External"/><Relationship Id="rId510" Type="http://schemas.openxmlformats.org/officeDocument/2006/relationships/hyperlink" Target="https://www.facebook.com/profile.php?id=100071216247100" TargetMode="External"/><Relationship Id="rId608" Type="http://schemas.openxmlformats.org/officeDocument/2006/relationships/hyperlink" Target="http://xuanyen.nghixuan.hatinh.gov.vn/" TargetMode="External"/><Relationship Id="rId815" Type="http://schemas.openxmlformats.org/officeDocument/2006/relationships/hyperlink" Target="http://kyvan.kyanh.hatinh.gov.vn/" TargetMode="External"/><Relationship Id="rId1238" Type="http://schemas.openxmlformats.org/officeDocument/2006/relationships/hyperlink" Target="https://thuynguyen.haiphong.gov.vn/ubnd-cac-xa-thi-tran/uy-ban-nhan-dan-thi-tran-minh-duc-385882" TargetMode="External"/><Relationship Id="rId1445" Type="http://schemas.openxmlformats.org/officeDocument/2006/relationships/hyperlink" Target="https://donghoi.quangbinh.gov.vn/" TargetMode="External"/><Relationship Id="rId1652" Type="http://schemas.openxmlformats.org/officeDocument/2006/relationships/hyperlink" Target="https://kongchro.gialai.gov.vn/" TargetMode="External"/><Relationship Id="rId1000" Type="http://schemas.openxmlformats.org/officeDocument/2006/relationships/hyperlink" Target="https://www.facebook.com/p/C%C3%B4ng-An-Th%E1%BB%8B-Tr%E1%BA%A5n-B%C3%A1t-X%C3%A1t-100080062719160/" TargetMode="External"/><Relationship Id="rId1305" Type="http://schemas.openxmlformats.org/officeDocument/2006/relationships/hyperlink" Target="https://ttquynhat.namdinh.gov.vn/" TargetMode="External"/><Relationship Id="rId1957" Type="http://schemas.openxmlformats.org/officeDocument/2006/relationships/hyperlink" Target="https://kienhai.kiengiang.gov.vn/" TargetMode="External"/><Relationship Id="rId1512" Type="http://schemas.openxmlformats.org/officeDocument/2006/relationships/hyperlink" Target="https://www.facebook.com/policenamgiang/" TargetMode="External"/><Relationship Id="rId1817" Type="http://schemas.openxmlformats.org/officeDocument/2006/relationships/hyperlink" Target="https://quan11-tructuyen.tphcm.gov.vn/" TargetMode="External"/><Relationship Id="rId11" Type="http://schemas.openxmlformats.org/officeDocument/2006/relationships/hyperlink" Target="https://www.facebook.com/profile.php?id=100071507896300" TargetMode="External"/><Relationship Id="rId398" Type="http://schemas.openxmlformats.org/officeDocument/2006/relationships/hyperlink" Target="https://www.facebook.com/profile.php?id=100067498794628" TargetMode="External"/><Relationship Id="rId2079" Type="http://schemas.openxmlformats.org/officeDocument/2006/relationships/hyperlink" Target="https://lehoa.quangbinh.gov.vn/" TargetMode="External"/><Relationship Id="rId160" Type="http://schemas.openxmlformats.org/officeDocument/2006/relationships/hyperlink" Target="https://www.facebook.com/catptdm" TargetMode="External"/><Relationship Id="rId258" Type="http://schemas.openxmlformats.org/officeDocument/2006/relationships/hyperlink" Target="https://www.facebook.com/conganthitranHuongKhe" TargetMode="External"/><Relationship Id="rId465" Type="http://schemas.openxmlformats.org/officeDocument/2006/relationships/hyperlink" Target="https://www.facebook.com/profile.php?id=100063686341582" TargetMode="External"/><Relationship Id="rId672" Type="http://schemas.openxmlformats.org/officeDocument/2006/relationships/hyperlink" Target="https://www.facebook.com/p/C%C3%B4ng-an-x%C3%A3-Ph%C3%BAc-%C4%90%E1%BB%93ng-huy%E1%BB%87n-H%C6%B0%C6%A1ng-Kh%C3%AA-H%C3%A0-T%C4%A9nh-100076391967377/" TargetMode="External"/><Relationship Id="rId1095" Type="http://schemas.openxmlformats.org/officeDocument/2006/relationships/hyperlink" Target="https://dinhca.vonhai.thainguyen.gov.vn/" TargetMode="External"/><Relationship Id="rId2146" Type="http://schemas.openxmlformats.org/officeDocument/2006/relationships/hyperlink" Target="https://www.facebook.com/people/C%C3%B4ng-An-X%C3%A3-Ph%C3%BAc-Tr%E1%BA%A1ch/100075881265553/" TargetMode="External"/><Relationship Id="rId118" Type="http://schemas.openxmlformats.org/officeDocument/2006/relationships/hyperlink" Target="https://www.facebook.com/profile.php?id=100077509720869" TargetMode="External"/><Relationship Id="rId325" Type="http://schemas.openxmlformats.org/officeDocument/2006/relationships/hyperlink" Target="https://www.facebook.com/profile.php?id=100091801004882" TargetMode="External"/><Relationship Id="rId532" Type="http://schemas.openxmlformats.org/officeDocument/2006/relationships/hyperlink" Target="https://ductho.hatinh.gov.vn/" TargetMode="External"/><Relationship Id="rId977" Type="http://schemas.openxmlformats.org/officeDocument/2006/relationships/hyperlink" Target="https://www.facebook.com/p/C%C3%B4ng-an-Th%E1%BB%8B-Tr%E1%BA%A5n-%C4%90%C3%B4ng-Kh%C3%AA-100079492961310/" TargetMode="External"/><Relationship Id="rId1162" Type="http://schemas.openxmlformats.org/officeDocument/2006/relationships/hyperlink" Target="https://www.facebook.com/CSHSThanhBa/?locale=vi_VN" TargetMode="External"/><Relationship Id="rId2006" Type="http://schemas.openxmlformats.org/officeDocument/2006/relationships/hyperlink" Target="https://thoibinh.camau.gov.vn/" TargetMode="External"/><Relationship Id="rId2213" Type="http://schemas.openxmlformats.org/officeDocument/2006/relationships/hyperlink" Target="https://hoathuy.quangbinh.gov.vn/" TargetMode="External"/><Relationship Id="rId837" Type="http://schemas.openxmlformats.org/officeDocument/2006/relationships/hyperlink" Target="https://tanloc.thoibinh.camau.gov.vn/" TargetMode="External"/><Relationship Id="rId1022" Type="http://schemas.openxmlformats.org/officeDocument/2006/relationships/hyperlink" Target="https://dienbiendong.dienbien.gov.vn/" TargetMode="External"/><Relationship Id="rId1467" Type="http://schemas.openxmlformats.org/officeDocument/2006/relationships/hyperlink" Target="https://camlo.quangtri.gov.vn/" TargetMode="External"/><Relationship Id="rId1674" Type="http://schemas.openxmlformats.org/officeDocument/2006/relationships/hyperlink" Target="https://sotuphap.daklak.gov.vn/co-so-du-lieu-van-ban-phap-luat-cap-huyen.html" TargetMode="External"/><Relationship Id="rId1881" Type="http://schemas.openxmlformats.org/officeDocument/2006/relationships/hyperlink" Target="https://thanhphu.bentre.gov.vn/" TargetMode="External"/><Relationship Id="rId904" Type="http://schemas.openxmlformats.org/officeDocument/2006/relationships/hyperlink" Target="https://www.facebook.com/2866237956972833" TargetMode="External"/><Relationship Id="rId1327" Type="http://schemas.openxmlformats.org/officeDocument/2006/relationships/hyperlink" Target="https://www.facebook.com/THCSTTYENNINH/" TargetMode="External"/><Relationship Id="rId1534" Type="http://schemas.openxmlformats.org/officeDocument/2006/relationships/hyperlink" Target="https://www.facebook.com/csgtcahuyensontinh/" TargetMode="External"/><Relationship Id="rId1741" Type="http://schemas.openxmlformats.org/officeDocument/2006/relationships/hyperlink" Target="https://duongminhchau.tayninh.gov.vn/" TargetMode="External"/><Relationship Id="rId1979" Type="http://schemas.openxmlformats.org/officeDocument/2006/relationships/hyperlink" Target="https://ubndtp.soctrang.gov.vn/" TargetMode="External"/><Relationship Id="rId33" Type="http://schemas.openxmlformats.org/officeDocument/2006/relationships/hyperlink" Target="https://www.facebook.com/profile.php?id=100075833723647" TargetMode="External"/><Relationship Id="rId1601" Type="http://schemas.openxmlformats.org/officeDocument/2006/relationships/hyperlink" Target="https://www.facebook.com/conganninhhai/?locale=vi_VN" TargetMode="External"/><Relationship Id="rId1839" Type="http://schemas.openxmlformats.org/officeDocument/2006/relationships/hyperlink" Target="https://www.facebook.com/tdlongan/?locale=vi_VN" TargetMode="External"/><Relationship Id="rId182" Type="http://schemas.openxmlformats.org/officeDocument/2006/relationships/hyperlink" Target="https://www.facebook.com/cahcumgar" TargetMode="External"/><Relationship Id="rId1906" Type="http://schemas.openxmlformats.org/officeDocument/2006/relationships/hyperlink" Target="https://traon.vinhlong.gov.vn/" TargetMode="External"/><Relationship Id="rId487" Type="http://schemas.openxmlformats.org/officeDocument/2006/relationships/hyperlink" Target="https://www.facebook.com/profile.php?id=100064761640153" TargetMode="External"/><Relationship Id="rId694" Type="http://schemas.openxmlformats.org/officeDocument/2006/relationships/hyperlink" Target="https://huongkhe.hatinh.gov.vn/giao-luu-bieu-dientai-hien-mot-so-loai-hinh-van-hoa-truyen-thong-voi-dong-bao-dan-toc-chut-1728731898.html" TargetMode="External"/><Relationship Id="rId2070" Type="http://schemas.openxmlformats.org/officeDocument/2006/relationships/hyperlink" Target="https://www.facebook.com/p/C%C3%B4ng-an-x%C3%A3-Kim-H%C3%B3a-100071082356284/" TargetMode="External"/><Relationship Id="rId2168" Type="http://schemas.openxmlformats.org/officeDocument/2006/relationships/hyperlink" Target="https://www.facebook.com/301215668049813" TargetMode="External"/><Relationship Id="rId347" Type="http://schemas.openxmlformats.org/officeDocument/2006/relationships/hyperlink" Target="https://www.facebook.com/conganthitranhatlot" TargetMode="External"/><Relationship Id="rId999" Type="http://schemas.openxmlformats.org/officeDocument/2006/relationships/hyperlink" Target="http://congbao.tuyenquang.gov.vn/van-ban/noi-ban-hanh/ubnd-huyen-son-duong.html" TargetMode="External"/><Relationship Id="rId1184" Type="http://schemas.openxmlformats.org/officeDocument/2006/relationships/hyperlink" Target="https://www.facebook.com/antthuyentamdao/?locale=vi_VN" TargetMode="External"/><Relationship Id="rId2028" Type="http://schemas.openxmlformats.org/officeDocument/2006/relationships/hyperlink" Target="https://bacnghia.quangbinh.gov.vn/" TargetMode="External"/><Relationship Id="rId554" Type="http://schemas.openxmlformats.org/officeDocument/2006/relationships/hyperlink" Target="https://www.facebook.com/xaduchoa/" TargetMode="External"/><Relationship Id="rId761" Type="http://schemas.openxmlformats.org/officeDocument/2006/relationships/hyperlink" Target="https://camyen.camthuy.thanhhoa.gov.vn/" TargetMode="External"/><Relationship Id="rId859" Type="http://schemas.openxmlformats.org/officeDocument/2006/relationships/hyperlink" Target="https://www.facebook.com/thidoankyanh/" TargetMode="External"/><Relationship Id="rId1391" Type="http://schemas.openxmlformats.org/officeDocument/2006/relationships/hyperlink" Target="https://quephong.nghean.gov.vn/kinh-te-chinh-tri/cong-bo-cuon-lich-su-dang-thi-tran-kim-son-621946" TargetMode="External"/><Relationship Id="rId1489" Type="http://schemas.openxmlformats.org/officeDocument/2006/relationships/hyperlink" Target="https://haichau.danang.gov.vn/" TargetMode="External"/><Relationship Id="rId1696" Type="http://schemas.openxmlformats.org/officeDocument/2006/relationships/hyperlink" Target="https://lamdong.gov.vn/sites/dalat/chidaodieuhanh" TargetMode="External"/><Relationship Id="rId2235" Type="http://schemas.openxmlformats.org/officeDocument/2006/relationships/hyperlink" Target="https://tanthuy.quangbinh.gov.vn/" TargetMode="External"/><Relationship Id="rId207" Type="http://schemas.openxmlformats.org/officeDocument/2006/relationships/hyperlink" Target="https://www.facebook.com/profile.php?id=100063704490691" TargetMode="External"/><Relationship Id="rId414" Type="http://schemas.openxmlformats.org/officeDocument/2006/relationships/hyperlink" Target="https://www.facebook.com/profile.php?id=100063488471398" TargetMode="External"/><Relationship Id="rId621" Type="http://schemas.openxmlformats.org/officeDocument/2006/relationships/hyperlink" Target="https://www.facebook.com/conganxaxuanlam/" TargetMode="External"/><Relationship Id="rId1044" Type="http://schemas.openxmlformats.org/officeDocument/2006/relationships/hyperlink" Target="https://www.facebook.com/ConganhuyenMocChau/?locale=vi_VN" TargetMode="External"/><Relationship Id="rId1251" Type="http://schemas.openxmlformats.org/officeDocument/2006/relationships/hyperlink" Target="https://catba.cathai.haiphong.gov.vn/" TargetMode="External"/><Relationship Id="rId1349" Type="http://schemas.openxmlformats.org/officeDocument/2006/relationships/hyperlink" Target="https://www.facebook.com/Congankimtan/" TargetMode="External"/><Relationship Id="rId719" Type="http://schemas.openxmlformats.org/officeDocument/2006/relationships/hyperlink" Target="https://www.facebook.com/p/C%C3%B4ng-an-x%C3%A3-Th%E1%BA%A1ch-Ng%E1%BB%8Dc-Th%E1%BA%A1ch-H%C3%A0-H%C3%A0-T%C4%A9nh-100064420223020/" TargetMode="External"/><Relationship Id="rId926" Type="http://schemas.openxmlformats.org/officeDocument/2006/relationships/hyperlink" Target="https://www.facebook.com/vanhoathongtin.phuminh/" TargetMode="External"/><Relationship Id="rId1111" Type="http://schemas.openxmlformats.org/officeDocument/2006/relationships/hyperlink" Target="https://huulung.langson.gov.vn/" TargetMode="External"/><Relationship Id="rId1556" Type="http://schemas.openxmlformats.org/officeDocument/2006/relationships/hyperlink" Target="https://phumy.binhdinh.gov.vn/" TargetMode="External"/><Relationship Id="rId1763" Type="http://schemas.openxmlformats.org/officeDocument/2006/relationships/hyperlink" Target="https://bienhoa.dongnai.gov.vn/" TargetMode="External"/><Relationship Id="rId1970" Type="http://schemas.openxmlformats.org/officeDocument/2006/relationships/hyperlink" Target="https://codo.cantho.gov.vn/" TargetMode="External"/><Relationship Id="rId55" Type="http://schemas.openxmlformats.org/officeDocument/2006/relationships/hyperlink" Target="https://www.facebook.com/caxquangthanh" TargetMode="External"/><Relationship Id="rId1209" Type="http://schemas.openxmlformats.org/officeDocument/2006/relationships/hyperlink" Target="https://www.bacninh.gov.vn/web/thi-tran-thua/co-cau-to-chuc2" TargetMode="External"/><Relationship Id="rId1416" Type="http://schemas.openxmlformats.org/officeDocument/2006/relationships/hyperlink" Target="https://www.facebook.com/p/C%C3%B4ng-an-th%E1%BB%8B-tr%E1%BA%A5n-Qu%C3%A1n-H%C3%A0nh-100063354121756/" TargetMode="External"/><Relationship Id="rId1623" Type="http://schemas.openxmlformats.org/officeDocument/2006/relationships/hyperlink" Target="https://phuquy.binhthuan.gov.vn/" TargetMode="External"/><Relationship Id="rId1830" Type="http://schemas.openxmlformats.org/officeDocument/2006/relationships/hyperlink" Target="https://www.facebook.com/tuoitrecatphcm/" TargetMode="External"/><Relationship Id="rId1928" Type="http://schemas.openxmlformats.org/officeDocument/2006/relationships/hyperlink" Target="https://chaudoc.angiang.gov.vn/wps/vanityurl/cdp-ubndthanhpho" TargetMode="External"/><Relationship Id="rId2092" Type="http://schemas.openxmlformats.org/officeDocument/2006/relationships/hyperlink" Target="https://nguyenbinh.caobang.gov.vn/xa-mai-long" TargetMode="External"/><Relationship Id="rId271" Type="http://schemas.openxmlformats.org/officeDocument/2006/relationships/hyperlink" Target="https://www.facebook.com/profile.php?id=100077113744168" TargetMode="External"/><Relationship Id="rId131" Type="http://schemas.openxmlformats.org/officeDocument/2006/relationships/hyperlink" Target="https://www.facebook.com/cahthapmuoi" TargetMode="External"/><Relationship Id="rId369" Type="http://schemas.openxmlformats.org/officeDocument/2006/relationships/hyperlink" Target="https://www.facebook.com/profile.php?id=100092554300846" TargetMode="External"/><Relationship Id="rId576" Type="http://schemas.openxmlformats.org/officeDocument/2006/relationships/hyperlink" Target="https://hscvvq.hatinh.gov.vn/vuquang/vbpq.nsf/0EBA870B6F706209472589B30037139A/$file/21(18.05.2023_17h01p29)_signed.pdf" TargetMode="External"/><Relationship Id="rId783" Type="http://schemas.openxmlformats.org/officeDocument/2006/relationships/hyperlink" Target="https://camha.camxuyen.hatinh.gov.vn/" TargetMode="External"/><Relationship Id="rId990" Type="http://schemas.openxmlformats.org/officeDocument/2006/relationships/hyperlink" Target="https://nari.backan.gov.vn/" TargetMode="External"/><Relationship Id="rId229" Type="http://schemas.openxmlformats.org/officeDocument/2006/relationships/hyperlink" Target="https://www.facebook.com/quehuongchienthangdinhcuong" TargetMode="External"/><Relationship Id="rId436" Type="http://schemas.openxmlformats.org/officeDocument/2006/relationships/hyperlink" Target="https://www.facebook.com/profile.php?id=100030957087036" TargetMode="External"/><Relationship Id="rId643" Type="http://schemas.openxmlformats.org/officeDocument/2006/relationships/hyperlink" Target="https://www.facebook.com/p/C%C3%B4ng-an-x%C3%A3-Kh%C3%A1nh-V%C4%A9nh-Y%C3%AAn-100066932401325/" TargetMode="External"/><Relationship Id="rId1066" Type="http://schemas.openxmlformats.org/officeDocument/2006/relationships/hyperlink" Target="https://yenbinh.yenbai.gov.vn/" TargetMode="External"/><Relationship Id="rId1273" Type="http://schemas.openxmlformats.org/officeDocument/2006/relationships/hyperlink" Target="https://quynhphu.thaibinh.gov.vn/danh-sach-cac-xa/thi-tran-an-bai" TargetMode="External"/><Relationship Id="rId1480" Type="http://schemas.openxmlformats.org/officeDocument/2006/relationships/hyperlink" Target="https://thuathienhue.gov.vn/" TargetMode="External"/><Relationship Id="rId2117" Type="http://schemas.openxmlformats.org/officeDocument/2006/relationships/hyperlink" Target="http://quangtien.cumgar.daklak.gov.vn/" TargetMode="External"/><Relationship Id="rId850" Type="http://schemas.openxmlformats.org/officeDocument/2006/relationships/hyperlink" Target="https://thachha.hatinh.gov.vn/" TargetMode="External"/><Relationship Id="rId948" Type="http://schemas.openxmlformats.org/officeDocument/2006/relationships/hyperlink" Target="https://antv.gov.vn/phap-luat-3/khoi-to-chu-tich-uy-ban-nhan-dan-thi-tran-coc-pai-ha-giang-AFD140577.html" TargetMode="External"/><Relationship Id="rId1133" Type="http://schemas.openxmlformats.org/officeDocument/2006/relationships/hyperlink" Target="https://dichvucong.quangninh.gov.vn/Default.aspx?tabid=119&amp;ctl=view&amp;mid=507&amp;id=71024&amp;dv=607&amp;pr=1" TargetMode="External"/><Relationship Id="rId1578" Type="http://schemas.openxmlformats.org/officeDocument/2006/relationships/hyperlink" Target="https://www.facebook.com/p/%C4%90o%C3%A0n-c%C6%A1-s%E1%BB%9F-C%C3%B4ng-an-th%E1%BB%8B-x%C3%A3-%C4%90%C3%B4ng-H%C3%B2a-100070857971642/" TargetMode="External"/><Relationship Id="rId1785" Type="http://schemas.openxmlformats.org/officeDocument/2006/relationships/hyperlink" Target="https://chauduc.baria-vungtau.gov.vn/" TargetMode="External"/><Relationship Id="rId1992" Type="http://schemas.openxmlformats.org/officeDocument/2006/relationships/hyperlink" Target="https://trande.soctrang.gov.vn/" TargetMode="External"/><Relationship Id="rId77" Type="http://schemas.openxmlformats.org/officeDocument/2006/relationships/hyperlink" Target="https://www.facebook.com/profile.php?id=100092709930705" TargetMode="External"/><Relationship Id="rId503" Type="http://schemas.openxmlformats.org/officeDocument/2006/relationships/hyperlink" Target="https://www.facebook.com/profile.php?id=100065222575093" TargetMode="External"/><Relationship Id="rId710" Type="http://schemas.openxmlformats.org/officeDocument/2006/relationships/hyperlink" Target="https://thachha.hatinh.gov.vn/" TargetMode="External"/><Relationship Id="rId808" Type="http://schemas.openxmlformats.org/officeDocument/2006/relationships/hyperlink" Target="http://kytien.kyanh.hatinh.gov.vn/" TargetMode="External"/><Relationship Id="rId1340" Type="http://schemas.openxmlformats.org/officeDocument/2006/relationships/hyperlink" Target="https://thitrancanhnang.bathuoc.thanhhoa.gov.vn/" TargetMode="External"/><Relationship Id="rId1438" Type="http://schemas.openxmlformats.org/officeDocument/2006/relationships/hyperlink" Target="https://www.facebook.com/conganthachha/?locale=vi_VN" TargetMode="External"/><Relationship Id="rId1645" Type="http://schemas.openxmlformats.org/officeDocument/2006/relationships/hyperlink" Target="https://www.facebook.com/ConganhuyenChuPah/?locale=vi_VN" TargetMode="External"/><Relationship Id="rId1200" Type="http://schemas.openxmlformats.org/officeDocument/2006/relationships/hyperlink" Target="https://www.facebook.com/p/C%C3%B4ng-an-Ph%C6%B0%E1%BB%9Dng-Ph%E1%BB%91-M%E1%BB%9Bi-Qu%E1%BA%BF-V%C3%B5-B%E1%BA%AFc-Ninh-100079065079955/" TargetMode="External"/><Relationship Id="rId1852" Type="http://schemas.openxmlformats.org/officeDocument/2006/relationships/hyperlink" Target="https://benluc.longan.gov.vn/" TargetMode="External"/><Relationship Id="rId1505" Type="http://schemas.openxmlformats.org/officeDocument/2006/relationships/hyperlink" Target="https://donggiang.quangnam.gov.vn/webcenter/portal/donggiang" TargetMode="External"/><Relationship Id="rId1712" Type="http://schemas.openxmlformats.org/officeDocument/2006/relationships/hyperlink" Target="https://baolam.caobang.gov.vn/" TargetMode="External"/><Relationship Id="rId293" Type="http://schemas.openxmlformats.org/officeDocument/2006/relationships/hyperlink" Target="https://www.facebook.com/profile.php?id=100080254186975" TargetMode="External"/><Relationship Id="rId2181" Type="http://schemas.openxmlformats.org/officeDocument/2006/relationships/hyperlink" Target="https://www.facebook.com/p/Tu%E1%BB%95i-tr%E1%BA%BB-C%C3%B4ng-an-B%E1%BB%91-Tr%E1%BA%A1ch-100072141488962/" TargetMode="External"/><Relationship Id="rId153" Type="http://schemas.openxmlformats.org/officeDocument/2006/relationships/hyperlink" Target="https://www.facebook.com/profile.php?id=100092566837220" TargetMode="External"/><Relationship Id="rId360" Type="http://schemas.openxmlformats.org/officeDocument/2006/relationships/hyperlink" Target="https://www.facebook.com/profile.php?id=100085701522471" TargetMode="External"/><Relationship Id="rId598" Type="http://schemas.openxmlformats.org/officeDocument/2006/relationships/hyperlink" Target="http://dantruong.nghixuan.hatinh.gov.vn/" TargetMode="External"/><Relationship Id="rId2041" Type="http://schemas.openxmlformats.org/officeDocument/2006/relationships/hyperlink" Target="https://www.facebook.com/tuoitreconganquangbinh/" TargetMode="External"/><Relationship Id="rId220" Type="http://schemas.openxmlformats.org/officeDocument/2006/relationships/hyperlink" Target="https://www.facebook.com/profile.php?id=100067626282043" TargetMode="External"/><Relationship Id="rId458" Type="http://schemas.openxmlformats.org/officeDocument/2006/relationships/hyperlink" Target="https://www.facebook.com/profile.php?id=100081473581933" TargetMode="External"/><Relationship Id="rId665" Type="http://schemas.openxmlformats.org/officeDocument/2006/relationships/hyperlink" Target="https://www.facebook.com/p/C%C3%B4ng-an-x%C3%A3-H%C3%A0-L%C4%A9nh-100063855331149/" TargetMode="External"/><Relationship Id="rId872" Type="http://schemas.openxmlformats.org/officeDocument/2006/relationships/hyperlink" Target="https://vienkiemsat.hatinh.gov.vn/vks/portal/read/tin-chuyen-nganh/news/vien-kiem-sat-nhan-dan-thi-xa-ky-anh-tinh-ha-tinh-truc-tiep-kiem-sat-viec-thi-ha.html" TargetMode="External"/><Relationship Id="rId1088" Type="http://schemas.openxmlformats.org/officeDocument/2006/relationships/hyperlink" Target="https://chochu.dinhhoa.thainguyen.gov.vn/tin-xa-phuong" TargetMode="External"/><Relationship Id="rId1295" Type="http://schemas.openxmlformats.org/officeDocument/2006/relationships/hyperlink" Target="https://www.facebook.com/1577623109097413" TargetMode="External"/><Relationship Id="rId2139" Type="http://schemas.openxmlformats.org/officeDocument/2006/relationships/hyperlink" Target="https://bactrach.quangbinh.gov.vn/" TargetMode="External"/><Relationship Id="rId318" Type="http://schemas.openxmlformats.org/officeDocument/2006/relationships/hyperlink" Target="https://www.facebook.com/CAthitranYenLap" TargetMode="External"/><Relationship Id="rId525" Type="http://schemas.openxmlformats.org/officeDocument/2006/relationships/hyperlink" Target="https://www.facebook.com/p/Tu%E1%BB%95i-tr%E1%BA%BB-C%C3%B4ng-an-th%E1%BB%8B-x%C3%A3-S%C6%A1n-T%C3%A2y-100040884909606/" TargetMode="External"/><Relationship Id="rId732" Type="http://schemas.openxmlformats.org/officeDocument/2006/relationships/hyperlink" Target="https://www.facebook.com/p/C%C3%B4ng-an-x%C3%A3-Th%E1%BA%A1ch-Th%E1%BA%AFng-Th%E1%BA%A1ch-H%C3%A0-H%C3%A0-T%C4%A9nh-100085134468009/" TargetMode="External"/><Relationship Id="rId1155" Type="http://schemas.openxmlformats.org/officeDocument/2006/relationships/hyperlink" Target="https://vietyen.bacgiang.gov.vn/xuat-ban-thong-tin/-/asset_publisher/vYGFBWdWN3jE/content/h-nd-thi-tran-nenh-bau-chuc-danh-chu-tich-h-nd-va-chu-tich-ubnd?inheritRedirect=false" TargetMode="External"/><Relationship Id="rId1362" Type="http://schemas.openxmlformats.org/officeDocument/2006/relationships/hyperlink" Target="https://www.facebook.com/reel/833168932233682/" TargetMode="External"/><Relationship Id="rId2206" Type="http://schemas.openxmlformats.org/officeDocument/2006/relationships/hyperlink" Target="https://www.facebook.com/Conganxavanninh/" TargetMode="External"/><Relationship Id="rId99" Type="http://schemas.openxmlformats.org/officeDocument/2006/relationships/hyperlink" Target="https://www.facebook.com/profile.php?id=61555261151964" TargetMode="External"/><Relationship Id="rId1015" Type="http://schemas.openxmlformats.org/officeDocument/2006/relationships/hyperlink" Target="https://vanban.laocai.gov.vn/thi-tran-khanh-yen" TargetMode="External"/><Relationship Id="rId1222" Type="http://schemas.openxmlformats.org/officeDocument/2006/relationships/hyperlink" Target="https://www.facebook.com/p/C%C3%B4ng-an-huy%E1%BB%87n-C%E1%BA%A9m-Gi%C3%A0ng-H%E1%BA%A3i-D%C6%B0%C6%A1ng-100069362282975/" TargetMode="External"/><Relationship Id="rId1667" Type="http://schemas.openxmlformats.org/officeDocument/2006/relationships/hyperlink" Target="https://chupuh.gialai.gov.vn/chuyen-muc/Thong-bao.aspx" TargetMode="External"/><Relationship Id="rId1874" Type="http://schemas.openxmlformats.org/officeDocument/2006/relationships/hyperlink" Target="https://www.facebook.com/TuoitreConganVinhPhuc/videos/csgt-d%E1%BA%ABn-%C4%91%C6%B0%E1%BB%9Dng-cho-xe-ch%E1%BB%9F-s%E1%BA%A3n-ph%E1%BB%A5-%C4%91ang-trong-c%C6%A1n-nguy-k%E1%BB%8Bch/587160245236263/" TargetMode="External"/><Relationship Id="rId1527" Type="http://schemas.openxmlformats.org/officeDocument/2006/relationships/hyperlink" Target="https://nongson.quangnam.gov.vn/webcenter/portal/nongson" TargetMode="External"/><Relationship Id="rId1734" Type="http://schemas.openxmlformats.org/officeDocument/2006/relationships/hyperlink" Target="https://www.facebook.com/tuoitreconganthanhphotayninh/?locale=vi_VN" TargetMode="External"/><Relationship Id="rId1941" Type="http://schemas.openxmlformats.org/officeDocument/2006/relationships/hyperlink" Target="https://rachgia.kiengiang.gov.vn/" TargetMode="External"/><Relationship Id="rId26" Type="http://schemas.openxmlformats.org/officeDocument/2006/relationships/hyperlink" Target="https://www.facebook.com/profile.php?id=100069957774718" TargetMode="External"/><Relationship Id="rId175" Type="http://schemas.openxmlformats.org/officeDocument/2006/relationships/hyperlink" Target="https://www.facebook.com/tuoitreconganbaoloc" TargetMode="External"/><Relationship Id="rId1801" Type="http://schemas.openxmlformats.org/officeDocument/2006/relationships/hyperlink" Target="https://govap.hochiminhcity.gov.vn/" TargetMode="External"/><Relationship Id="rId382" Type="http://schemas.openxmlformats.org/officeDocument/2006/relationships/hyperlink" Target="https://www.facebook.com/catxmuonglay" TargetMode="External"/><Relationship Id="rId687" Type="http://schemas.openxmlformats.org/officeDocument/2006/relationships/hyperlink" Target="https://hscvhk.hatinh.gov.vn/huongkhe/vbpq.nsf/20FB74878D0E105847258B720013E50E/$file/Ki%E1%BB%87n%20to%C3%A0n%20Ban%20ch%E1%BB%89%20%C4%91%E1%BA%A1o%20138%20x%C3%A3(07.08.2024_15h13p31)_signed.pdf" TargetMode="External"/><Relationship Id="rId2063" Type="http://schemas.openxmlformats.org/officeDocument/2006/relationships/hyperlink" Target="https://minhhoa.quangbinh.gov.vn/" TargetMode="External"/><Relationship Id="rId242" Type="http://schemas.openxmlformats.org/officeDocument/2006/relationships/hyperlink" Target="https://www.facebook.com/congannhandan.com.vn" TargetMode="External"/><Relationship Id="rId894" Type="http://schemas.openxmlformats.org/officeDocument/2006/relationships/hyperlink" Target="https://thaihoa.nghean.gov.vn/ubnd-thi-xa" TargetMode="External"/><Relationship Id="rId1177" Type="http://schemas.openxmlformats.org/officeDocument/2006/relationships/hyperlink" Target="https://thanhson.phutho.gov.vn/" TargetMode="External"/><Relationship Id="rId2130" Type="http://schemas.openxmlformats.org/officeDocument/2006/relationships/hyperlink" Target="https://www.facebook.com/tuoitreconganquangbinh/" TargetMode="External"/><Relationship Id="rId102" Type="http://schemas.openxmlformats.org/officeDocument/2006/relationships/hyperlink" Target="https://www.facebook.com/profile.php?id=100076515212894" TargetMode="External"/><Relationship Id="rId547" Type="http://schemas.openxmlformats.org/officeDocument/2006/relationships/hyperlink" Target="https://ductho.hatinh.gov.vn/imagess/seoworld/Quy%E1%BA%BFt_%C4%91%E1%BB%8Bnh_ph%C3%AA_duy%E1%BB%87t_gi%C3%A1_%C4%91%E1%BA%A5t.doc" TargetMode="External"/><Relationship Id="rId754" Type="http://schemas.openxmlformats.org/officeDocument/2006/relationships/hyperlink" Target="https://www.facebook.com/p/C%C3%B4ng-an-th%E1%BB%8B-tr%E1%BA%A5n-Thi%C3%AAn-C%E1%BA%A7m-100057469028804/" TargetMode="External"/><Relationship Id="rId961" Type="http://schemas.openxmlformats.org/officeDocument/2006/relationships/hyperlink" Target="https://trungkhanh.caobang.gov.vn/thi-tran-tra-linh/thi-tran-tra-linh-622203" TargetMode="External"/><Relationship Id="rId1384" Type="http://schemas.openxmlformats.org/officeDocument/2006/relationships/hyperlink" Target="https://www.facebook.com/conganthitranrungthongdongson/" TargetMode="External"/><Relationship Id="rId1591" Type="http://schemas.openxmlformats.org/officeDocument/2006/relationships/hyperlink" Target="https://www.facebook.com/conganks/" TargetMode="External"/><Relationship Id="rId1689" Type="http://schemas.openxmlformats.org/officeDocument/2006/relationships/hyperlink" Target="https://www.facebook.com/ANTTDAKMIL/?locale=vi_VN" TargetMode="External"/><Relationship Id="rId2228" Type="http://schemas.openxmlformats.org/officeDocument/2006/relationships/hyperlink" Target="https://lethuy.quangbinh.gov.vn/chi-tiet-tin/-/view-article/1/439071382670252277/1405732891736" TargetMode="External"/><Relationship Id="rId90" Type="http://schemas.openxmlformats.org/officeDocument/2006/relationships/hyperlink" Target="https://www.facebook.com/ConganxaHoaPhuc" TargetMode="External"/><Relationship Id="rId407" Type="http://schemas.openxmlformats.org/officeDocument/2006/relationships/hyperlink" Target="https://www.facebook.com/profile.php?id=100083359471423" TargetMode="External"/><Relationship Id="rId614" Type="http://schemas.openxmlformats.org/officeDocument/2006/relationships/hyperlink" Target="https://www.facebook.com/p/C%C3%B4ng-an-x%C3%A3-Xu%C3%A2n-H%E1%BB%93ng-100057327824815/" TargetMode="External"/><Relationship Id="rId821" Type="http://schemas.openxmlformats.org/officeDocument/2006/relationships/hyperlink" Target="https://www.facebook.com/ConganxaKyThuong/" TargetMode="External"/><Relationship Id="rId1037" Type="http://schemas.openxmlformats.org/officeDocument/2006/relationships/hyperlink" Target="https://thuanchau.sonla.gov.vn/" TargetMode="External"/><Relationship Id="rId1244" Type="http://schemas.openxmlformats.org/officeDocument/2006/relationships/hyperlink" Target="https://truongson.anlao.haiphong.gov.vn/" TargetMode="External"/><Relationship Id="rId1451" Type="http://schemas.openxmlformats.org/officeDocument/2006/relationships/hyperlink" Target="https://quangtrach.quangbinh.gov.vn/" TargetMode="External"/><Relationship Id="rId1896" Type="http://schemas.openxmlformats.org/officeDocument/2006/relationships/hyperlink" Target="https://tpvinhlong.vinhlong.gov.vn/" TargetMode="External"/><Relationship Id="rId919" Type="http://schemas.openxmlformats.org/officeDocument/2006/relationships/hyperlink" Target="https://quocoai.hanoi.gov.vn/" TargetMode="External"/><Relationship Id="rId1104" Type="http://schemas.openxmlformats.org/officeDocument/2006/relationships/hyperlink" Target="https://caoloc.langson.gov.vn/gioi-thieu/co-cau-to-chuc/uy-ban-nhan-dan-huyen/cac-xa-thi-tran" TargetMode="External"/><Relationship Id="rId1311" Type="http://schemas.openxmlformats.org/officeDocument/2006/relationships/hyperlink" Target="https://ttcatthanh.namdinh.gov.vn/" TargetMode="External"/><Relationship Id="rId1549" Type="http://schemas.openxmlformats.org/officeDocument/2006/relationships/hyperlink" Target="https://quynhon.binhdinh.gov.vn/" TargetMode="External"/><Relationship Id="rId1756" Type="http://schemas.openxmlformats.org/officeDocument/2006/relationships/hyperlink" Target="https://www.facebook.com/ConganhuyenDauTieng/" TargetMode="External"/><Relationship Id="rId1963" Type="http://schemas.openxmlformats.org/officeDocument/2006/relationships/hyperlink" Target="https://omon.cantho.gov.vn/" TargetMode="External"/><Relationship Id="rId48" Type="http://schemas.openxmlformats.org/officeDocument/2006/relationships/hyperlink" Target="https://www.facebook.com/Conganxalientrach" TargetMode="External"/><Relationship Id="rId1409" Type="http://schemas.openxmlformats.org/officeDocument/2006/relationships/hyperlink" Target="https://dienchau.nghean.gov.vn/uy-ban-nhan-dan-huyen" TargetMode="External"/><Relationship Id="rId1616" Type="http://schemas.openxmlformats.org/officeDocument/2006/relationships/hyperlink" Target="https://www.facebook.com/people/Tu%E1%BB%95i-tr%E1%BA%BB-C%C3%B4ng-an-huy%E1%BB%87n-H%C3%A0m-Thu%E1%BA%ADn-Nam/100067697980994/" TargetMode="External"/><Relationship Id="rId1823" Type="http://schemas.openxmlformats.org/officeDocument/2006/relationships/hyperlink" Target="http://www.quan6.hochiminhcity.gov.vn/gioithieu/Pages/lanhdaoubnd.aspx" TargetMode="External"/><Relationship Id="rId197" Type="http://schemas.openxmlformats.org/officeDocument/2006/relationships/hyperlink" Target="https://www.facebook.com/ConganhuyenDakDoa" TargetMode="External"/><Relationship Id="rId2085" Type="http://schemas.openxmlformats.org/officeDocument/2006/relationships/hyperlink" Target="https://www.facebook.com/tuoitreconganquangbinh/" TargetMode="External"/><Relationship Id="rId264" Type="http://schemas.openxmlformats.org/officeDocument/2006/relationships/hyperlink" Target="https://www.facebook.com/people/C%C3%B4ng-an-Th%E1%BB%8B-tr%E1%BA%A5n-Ph%E1%BB%91-Ch%C3%A2u/100064197305024/" TargetMode="External"/><Relationship Id="rId471" Type="http://schemas.openxmlformats.org/officeDocument/2006/relationships/hyperlink" Target="https://www.facebook.com/profile.php?id=100092669444511" TargetMode="External"/><Relationship Id="rId2152" Type="http://schemas.openxmlformats.org/officeDocument/2006/relationships/hyperlink" Target="https://botrach.quangbinh.gov.vn/chi-tiet-tin/-/view-article/1/1404469290797/1597731676594" TargetMode="External"/><Relationship Id="rId124" Type="http://schemas.openxmlformats.org/officeDocument/2006/relationships/hyperlink" Target="https://www.facebook.com/profile.php?id=100092449005008" TargetMode="External"/><Relationship Id="rId569" Type="http://schemas.openxmlformats.org/officeDocument/2006/relationships/hyperlink" Target="https://ductho.hatinh.gov.vn/" TargetMode="External"/><Relationship Id="rId776" Type="http://schemas.openxmlformats.org/officeDocument/2006/relationships/hyperlink" Target="https://www.facebook.com/CAXaCamDue/" TargetMode="External"/><Relationship Id="rId983" Type="http://schemas.openxmlformats.org/officeDocument/2006/relationships/hyperlink" Target="https://www.facebook.com/people/Tu%E1%BB%95i-tr%E1%BA%BB-th%E1%BB%8B-tr%E1%BA%A5n-Ph%E1%BB%A7-Th%C3%B4ng/100076584896479/" TargetMode="External"/><Relationship Id="rId1199" Type="http://schemas.openxmlformats.org/officeDocument/2006/relationships/hyperlink" Target="https://www.bacninh.gov.vn/web/ubnd-thi-tran-cho" TargetMode="External"/><Relationship Id="rId331" Type="http://schemas.openxmlformats.org/officeDocument/2006/relationships/hyperlink" Target="https://www.facebook.com/profile.php?id=100081791015941" TargetMode="External"/><Relationship Id="rId429" Type="http://schemas.openxmlformats.org/officeDocument/2006/relationships/hyperlink" Target="https://www.facebook.com/CAXaCamDue" TargetMode="External"/><Relationship Id="rId636" Type="http://schemas.openxmlformats.org/officeDocument/2006/relationships/hyperlink" Target="https://hatinh.gov.vn/gioi-thieu/tin-bai/2989/co-cau-to-chuc" TargetMode="External"/><Relationship Id="rId1059" Type="http://schemas.openxmlformats.org/officeDocument/2006/relationships/hyperlink" Target="https://www.facebook.com/tramtau.ttdt/" TargetMode="External"/><Relationship Id="rId1266" Type="http://schemas.openxmlformats.org/officeDocument/2006/relationships/hyperlink" Target="https://www.facebook.com/p/C%C3%B4ng-An-Th%C3%A0nh-Ph%E1%BB%91-H%C6%B0ng-Y%C3%AAn-100057576334172/" TargetMode="External"/><Relationship Id="rId1473" Type="http://schemas.openxmlformats.org/officeDocument/2006/relationships/hyperlink" Target="https://www.facebook.com/antthuyenPhongDien/" TargetMode="External"/><Relationship Id="rId2012" Type="http://schemas.openxmlformats.org/officeDocument/2006/relationships/hyperlink" Target="https://www.facebook.com/CATT.NAMCAN/" TargetMode="External"/><Relationship Id="rId843" Type="http://schemas.openxmlformats.org/officeDocument/2006/relationships/hyperlink" Target="https://xathuanloc.hatinh.gov.vn/" TargetMode="External"/><Relationship Id="rId1126" Type="http://schemas.openxmlformats.org/officeDocument/2006/relationships/hyperlink" Target="https://www.quangninh.gov.vn/donvi/huyentienyen/Trang/ChiTietBVGioiThieu.aspx?bvid=70" TargetMode="External"/><Relationship Id="rId1680" Type="http://schemas.openxmlformats.org/officeDocument/2006/relationships/hyperlink" Target="https://mdrak.daklak.gov.vn/" TargetMode="External"/><Relationship Id="rId1778" Type="http://schemas.openxmlformats.org/officeDocument/2006/relationships/hyperlink" Target="https://xuanloc.dongnai.gov.vn/" TargetMode="External"/><Relationship Id="rId1985" Type="http://schemas.openxmlformats.org/officeDocument/2006/relationships/hyperlink" Target="https://culaodung.soctrang.gov.vn/" TargetMode="External"/><Relationship Id="rId703" Type="http://schemas.openxmlformats.org/officeDocument/2006/relationships/hyperlink" Target="https://www.facebook.com/conganxathachdai2020/" TargetMode="External"/><Relationship Id="rId910" Type="http://schemas.openxmlformats.org/officeDocument/2006/relationships/hyperlink" Target="https://www.facebook.com/groups/toi.yeu.thi.tran.tay.dang.huyen.ba.vi/" TargetMode="External"/><Relationship Id="rId1333" Type="http://schemas.openxmlformats.org/officeDocument/2006/relationships/hyperlink" Target="https://www.facebook.com/p/C%C3%B4ng-an-huy%E1%BB%87n-Y%C3%AAn-M%C3%B4-100033535308059/" TargetMode="External"/><Relationship Id="rId1540" Type="http://schemas.openxmlformats.org/officeDocument/2006/relationships/hyperlink" Target="https://minhlong.quangngai.gov.vn/" TargetMode="External"/><Relationship Id="rId1638" Type="http://schemas.openxmlformats.org/officeDocument/2006/relationships/hyperlink" Target="https://www.iahdrai.kontum.gov.vn/" TargetMode="External"/><Relationship Id="rId1400" Type="http://schemas.openxmlformats.org/officeDocument/2006/relationships/hyperlink" Target="https://www.facebook.com/conganBaTri/" TargetMode="External"/><Relationship Id="rId1845" Type="http://schemas.openxmlformats.org/officeDocument/2006/relationships/hyperlink" Target="https://www.facebook.com/p/SOS-T%C3%82N-TH%E1%BA%A0NH-100069573136874/?locale=nb_NO" TargetMode="External"/><Relationship Id="rId1705" Type="http://schemas.openxmlformats.org/officeDocument/2006/relationships/hyperlink" Target="https://www.facebook.com/groups/1728623420525581/" TargetMode="External"/><Relationship Id="rId1912" Type="http://schemas.openxmlformats.org/officeDocument/2006/relationships/hyperlink" Target="https://www.facebook.com/p/C%C3%B4ng-an-huy%E1%BB%87n-T%C3%A2n-H%E1%BB%93ng-t%E1%BB%89nh-%C4%90%E1%BB%93ng-Th%C3%A1p-100027732111939/" TargetMode="External"/><Relationship Id="rId286" Type="http://schemas.openxmlformats.org/officeDocument/2006/relationships/hyperlink" Target="https://www.facebook.com/profile.php?id=100078176589503" TargetMode="External"/><Relationship Id="rId493" Type="http://schemas.openxmlformats.org/officeDocument/2006/relationships/hyperlink" Target="https://www.facebook.com/profile.php?id=100036759554463" TargetMode="External"/><Relationship Id="rId2174" Type="http://schemas.openxmlformats.org/officeDocument/2006/relationships/hyperlink" Target="https://botrach.quangbinh.gov.vn/" TargetMode="External"/><Relationship Id="rId146" Type="http://schemas.openxmlformats.org/officeDocument/2006/relationships/hyperlink" Target="https://www.facebook.com/profile.php?id=100079573052477" TargetMode="External"/><Relationship Id="rId353" Type="http://schemas.openxmlformats.org/officeDocument/2006/relationships/hyperlink" Target="https://www.facebook.com/profile.php?id=100087223844769" TargetMode="External"/><Relationship Id="rId560" Type="http://schemas.openxmlformats.org/officeDocument/2006/relationships/hyperlink" Target="https://www.facebook.com/people/Tu%E1%BB%95i-tr%E1%BA%BB-C%C3%B4ng-an-H%C3%A0-T%C4%A9nh/100064361005405/" TargetMode="External"/><Relationship Id="rId798" Type="http://schemas.openxmlformats.org/officeDocument/2006/relationships/hyperlink" Target="https://camminh.camxuyen.hatinh.gov.vn/" TargetMode="External"/><Relationship Id="rId1190" Type="http://schemas.openxmlformats.org/officeDocument/2006/relationships/hyperlink" Target="https://www.facebook.com/p/An-ninh-tr%E1%BA%ADt-t%E1%BB%B1-huy%E1%BB%87n-Y%C3%AAn-L%E1%BA%A1c-100071671720863/" TargetMode="External"/><Relationship Id="rId2034" Type="http://schemas.openxmlformats.org/officeDocument/2006/relationships/hyperlink" Target="https://baoninh.quangbinh.gov.vn/" TargetMode="External"/><Relationship Id="rId2241" Type="http://schemas.openxmlformats.org/officeDocument/2006/relationships/hyperlink" Target="https://nguthuybac.quangbinh.gov.vn/" TargetMode="External"/><Relationship Id="rId213" Type="http://schemas.openxmlformats.org/officeDocument/2006/relationships/hyperlink" Target="https://www.facebook.com/NinhSonngaymoi" TargetMode="External"/><Relationship Id="rId420" Type="http://schemas.openxmlformats.org/officeDocument/2006/relationships/hyperlink" Target="https://www.facebook.com/profile.php?id=100083539773481" TargetMode="External"/><Relationship Id="rId658" Type="http://schemas.openxmlformats.org/officeDocument/2006/relationships/hyperlink" Target="https://myloc.namdinh.gov.vn/uy-ban-nhan-dan/uy-ban-nhan-dan-huyen-my-loc-242379" TargetMode="External"/><Relationship Id="rId865" Type="http://schemas.openxmlformats.org/officeDocument/2006/relationships/hyperlink" Target="https://www.facebook.com/catxka.ht.vn/" TargetMode="External"/><Relationship Id="rId1050" Type="http://schemas.openxmlformats.org/officeDocument/2006/relationships/hyperlink" Target="https://sonla.gov.vn/thong-tin-tu-so-nganh-dia-phuong/ngay-hoi-dai-doan-ket-toan-dan-toc-tai-tieu-khu-17-thi-tran-hat-lot-893162" TargetMode="External"/><Relationship Id="rId1288" Type="http://schemas.openxmlformats.org/officeDocument/2006/relationships/hyperlink" Target="https://www.facebook.com/cattqkbhn/" TargetMode="External"/><Relationship Id="rId1495" Type="http://schemas.openxmlformats.org/officeDocument/2006/relationships/hyperlink" Target="https://camle.danang.gov.vn/" TargetMode="External"/><Relationship Id="rId2101" Type="http://schemas.openxmlformats.org/officeDocument/2006/relationships/hyperlink" Target="https://www.facebook.com/tuoitreconganquangbinh/" TargetMode="External"/><Relationship Id="rId518" Type="http://schemas.openxmlformats.org/officeDocument/2006/relationships/hyperlink" Target="https://www.facebook.com/conganthitranrungthongdongson" TargetMode="External"/><Relationship Id="rId725" Type="http://schemas.openxmlformats.org/officeDocument/2006/relationships/hyperlink" Target="https://thachha.hatinh.gov.vn/portal/pages/2023-05-23/Dang-bo-va-nhan-dan-xa-Thach-Ngoc-tiep-tuc-phat-hu-468015.aspx" TargetMode="External"/><Relationship Id="rId932" Type="http://schemas.openxmlformats.org/officeDocument/2006/relationships/hyperlink" Target="https://dainghia.myduc.hanoi.gov.vn/" TargetMode="External"/><Relationship Id="rId1148" Type="http://schemas.openxmlformats.org/officeDocument/2006/relationships/hyperlink" Target="https://lucngan.bacgiang.gov.vn/web/ubnd-tt-chu" TargetMode="External"/><Relationship Id="rId1355" Type="http://schemas.openxmlformats.org/officeDocument/2006/relationships/hyperlink" Target="https://thitran.vinhloc.thanhhoa.gov.vn/tin-tuc-su-kien/thi-tran-vinh-loc-khan-truong-ung-pho-voi-dieu-kien-thoi-tiet-mua-bao-179700" TargetMode="External"/><Relationship Id="rId1562" Type="http://schemas.openxmlformats.org/officeDocument/2006/relationships/hyperlink" Target="https://www.facebook.com/p/C%C3%B4ng-an-huy%E1%BB%87n-Tuy-Ph%C6%B0%E1%BB%9Bc-B%C3%ACnh-%C4%90%E1%BB%8Bnh-100093140506030/?locale=vi_VN" TargetMode="External"/><Relationship Id="rId1008" Type="http://schemas.openxmlformats.org/officeDocument/2006/relationships/hyperlink" Target="http://pholu.baothang.laocai.gov.vn/" TargetMode="External"/><Relationship Id="rId1215" Type="http://schemas.openxmlformats.org/officeDocument/2006/relationships/hyperlink" Target="http://minhtan.kinhmon.haiduong.gov.vn/" TargetMode="External"/><Relationship Id="rId1422" Type="http://schemas.openxmlformats.org/officeDocument/2006/relationships/hyperlink" Target="https://www.facebook.com/tt.phochau.tuoitre/" TargetMode="External"/><Relationship Id="rId1867" Type="http://schemas.openxmlformats.org/officeDocument/2006/relationships/hyperlink" Target="https://gocongtay.tiengiang.gov.vn/" TargetMode="External"/><Relationship Id="rId61" Type="http://schemas.openxmlformats.org/officeDocument/2006/relationships/hyperlink" Target="https://www.facebook.com/profile.php?id=61550791966335" TargetMode="External"/><Relationship Id="rId1727" Type="http://schemas.openxmlformats.org/officeDocument/2006/relationships/hyperlink" Target="https://www.facebook.com/p/C%C3%B4ng-An-Th%E1%BB%8B-Tr%E1%BA%A5n-T%C3%A2n-Ph%C3%BA-%C4%90%E1%BB%93ng-Ph%C3%BA-100081752745610/" TargetMode="External"/><Relationship Id="rId1934" Type="http://schemas.openxmlformats.org/officeDocument/2006/relationships/hyperlink" Target="https://tinhbien.angiang.gov.vn/" TargetMode="External"/><Relationship Id="rId19" Type="http://schemas.openxmlformats.org/officeDocument/2006/relationships/hyperlink" Target="https://www.facebook.com/profile.php?id=100071873031444" TargetMode="External"/><Relationship Id="rId2196" Type="http://schemas.openxmlformats.org/officeDocument/2006/relationships/hyperlink" Target="https://www.facebook.com/tuoitreconganquangbinh/" TargetMode="External"/><Relationship Id="rId168" Type="http://schemas.openxmlformats.org/officeDocument/2006/relationships/hyperlink" Target="https://www.facebook.com/cahbudop" TargetMode="External"/><Relationship Id="rId375" Type="http://schemas.openxmlformats.org/officeDocument/2006/relationships/hyperlink" Target="https://www.facebook.com/profile.php?id=100071583038310" TargetMode="External"/><Relationship Id="rId582" Type="http://schemas.openxmlformats.org/officeDocument/2006/relationships/hyperlink" Target="https://www.facebook.com/p/C%C3%B4ng-an-x%C3%A3-%C4%90%E1%BB%A9c-B%E1%BB%93ng-100063267426434/" TargetMode="External"/><Relationship Id="rId2056" Type="http://schemas.openxmlformats.org/officeDocument/2006/relationships/hyperlink" Target="https://minhhoa.quangbinh.gov.vn/" TargetMode="External"/><Relationship Id="rId3" Type="http://schemas.openxmlformats.org/officeDocument/2006/relationships/hyperlink" Target="https://www.facebook.com/profile.php?id=100080296764759" TargetMode="External"/><Relationship Id="rId235" Type="http://schemas.openxmlformats.org/officeDocument/2006/relationships/hyperlink" Target="https://www.facebook.com/policetienphuoc" TargetMode="External"/><Relationship Id="rId442" Type="http://schemas.openxmlformats.org/officeDocument/2006/relationships/hyperlink" Target="https://www.facebook.com/profile.php?id=100064420223020" TargetMode="External"/><Relationship Id="rId887" Type="http://schemas.openxmlformats.org/officeDocument/2006/relationships/hyperlink" Target="https://www.quangninh.gov.vn/donvi/TXQuangYen/Trang/Default.aspx" TargetMode="External"/><Relationship Id="rId1072" Type="http://schemas.openxmlformats.org/officeDocument/2006/relationships/hyperlink" Target="https://www.facebook.com/thanhnienluongson/" TargetMode="External"/><Relationship Id="rId2123" Type="http://schemas.openxmlformats.org/officeDocument/2006/relationships/hyperlink" Target="https://quangbinh.gov.vn/chi-tiet-tin/-/view-article/1/14012495784607/1587404977090" TargetMode="External"/><Relationship Id="rId302" Type="http://schemas.openxmlformats.org/officeDocument/2006/relationships/hyperlink" Target="https://www.facebook.com/conganthitrandonghung" TargetMode="External"/><Relationship Id="rId747" Type="http://schemas.openxmlformats.org/officeDocument/2006/relationships/hyperlink" Target="https://thachha.hatinh.gov.vn/" TargetMode="External"/><Relationship Id="rId954" Type="http://schemas.openxmlformats.org/officeDocument/2006/relationships/hyperlink" Target="https://yenbinh.yenbai.gov.vn/Articles/one/Thong-tin-thi-tran-Yen-Binh" TargetMode="External"/><Relationship Id="rId1377" Type="http://schemas.openxmlformats.org/officeDocument/2006/relationships/hyperlink" Target="https://ngason.thanhhoa.gov.vn/" TargetMode="External"/><Relationship Id="rId1584" Type="http://schemas.openxmlformats.org/officeDocument/2006/relationships/hyperlink" Target=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 TargetMode="External"/><Relationship Id="rId1791" Type="http://schemas.openxmlformats.org/officeDocument/2006/relationships/hyperlink" Target="https://baria-vungtau.gov.vn/sphere/baria/vungtau/page/xem-tin.cpx?item=5a44543d5256894c8bce42c4" TargetMode="External"/><Relationship Id="rId83" Type="http://schemas.openxmlformats.org/officeDocument/2006/relationships/hyperlink" Target="https://www.facebook.com/CAXThuongHoa" TargetMode="External"/><Relationship Id="rId607" Type="http://schemas.openxmlformats.org/officeDocument/2006/relationships/hyperlink" Target="https://www.facebook.com/100080491879455" TargetMode="External"/><Relationship Id="rId814" Type="http://schemas.openxmlformats.org/officeDocument/2006/relationships/hyperlink" Target="https://www.facebook.com/p/C%C3%B4ng-an-x%C3%A3-K%E1%BB%B3-V%C4%83n-Huy%E1%BB%87n-K%E1%BB%B3-Anh-H%C3%A0-T%C4%A9nh-100057221839100/" TargetMode="External"/><Relationship Id="rId1237" Type="http://schemas.openxmlformats.org/officeDocument/2006/relationships/hyperlink" Target="https://www.facebook.com/dtncatphp/" TargetMode="External"/><Relationship Id="rId1444" Type="http://schemas.openxmlformats.org/officeDocument/2006/relationships/hyperlink" Target="https://www.facebook.com/congantinhquangbinh/" TargetMode="External"/><Relationship Id="rId1651" Type="http://schemas.openxmlformats.org/officeDocument/2006/relationships/hyperlink" Target="https://www.facebook.com/ConganKongChro/" TargetMode="External"/><Relationship Id="rId1889" Type="http://schemas.openxmlformats.org/officeDocument/2006/relationships/hyperlink" Target="https://www.facebook.com/100063534934309/videos/c%E1%BA%A7u-ngang-t%E1%BA%A1m-gi%E1%BB%AF-h%C3%ACnh-s%E1%BB%B1-01-%C4%91%E1%BB%91i-t%C6%B0%E1%BB%A3ng-gi%E1%BA%BFt-ng%C6%B0%E1%BB%9Di/527768905633580/" TargetMode="External"/><Relationship Id="rId1304" Type="http://schemas.openxmlformats.org/officeDocument/2006/relationships/hyperlink" Target="https://www.facebook.com/groups/xanghiatan/" TargetMode="External"/><Relationship Id="rId1511" Type="http://schemas.openxmlformats.org/officeDocument/2006/relationships/hyperlink" Target="https://queson.quangnam.gov.vn/webcenter/portal/queson" TargetMode="External"/><Relationship Id="rId1749" Type="http://schemas.openxmlformats.org/officeDocument/2006/relationships/hyperlink" Target="https://bencau.tayninh.gov.vn/" TargetMode="External"/><Relationship Id="rId1956" Type="http://schemas.openxmlformats.org/officeDocument/2006/relationships/hyperlink" Target="https://www.facebook.com/p/Tu%E1%BB%95i-tr%E1%BA%BB-C%C3%B4ng-an-t%E1%BB%89nh-Ki%C3%AAn-Giang-100064349125717/" TargetMode="External"/><Relationship Id="rId1609" Type="http://schemas.openxmlformats.org/officeDocument/2006/relationships/hyperlink" Target="https://www.facebook.com/p/TU%E1%BB%94I-TR%E1%BA%BA-PHAN-THI%E1%BA%BET-100023070799355/" TargetMode="External"/><Relationship Id="rId1816" Type="http://schemas.openxmlformats.org/officeDocument/2006/relationships/hyperlink" Target="https://www.facebook.com/p/B%E1%BA%A3n-tin-Ph%C6%B0%E1%BB%9Dng-9-Qu%E1%BA%ADn-11-100077663132015/" TargetMode="External"/><Relationship Id="rId10" Type="http://schemas.openxmlformats.org/officeDocument/2006/relationships/hyperlink" Target="https://www.facebook.com/profile.php?id=100071457885760" TargetMode="External"/><Relationship Id="rId397" Type="http://schemas.openxmlformats.org/officeDocument/2006/relationships/hyperlink" Target="https://www.facebook.com/profile.php?id=100087369456427" TargetMode="External"/><Relationship Id="rId2078" Type="http://schemas.openxmlformats.org/officeDocument/2006/relationships/hyperlink" Target="https://www.facebook.com/tuoitreconganquangbinh/" TargetMode="External"/><Relationship Id="rId257" Type="http://schemas.openxmlformats.org/officeDocument/2006/relationships/hyperlink" Target="https://m.facebook.com/cattcx/?_rdr" TargetMode="External"/><Relationship Id="rId464" Type="http://schemas.openxmlformats.org/officeDocument/2006/relationships/hyperlink" Target="https://www.facebook.com/profile.php?id=100028671054081" TargetMode="External"/><Relationship Id="rId1094" Type="http://schemas.openxmlformats.org/officeDocument/2006/relationships/hyperlink" Target="https://donghy.thainguyen.gov.vn/thi-tran-trai-cau" TargetMode="External"/><Relationship Id="rId2145" Type="http://schemas.openxmlformats.org/officeDocument/2006/relationships/hyperlink" Target="https://quangbinh.gov.vn/chi-tiet-tin/-/view-article/1/14012495784457/1681694011301" TargetMode="External"/><Relationship Id="rId117" Type="http://schemas.openxmlformats.org/officeDocument/2006/relationships/hyperlink" Target="https://www.facebook.com/CAQBT" TargetMode="External"/><Relationship Id="rId671" Type="http://schemas.openxmlformats.org/officeDocument/2006/relationships/hyperlink" Target="https://huongkhe.hatinh.gov.vn/huong-khecong-bo-nghi-quyet-thanh-lap-xa-moi-dien-my-1576553911.html" TargetMode="External"/><Relationship Id="rId769" Type="http://schemas.openxmlformats.org/officeDocument/2006/relationships/hyperlink" Target="https://www.quangninh.gov.vn/" TargetMode="External"/><Relationship Id="rId976" Type="http://schemas.openxmlformats.org/officeDocument/2006/relationships/hyperlink" Target="https://nguyenbinh.caobang.gov.vn/thi-tran-tinh-tuc" TargetMode="External"/><Relationship Id="rId1399" Type="http://schemas.openxmlformats.org/officeDocument/2006/relationships/hyperlink" Target="http://quyhop.gov.vn/" TargetMode="External"/><Relationship Id="rId324" Type="http://schemas.openxmlformats.org/officeDocument/2006/relationships/hyperlink" Target="https://www.facebook.com/cathitranvoi" TargetMode="External"/><Relationship Id="rId531" Type="http://schemas.openxmlformats.org/officeDocument/2006/relationships/hyperlink" Target="https://www.facebook.com/p/Tu%E1%BB%95i-tr%E1%BA%BB-C%C3%B4ng-an-Th%C3%A0nh-ph%E1%BB%91-V%C4%A9nh-Y%C3%AAn-100066497717181/" TargetMode="External"/><Relationship Id="rId629" Type="http://schemas.openxmlformats.org/officeDocument/2006/relationships/hyperlink" Target="https://hscvcl.hatinh.gov.vn/canloc/vbpq.nsf/BF6DA4ED27221A1F472587EB000A7E2C/$file/thanh-lap-hoi-dong-hoa-giai-tranh-chap-dat-dai-vu-viec-ong-Nguyen-Van-A-va-ong-Ho-Phuc-Mau_ducpacl-14-02-2022_15h23p16.docx" TargetMode="External"/><Relationship Id="rId1161" Type="http://schemas.openxmlformats.org/officeDocument/2006/relationships/hyperlink" Target="http://congbao.phutho.gov.vn/tong-tap.html?classification=2&amp;unitid=15" TargetMode="External"/><Relationship Id="rId1259" Type="http://schemas.openxmlformats.org/officeDocument/2006/relationships/hyperlink" Target="https://yenmy.hungyen.gov.vn/" TargetMode="External"/><Relationship Id="rId1466" Type="http://schemas.openxmlformats.org/officeDocument/2006/relationships/hyperlink" Target="https://dakrong.quangtri.gov.vn/" TargetMode="External"/><Relationship Id="rId2005" Type="http://schemas.openxmlformats.org/officeDocument/2006/relationships/hyperlink" Target="https://uminh.camau.gov.vn/" TargetMode="External"/><Relationship Id="rId2212" Type="http://schemas.openxmlformats.org/officeDocument/2006/relationships/hyperlink" Target="https://www.facebook.com/tuoitreconganquangbinh/" TargetMode="External"/><Relationship Id="rId836" Type="http://schemas.openxmlformats.org/officeDocument/2006/relationships/hyperlink" Target="https://www.facebook.com/p/C%C3%B4ng-an-x%C3%A3-T%C3%A2n-L%E1%BB%99c-L%E1%BB%99c-H%C3%A0-H%C3%A0-T%C4%A9nh-100067943706050/" TargetMode="External"/><Relationship Id="rId1021" Type="http://schemas.openxmlformats.org/officeDocument/2006/relationships/hyperlink" Target="https://www.facebook.com/TuoiTreCongAnDienBien/" TargetMode="External"/><Relationship Id="rId1119" Type="http://schemas.openxmlformats.org/officeDocument/2006/relationships/hyperlink" Target="https://locbinh.langson.gov.vn/" TargetMode="External"/><Relationship Id="rId1673" Type="http://schemas.openxmlformats.org/officeDocument/2006/relationships/hyperlink" Target="https://cumgar.daklak.gov.vn/" TargetMode="External"/><Relationship Id="rId1880" Type="http://schemas.openxmlformats.org/officeDocument/2006/relationships/hyperlink" Target="https://batri.bentre.gov.vn/" TargetMode="External"/><Relationship Id="rId1978" Type="http://schemas.openxmlformats.org/officeDocument/2006/relationships/hyperlink" Target="https://longmy.haugiang.gov.vn/" TargetMode="External"/><Relationship Id="rId903" Type="http://schemas.openxmlformats.org/officeDocument/2006/relationships/hyperlink" Target="https://trauquy.gialam.hanoi.gov.vn/bo-may-chinh-quyen" TargetMode="External"/><Relationship Id="rId1326" Type="http://schemas.openxmlformats.org/officeDocument/2006/relationships/hyperlink" Target="https://thitranthienton.hoalu.ninhbinh.gov.vn/" TargetMode="External"/><Relationship Id="rId1533" Type="http://schemas.openxmlformats.org/officeDocument/2006/relationships/hyperlink" Target="https://congbao.quangngai.gov.vn/documentNumber/332" TargetMode="External"/><Relationship Id="rId1740" Type="http://schemas.openxmlformats.org/officeDocument/2006/relationships/hyperlink" Target="https://www.facebook.com/p/C%C3%B4ng-an-D%C6%B0%C6%A1ng-Minh-Ch%C3%A2u-100064300770703/" TargetMode="External"/><Relationship Id="rId32" Type="http://schemas.openxmlformats.org/officeDocument/2006/relationships/hyperlink" Target="https://www.facebook.com/profile.php?id=61554344011074" TargetMode="External"/><Relationship Id="rId1600" Type="http://schemas.openxmlformats.org/officeDocument/2006/relationships/hyperlink" Target="https://ninhson.ninhthuan.gov.vn/" TargetMode="External"/><Relationship Id="rId1838" Type="http://schemas.openxmlformats.org/officeDocument/2006/relationships/hyperlink" Target="https://cangio.hochiminhcity.gov.vn/" TargetMode="External"/><Relationship Id="rId181" Type="http://schemas.openxmlformats.org/officeDocument/2006/relationships/hyperlink" Target="https://www.facebook.com/profile.php?id=100079190436583" TargetMode="External"/><Relationship Id="rId1905" Type="http://schemas.openxmlformats.org/officeDocument/2006/relationships/hyperlink" Target="https://www.facebook.com/p/C%C3%B4ng-an-th%E1%BB%8B-tr%E1%BA%A5n-Tr%C3%A0-%C3%94n-100076167008723/?locale=vi_VN" TargetMode="External"/><Relationship Id="rId279" Type="http://schemas.openxmlformats.org/officeDocument/2006/relationships/hyperlink" Target="https://www.facebook.com/profile.php?id=100064055860840" TargetMode="External"/><Relationship Id="rId486" Type="http://schemas.openxmlformats.org/officeDocument/2006/relationships/hyperlink" Target="https://www.facebook.com/profile.php?id=100068868740393" TargetMode="External"/><Relationship Id="rId693" Type="http://schemas.openxmlformats.org/officeDocument/2006/relationships/hyperlink" Target="https://www.facebook.com/CANDHT/" TargetMode="External"/><Relationship Id="rId2167" Type="http://schemas.openxmlformats.org/officeDocument/2006/relationships/hyperlink" Target="https://botrach.quangbinh.gov.vn/" TargetMode="External"/><Relationship Id="rId139" Type="http://schemas.openxmlformats.org/officeDocument/2006/relationships/hyperlink" Target="https://www.facebook.com/profile.php?id=100063624304273" TargetMode="External"/><Relationship Id="rId346" Type="http://schemas.openxmlformats.org/officeDocument/2006/relationships/hyperlink" Target="https://www.facebook.com/profile.php?id=100068794346910" TargetMode="External"/><Relationship Id="rId553" Type="http://schemas.openxmlformats.org/officeDocument/2006/relationships/hyperlink" Target="https://hatinh.gov.vn/tin-tuc-su-kien/tin-bai/20701/ubng-tinh-thong-bao-lich-nghi-le-quoc-khanh-292024" TargetMode="External"/><Relationship Id="rId760" Type="http://schemas.openxmlformats.org/officeDocument/2006/relationships/hyperlink" Target="https://camha.camxuyen.hatinh.gov.vn/" TargetMode="External"/><Relationship Id="rId998" Type="http://schemas.openxmlformats.org/officeDocument/2006/relationships/hyperlink" Target="https://www.facebook.com/conganhuyensonduong/" TargetMode="External"/><Relationship Id="rId1183" Type="http://schemas.openxmlformats.org/officeDocument/2006/relationships/hyperlink" Target="https://tamduong.vinhphuc.gov.vn/noidung/phong-ban/Lists/PhongBan/view_detail.aspx?ItemId=252" TargetMode="External"/><Relationship Id="rId1390" Type="http://schemas.openxmlformats.org/officeDocument/2006/relationships/hyperlink" Target="https://www.facebook.com/2880898725296494" TargetMode="External"/><Relationship Id="rId2027" Type="http://schemas.openxmlformats.org/officeDocument/2006/relationships/hyperlink" Target="https://donghoi.quangbinh.gov.vn/chi-tiet-tin/-/view-article/1/1404469293843/1403583090678" TargetMode="External"/><Relationship Id="rId2234" Type="http://schemas.openxmlformats.org/officeDocument/2006/relationships/hyperlink" Target="https://www.facebook.com/p/C%C3%B4ng-an-x%C3%A3-T%C3%A2n-Thu%E1%BB%B7-100080296764759/" TargetMode="External"/><Relationship Id="rId206" Type="http://schemas.openxmlformats.org/officeDocument/2006/relationships/hyperlink" Target="https://www.facebook.com/Conganhuyenngochoi" TargetMode="External"/><Relationship Id="rId413" Type="http://schemas.openxmlformats.org/officeDocument/2006/relationships/hyperlink" Target="https://www.facebook.com/conganxakytien" TargetMode="External"/><Relationship Id="rId858" Type="http://schemas.openxmlformats.org/officeDocument/2006/relationships/hyperlink" Target="https://locha.hatinh.gov.vn/chi-tiet-tin-tuc/3183173" TargetMode="External"/><Relationship Id="rId1043" Type="http://schemas.openxmlformats.org/officeDocument/2006/relationships/hyperlink" Target="http://nhnn.sonla.gov.vn/index.php?module=about&amp;act=view&amp;id=22" TargetMode="External"/><Relationship Id="rId1488" Type="http://schemas.openxmlformats.org/officeDocument/2006/relationships/hyperlink" Target="https://www.facebook.com/congantpdanang/" TargetMode="External"/><Relationship Id="rId1695" Type="http://schemas.openxmlformats.org/officeDocument/2006/relationships/hyperlink" Target="https://www.facebook.com/tuoitreconganbaoloc/" TargetMode="External"/><Relationship Id="rId620" Type="http://schemas.openxmlformats.org/officeDocument/2006/relationships/hyperlink" Target="https://www.facebook.com/p/C%C3%B4ng-an-x%C3%A3-Xu%C3%A2n-L%C4%A9nh-100066855864669/" TargetMode="External"/><Relationship Id="rId718" Type="http://schemas.openxmlformats.org/officeDocument/2006/relationships/hyperlink" Target="https://thachha.hatinh.gov.vn/" TargetMode="External"/><Relationship Id="rId925" Type="http://schemas.openxmlformats.org/officeDocument/2006/relationships/hyperlink" Target="http://thuongtin.hanoi.gov.vn/" TargetMode="External"/><Relationship Id="rId1250" Type="http://schemas.openxmlformats.org/officeDocument/2006/relationships/hyperlink" Target="https://www.facebook.com/231788158405511" TargetMode="External"/><Relationship Id="rId1348" Type="http://schemas.openxmlformats.org/officeDocument/2006/relationships/hyperlink" Target="https://thitranphongson.camthuy.thanhhoa.gov.vn/" TargetMode="External"/><Relationship Id="rId1555" Type="http://schemas.openxmlformats.org/officeDocument/2006/relationships/hyperlink" Target="https://hoaian.binhdinh.gov.vn/" TargetMode="External"/><Relationship Id="rId1762" Type="http://schemas.openxmlformats.org/officeDocument/2006/relationships/hyperlink" Target="https://www.facebook.com/Tuoitrethanhphobienhoa/" TargetMode="External"/><Relationship Id="rId1110" Type="http://schemas.openxmlformats.org/officeDocument/2006/relationships/hyperlink" Target="https://bacson.langson.gov.vn/" TargetMode="External"/><Relationship Id="rId1208" Type="http://schemas.openxmlformats.org/officeDocument/2006/relationships/hyperlink" Target="https://www.facebook.com/tuoitreconganthuathienhue/" TargetMode="External"/><Relationship Id="rId1415" Type="http://schemas.openxmlformats.org/officeDocument/2006/relationships/hyperlink" Target="https://thanhchuong.nghean.gov.vn/" TargetMode="External"/><Relationship Id="rId54" Type="http://schemas.openxmlformats.org/officeDocument/2006/relationships/hyperlink" Target="https://www.facebook.com/conganxaxuantrach" TargetMode="External"/><Relationship Id="rId1622" Type="http://schemas.openxmlformats.org/officeDocument/2006/relationships/hyperlink" Target="https://www.facebook.com/p/C%C3%B4ng-an-x%C3%A3-Long-H%E1%BA%A3i-huy%E1%BB%87n-Ph%C3%BA-Qu%C3%BD-100063335102863/" TargetMode="External"/><Relationship Id="rId1927" Type="http://schemas.openxmlformats.org/officeDocument/2006/relationships/hyperlink" Target="https://longxuyen.angiang.gov.vn/trang-chu" TargetMode="External"/><Relationship Id="rId2091" Type="http://schemas.openxmlformats.org/officeDocument/2006/relationships/hyperlink" Target="https://quangbinh.gov.vn/chi-tiet-tin/-/view-article/1/14012495784987/1603595750371" TargetMode="External"/><Relationship Id="rId2189" Type="http://schemas.openxmlformats.org/officeDocument/2006/relationships/hyperlink" Target="https://www.facebook.com/p/UBND-X%C3%83-V%C3%95-NINH-100095050035884/" TargetMode="External"/><Relationship Id="rId270" Type="http://schemas.openxmlformats.org/officeDocument/2006/relationships/hyperlink" Target="https://m.facebook.com/profile.php?id=100092201202795&amp;_rdr" TargetMode="External"/><Relationship Id="rId130" Type="http://schemas.openxmlformats.org/officeDocument/2006/relationships/hyperlink" Target="https://www.facebook.com/cahthanhbinh.dt" TargetMode="External"/><Relationship Id="rId368" Type="http://schemas.openxmlformats.org/officeDocument/2006/relationships/hyperlink" Target="https://www.facebook.com/profile.php?id=100070540420107" TargetMode="External"/><Relationship Id="rId575" Type="http://schemas.openxmlformats.org/officeDocument/2006/relationships/hyperlink" Target="https://www.facebook.com/ducgiangvq/" TargetMode="External"/><Relationship Id="rId782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2049" Type="http://schemas.openxmlformats.org/officeDocument/2006/relationships/hyperlink" Target="https://www.facebook.com/tuoitreconganquangbinh/" TargetMode="External"/><Relationship Id="rId228" Type="http://schemas.openxmlformats.org/officeDocument/2006/relationships/hyperlink" Target="https://www.facebook.com/tuoitreconganhuyenmoduc" TargetMode="External"/><Relationship Id="rId435" Type="http://schemas.openxmlformats.org/officeDocument/2006/relationships/hyperlink" Target="https://www.facebook.com/profile.php?id=100067057295529" TargetMode="External"/><Relationship Id="rId642" Type="http://schemas.openxmlformats.org/officeDocument/2006/relationships/hyperlink" Target="https://hscvcl.hatinh.gov.vn/canloc/vbpq.nsf/04CCC108F234E42147258440000FB68E/$file/T%E1%BB%9D%20tr%C3%ACnh%20t%C3%B4n%20t%E1%BA%A1o%20nh%C3%A0%20th%E1%BB%9D%20h%E1%BB%8D%20%C4%91%E1%BA%ADu.doc" TargetMode="External"/><Relationship Id="rId1065" Type="http://schemas.openxmlformats.org/officeDocument/2006/relationships/hyperlink" Target="https://www.facebook.com/p/C%C3%B4ng-an-th%E1%BB%8B-tr%E1%BA%A5n-Y%C3%AAn-B%C3%ACnh-100066717932065/" TargetMode="External"/><Relationship Id="rId1272" Type="http://schemas.openxmlformats.org/officeDocument/2006/relationships/hyperlink" Target="https://www.facebook.com/congananbai/" TargetMode="External"/><Relationship Id="rId2116" Type="http://schemas.openxmlformats.org/officeDocument/2006/relationships/hyperlink" Target="https://www.facebook.com/p/C%C3%B4ng-an-x%C3%A3-Qu%E1%BA%A3ng-Ti%E1%BA%BFn-Qu%E1%BA%A3ng-Tr%E1%BA%A1ch-Qu%E1%BA%A3ng-B%C3%ACnh-61550791966335/" TargetMode="External"/><Relationship Id="rId502" Type="http://schemas.openxmlformats.org/officeDocument/2006/relationships/hyperlink" Target="https://www.facebook.com/profile.php?id=100065621074319" TargetMode="External"/><Relationship Id="rId947" Type="http://schemas.openxmlformats.org/officeDocument/2006/relationships/hyperlink" Target="https://ttvinhquang.hagiang.gov.vn/trang-chu" TargetMode="External"/><Relationship Id="rId1132" Type="http://schemas.openxmlformats.org/officeDocument/2006/relationships/hyperlink" Target="https://vandon.quangninh.gov.vn/Trang/ChiTietBVGioiThieu.aspx?bvid=176" TargetMode="External"/><Relationship Id="rId1577" Type="http://schemas.openxmlformats.org/officeDocument/2006/relationships/hyperlink" Target="https://phuhoa.phuyen.gov.vn/" TargetMode="External"/><Relationship Id="rId1784" Type="http://schemas.openxmlformats.org/officeDocument/2006/relationships/hyperlink" Target="https://www.facebook.com/phongchongtoiphamchauduc/" TargetMode="External"/><Relationship Id="rId1991" Type="http://schemas.openxmlformats.org/officeDocument/2006/relationships/hyperlink" Target="https://www.facebook.com/p/ANTT-huy%E1%BB%87n-Tr%E1%BA%A7n-%C4%90%E1%BB%81-100064307071807/" TargetMode="External"/><Relationship Id="rId76" Type="http://schemas.openxmlformats.org/officeDocument/2006/relationships/hyperlink" Target="https://www.facebook.com/profile.php?id=100072341914245" TargetMode="External"/><Relationship Id="rId807" Type="http://schemas.openxmlformats.org/officeDocument/2006/relationships/hyperlink" Target="https://www.facebook.com/conganxakytien/" TargetMode="External"/><Relationship Id="rId1437" Type="http://schemas.openxmlformats.org/officeDocument/2006/relationships/hyperlink" Target="https://huongkhe.hatinh.gov.vn/thi-tran-huong-khe-1606366472.html" TargetMode="External"/><Relationship Id="rId1644" Type="http://schemas.openxmlformats.org/officeDocument/2006/relationships/hyperlink" Target="https://dakdoa.gialai.gov.vn/" TargetMode="External"/><Relationship Id="rId1851" Type="http://schemas.openxmlformats.org/officeDocument/2006/relationships/hyperlink" Target="https://www.facebook.com/tdlongan/?locale=mk_MK" TargetMode="External"/><Relationship Id="rId1504" Type="http://schemas.openxmlformats.org/officeDocument/2006/relationships/hyperlink" Target="https://www.facebook.com/tuoitreconganquangnam/" TargetMode="External"/><Relationship Id="rId1711" Type="http://schemas.openxmlformats.org/officeDocument/2006/relationships/hyperlink" Target="https://www.facebook.com/ConganhuyenBaoLam/" TargetMode="External"/><Relationship Id="rId1949" Type="http://schemas.openxmlformats.org/officeDocument/2006/relationships/hyperlink" Target="https://www.facebook.com/p/Tu%E1%BB%95i-tr%E1%BA%BB-C%C3%B4ng-an-t%E1%BB%89nh-Ki%C3%AAn-Giang-100064349125717/" TargetMode="External"/><Relationship Id="rId292" Type="http://schemas.openxmlformats.org/officeDocument/2006/relationships/hyperlink" Target="https://www.facebook.com/conganthitranngodong" TargetMode="External"/><Relationship Id="rId1809" Type="http://schemas.openxmlformats.org/officeDocument/2006/relationships/hyperlink" Target="http://phunhuan.hochiminhcity.gov.vn/" TargetMode="External"/><Relationship Id="rId597" Type="http://schemas.openxmlformats.org/officeDocument/2006/relationships/hyperlink" Target="http://xuanhoi.nghixuan.hatinh.gov.vn/" TargetMode="External"/><Relationship Id="rId2180" Type="http://schemas.openxmlformats.org/officeDocument/2006/relationships/hyperlink" Target="https://botrach.quangbinh.gov.vn/chi-tiet-tin/-/view-article/1/1404469290797/1597731676594" TargetMode="External"/><Relationship Id="rId152" Type="http://schemas.openxmlformats.org/officeDocument/2006/relationships/hyperlink" Target="https://www.facebook.com/PageCongAnThanhPhoVungTau" TargetMode="External"/><Relationship Id="rId457" Type="http://schemas.openxmlformats.org/officeDocument/2006/relationships/hyperlink" Target="https://www.facebook.com/profile.php?id=100090110482483" TargetMode="External"/><Relationship Id="rId1087" Type="http://schemas.openxmlformats.org/officeDocument/2006/relationships/hyperlink" Target="https://thitranchine.hoabinh.gov.vn/" TargetMode="External"/><Relationship Id="rId1294" Type="http://schemas.openxmlformats.org/officeDocument/2006/relationships/hyperlink" Target="https://binhluc.hanam.gov.vn/Pages/Danh-sach-Lanh-%C4%91ao-cac-xa--thi-tran799272708.aspx" TargetMode="External"/><Relationship Id="rId2040" Type="http://schemas.openxmlformats.org/officeDocument/2006/relationships/hyperlink" Target="https://minhhoa.quangbinh.gov.vn/" TargetMode="External"/><Relationship Id="rId2138" Type="http://schemas.openxmlformats.org/officeDocument/2006/relationships/hyperlink" Target="https://botrach.quangbinh.gov.vn/" TargetMode="External"/><Relationship Id="rId664" Type="http://schemas.openxmlformats.org/officeDocument/2006/relationships/hyperlink" Target="https://hatinh.gov.vn/" TargetMode="External"/><Relationship Id="rId871" Type="http://schemas.openxmlformats.org/officeDocument/2006/relationships/hyperlink" Target="https://www.facebook.com/caphuongkythinh/" TargetMode="External"/><Relationship Id="rId969" Type="http://schemas.openxmlformats.org/officeDocument/2006/relationships/hyperlink" Target="https://talung.quanghoa.caobang.gov.vn/" TargetMode="External"/><Relationship Id="rId1599" Type="http://schemas.openxmlformats.org/officeDocument/2006/relationships/hyperlink" Target="https://www.facebook.com/NinhSonngaymoi/" TargetMode="External"/><Relationship Id="rId317" Type="http://schemas.openxmlformats.org/officeDocument/2006/relationships/hyperlink" Target="https://www.facebook.com/profile.php?id=100066356572813" TargetMode="External"/><Relationship Id="rId524" Type="http://schemas.openxmlformats.org/officeDocument/2006/relationships/hyperlink" Target="https://xasontruong.hatinh.gov.vn/" TargetMode="External"/><Relationship Id="rId731" Type="http://schemas.openxmlformats.org/officeDocument/2006/relationships/hyperlink" Target="https://thachha.hatinh.gov.vn/" TargetMode="External"/><Relationship Id="rId1154" Type="http://schemas.openxmlformats.org/officeDocument/2006/relationships/hyperlink" Target="https://bichdong.vietyen.bacgiang.gov.vn/" TargetMode="External"/><Relationship Id="rId1361" Type="http://schemas.openxmlformats.org/officeDocument/2006/relationships/hyperlink" Target="https://thoxuan.thanhhoa.gov.vn/" TargetMode="External"/><Relationship Id="rId1459" Type="http://schemas.openxmlformats.org/officeDocument/2006/relationships/hyperlink" Target="https://dongha.quangtri.gov.vn/" TargetMode="External"/><Relationship Id="rId2205" Type="http://schemas.openxmlformats.org/officeDocument/2006/relationships/hyperlink" Target="https://quangninh.quangbinh.gov.vn/chi-tiet-tin/-/view-article/1/13836141261827/1505452092128" TargetMode="External"/><Relationship Id="rId98" Type="http://schemas.openxmlformats.org/officeDocument/2006/relationships/hyperlink" Target="https://www.facebook.com/profile.php?id=61552512008986" TargetMode="External"/><Relationship Id="rId829" Type="http://schemas.openxmlformats.org/officeDocument/2006/relationships/hyperlink" Target="https://www.facebook.com/conganxalamhop/" TargetMode="External"/><Relationship Id="rId1014" Type="http://schemas.openxmlformats.org/officeDocument/2006/relationships/hyperlink" Target="https://sapa.laocai.gov.vn/" TargetMode="External"/><Relationship Id="rId1221" Type="http://schemas.openxmlformats.org/officeDocument/2006/relationships/hyperlink" Target="https://thanhha.haiduong.gov.vn/" TargetMode="External"/><Relationship Id="rId1666" Type="http://schemas.openxmlformats.org/officeDocument/2006/relationships/hyperlink" Target="https://www.facebook.com/p/C%C3%B4ng-an-huy%E1%BB%87n-Ch%C6%B0-P%C6%B0h-100066470445234/" TargetMode="External"/><Relationship Id="rId1873" Type="http://schemas.openxmlformats.org/officeDocument/2006/relationships/hyperlink" Target="https://cholach.bentre.gov.vn/" TargetMode="External"/><Relationship Id="rId1319" Type="http://schemas.openxmlformats.org/officeDocument/2006/relationships/hyperlink" Target="https://www.facebook.com/THCS.ThinhLong/" TargetMode="External"/><Relationship Id="rId1526" Type="http://schemas.openxmlformats.org/officeDocument/2006/relationships/hyperlink" Target="http://phuninh.gov.vn/" TargetMode="External"/><Relationship Id="rId1733" Type="http://schemas.openxmlformats.org/officeDocument/2006/relationships/hyperlink" Target="https://phurieng.binhphuoc.gov.vn/" TargetMode="External"/><Relationship Id="rId1940" Type="http://schemas.openxmlformats.org/officeDocument/2006/relationships/hyperlink" Target="https://www.facebook.com/p/C%C3%B4ng-an-ph%C6%B0%E1%BB%9Dng-An-H%C3%B2a-th%C3%A0nh-ph%E1%BB%91-R%E1%BA%A1ch-Gi%C3%A1-100084291617966/" TargetMode="External"/><Relationship Id="rId25" Type="http://schemas.openxmlformats.org/officeDocument/2006/relationships/hyperlink" Target="https://www.facebook.com/profile.php?id=100071629612457" TargetMode="External"/><Relationship Id="rId1800" Type="http://schemas.openxmlformats.org/officeDocument/2006/relationships/hyperlink" Target="https://www.facebook.com/CongAnQuanGoVap/?locale=vi_VN" TargetMode="External"/><Relationship Id="rId174" Type="http://schemas.openxmlformats.org/officeDocument/2006/relationships/hyperlink" Target="https://www.facebook.com/profile.php?id=100063861047348" TargetMode="External"/><Relationship Id="rId381" Type="http://schemas.openxmlformats.org/officeDocument/2006/relationships/hyperlink" Target="https://www.facebook.com/profile.php?id=100068360043265" TargetMode="External"/><Relationship Id="rId2062" Type="http://schemas.openxmlformats.org/officeDocument/2006/relationships/hyperlink" Target="https://www.facebook.com/tuoitreconganquangbinh/" TargetMode="External"/><Relationship Id="rId241" Type="http://schemas.openxmlformats.org/officeDocument/2006/relationships/hyperlink" Target="https://www.facebook.com/CAQCamLe" TargetMode="External"/><Relationship Id="rId479" Type="http://schemas.openxmlformats.org/officeDocument/2006/relationships/hyperlink" Target="https://www.facebook.com/profile.php?id=100093233146544" TargetMode="External"/><Relationship Id="rId686" Type="http://schemas.openxmlformats.org/officeDocument/2006/relationships/hyperlink" Target="https://www.facebook.com/p/C%C3%B4ng-an-X%C3%A3-H%C6%B0%C6%A1ng-Xu%C3%A2n-100080120644111/" TargetMode="External"/><Relationship Id="rId893" Type="http://schemas.openxmlformats.org/officeDocument/2006/relationships/hyperlink" Target="https://www.nghean.gov.vn/thi-uy-hdnd-ubnd-thi-xa-cua-lo" TargetMode="External"/><Relationship Id="rId339" Type="http://schemas.openxmlformats.org/officeDocument/2006/relationships/hyperlink" Target="https://www.facebook.com/profile.php?id=100066587709833" TargetMode="External"/><Relationship Id="rId546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753" Type="http://schemas.openxmlformats.org/officeDocument/2006/relationships/hyperlink" Target="https://thitrancamxuyen.camxuyen.hatinh.gov.vn/" TargetMode="External"/><Relationship Id="rId1176" Type="http://schemas.openxmlformats.org/officeDocument/2006/relationships/hyperlink" Target="https://www.facebook.com/p/C%C3%B4ng-an-huy%E1%BB%87n-Thanh-S%C6%A1n-100079872025889/" TargetMode="External"/><Relationship Id="rId1383" Type="http://schemas.openxmlformats.org/officeDocument/2006/relationships/hyperlink" Target="https://nongcong.thanhhoa.gov.vn/" TargetMode="External"/><Relationship Id="rId2227" Type="http://schemas.openxmlformats.org/officeDocument/2006/relationships/hyperlink" Target="https://www.facebook.com/tuoitreconganquangbinh/" TargetMode="External"/><Relationship Id="rId101" Type="http://schemas.openxmlformats.org/officeDocument/2006/relationships/hyperlink" Target="https://www.facebook.com/CAPDONGSONDHQB" TargetMode="External"/><Relationship Id="rId406" Type="http://schemas.openxmlformats.org/officeDocument/2006/relationships/hyperlink" Target="https://www.facebook.com/congankytay" TargetMode="External"/><Relationship Id="rId960" Type="http://schemas.openxmlformats.org/officeDocument/2006/relationships/hyperlink" Target="http://xuanhoa.haquang.caobang.gov.vn/" TargetMode="External"/><Relationship Id="rId1036" Type="http://schemas.openxmlformats.org/officeDocument/2006/relationships/hyperlink" Target="https://www.facebook.com/p/C%C3%B4ng-an-huy%E1%BB%87n-Thu%E1%BA%ADn-Ch%C3%A2u-t%E1%BB%89nh-S%C6%A1n-La-100064903382297/" TargetMode="External"/><Relationship Id="rId1243" Type="http://schemas.openxmlformats.org/officeDocument/2006/relationships/hyperlink" Target="https://www.facebook.com/thitrantruongson.anlao.haiphong/" TargetMode="External"/><Relationship Id="rId1590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1688" Type="http://schemas.openxmlformats.org/officeDocument/2006/relationships/hyperlink" Target="http://cujut.daknong.gov.vn/" TargetMode="External"/><Relationship Id="rId1895" Type="http://schemas.openxmlformats.org/officeDocument/2006/relationships/hyperlink" Target="https://www.facebook.com/antvvinhlong/" TargetMode="External"/><Relationship Id="rId613" Type="http://schemas.openxmlformats.org/officeDocument/2006/relationships/hyperlink" Target="http://xuanvien.nghixuan.hatinh.gov.vn/" TargetMode="External"/><Relationship Id="rId820" Type="http://schemas.openxmlformats.org/officeDocument/2006/relationships/hyperlink" Target="http://kytay.kyanh.hatinh.gov.vn/" TargetMode="External"/><Relationship Id="rId918" Type="http://schemas.openxmlformats.org/officeDocument/2006/relationships/hyperlink" Target="https://www.facebook.com/tuoitreconganhuyenQuocOai/?locale=fy_NL" TargetMode="External"/><Relationship Id="rId1450" Type="http://schemas.openxmlformats.org/officeDocument/2006/relationships/hyperlink" Target="https://www.facebook.com/conganhuyenquangtrach/" TargetMode="External"/><Relationship Id="rId1548" Type="http://schemas.openxmlformats.org/officeDocument/2006/relationships/hyperlink" Target="https://www.facebook.com/TuoitreCongantinhBinhDinh/" TargetMode="External"/><Relationship Id="rId1755" Type="http://schemas.openxmlformats.org/officeDocument/2006/relationships/hyperlink" Target="https://baubang.binhduong.gov.vn/" TargetMode="External"/><Relationship Id="rId1103" Type="http://schemas.openxmlformats.org/officeDocument/2006/relationships/hyperlink" Target="https://vanlang.langson.gov.vn/" TargetMode="External"/><Relationship Id="rId1310" Type="http://schemas.openxmlformats.org/officeDocument/2006/relationships/hyperlink" Target="https://www.facebook.com/CATTCATTHANH/" TargetMode="External"/><Relationship Id="rId1408" Type="http://schemas.openxmlformats.org/officeDocument/2006/relationships/hyperlink" Target="https://www.facebook.com/conganhuyendienchau/" TargetMode="External"/><Relationship Id="rId1962" Type="http://schemas.openxmlformats.org/officeDocument/2006/relationships/hyperlink" Target="https://www.facebook.com/@Conganomon/" TargetMode="External"/><Relationship Id="rId47" Type="http://schemas.openxmlformats.org/officeDocument/2006/relationships/hyperlink" Target="https://www.facebook.com/profile.php?id=100075881265553" TargetMode="External"/><Relationship Id="rId1615" Type="http://schemas.openxmlformats.org/officeDocument/2006/relationships/hyperlink" Target="https://hamthuanbac.binhthuan.gov.vn/" TargetMode="External"/><Relationship Id="rId1822" Type="http://schemas.openxmlformats.org/officeDocument/2006/relationships/hyperlink" Target="https://www.facebook.com/CAQ6HCM/" TargetMode="External"/><Relationship Id="rId196" Type="http://schemas.openxmlformats.org/officeDocument/2006/relationships/hyperlink" Target="https://www.facebook.com/ConganhuyenChuPah" TargetMode="External"/><Relationship Id="rId2084" Type="http://schemas.openxmlformats.org/officeDocument/2006/relationships/hyperlink" Target="https://tuyenhoa.quangbinh.gov.vn/chi-tiet-tin/-/view-article/1/1419905225599/1467001284692" TargetMode="External"/><Relationship Id="rId263" Type="http://schemas.openxmlformats.org/officeDocument/2006/relationships/hyperlink" Target="https://www.facebook.com/profile.php?id=100068939418542" TargetMode="External"/><Relationship Id="rId470" Type="http://schemas.openxmlformats.org/officeDocument/2006/relationships/hyperlink" Target="https://www.facebook.com/profile.php?id=100083073775229" TargetMode="External"/><Relationship Id="rId2151" Type="http://schemas.openxmlformats.org/officeDocument/2006/relationships/hyperlink" Target="https://www.facebook.com/p/Tu%E1%BB%95i-tr%E1%BA%BB-C%C3%B4ng-an-B%E1%BB%91-Tr%E1%BA%A1ch-100072141488962/" TargetMode="External"/><Relationship Id="rId123" Type="http://schemas.openxmlformats.org/officeDocument/2006/relationships/hyperlink" Target="https://www.facebook.com/profile.php?id=100069475322179" TargetMode="External"/><Relationship Id="rId330" Type="http://schemas.openxmlformats.org/officeDocument/2006/relationships/hyperlink" Target="https://www.facebook.com/profile.php?id=61552190403594" TargetMode="External"/><Relationship Id="rId568" Type="http://schemas.openxmlformats.org/officeDocument/2006/relationships/hyperlink" Target="https://www.facebook.com/caxduclang/" TargetMode="External"/><Relationship Id="rId775" Type="http://schemas.openxmlformats.org/officeDocument/2006/relationships/hyperlink" Target="https://camha.camxuyen.hatinh.gov.vn/" TargetMode="External"/><Relationship Id="rId982" Type="http://schemas.openxmlformats.org/officeDocument/2006/relationships/hyperlink" Target="https://nganson.backan.gov.vn/index.php?com=gioithieu&amp;id=39" TargetMode="External"/><Relationship Id="rId1198" Type="http://schemas.openxmlformats.org/officeDocument/2006/relationships/hyperlink" Target="https://songlo.vinhphuc.gov.vn/noidung/Lists/Hethongchinhtri/View_Detail.aspx?ItemID=51" TargetMode="External"/><Relationship Id="rId2011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428" Type="http://schemas.openxmlformats.org/officeDocument/2006/relationships/hyperlink" Target="https://www.facebook.com/profile.php?id=100070738155804" TargetMode="External"/><Relationship Id="rId635" Type="http://schemas.openxmlformats.org/officeDocument/2006/relationships/hyperlink" Target="https://congbobanan.toaan.gov.vn/3ta648815t1cvn/" TargetMode="External"/><Relationship Id="rId842" Type="http://schemas.openxmlformats.org/officeDocument/2006/relationships/hyperlink" Target="https://www.facebook.com/caxquangloc" TargetMode="External"/><Relationship Id="rId1058" Type="http://schemas.openxmlformats.org/officeDocument/2006/relationships/hyperlink" Target="https://tranyen.yenbai.gov.vn/xa-thi-tran/thi-tran-co-phuc" TargetMode="External"/><Relationship Id="rId1265" Type="http://schemas.openxmlformats.org/officeDocument/2006/relationships/hyperlink" Target="https://khoaichau.hungyen.gov.vn/" TargetMode="External"/><Relationship Id="rId1472" Type="http://schemas.openxmlformats.org/officeDocument/2006/relationships/hyperlink" Target="https://huecity.gov.vn/" TargetMode="External"/><Relationship Id="rId2109" Type="http://schemas.openxmlformats.org/officeDocument/2006/relationships/hyperlink" Target="https://www.facebook.com/p/C%C3%B4ng-an-x%C3%A3-Qu%E1%BA%A3ng-Th%E1%BA%A1ch-100079709157323/" TargetMode="External"/><Relationship Id="rId702" Type="http://schemas.openxmlformats.org/officeDocument/2006/relationships/hyperlink" Target="https://thachha.hatinh.gov.vn/" TargetMode="External"/><Relationship Id="rId1125" Type="http://schemas.openxmlformats.org/officeDocument/2006/relationships/hyperlink" Target="https://www.facebook.com/Truong.THCS.Thi.tran.Tien.Yen/" TargetMode="External"/><Relationship Id="rId1332" Type="http://schemas.openxmlformats.org/officeDocument/2006/relationships/hyperlink" Target="https://kimson.ninhbinh.gov.vn/gioi-thieu/thi-tran-binh-minh" TargetMode="External"/><Relationship Id="rId1777" Type="http://schemas.openxmlformats.org/officeDocument/2006/relationships/hyperlink" Target="https://www.facebook.com/conganBaTri/" TargetMode="External"/><Relationship Id="rId1984" Type="http://schemas.openxmlformats.org/officeDocument/2006/relationships/hyperlink" Target="https://www.facebook.com/ANTTculaodung/" TargetMode="External"/><Relationship Id="rId69" Type="http://schemas.openxmlformats.org/officeDocument/2006/relationships/hyperlink" Target="https://www.facebook.com/profile.php?id=100063497783652" TargetMode="External"/><Relationship Id="rId1637" Type="http://schemas.openxmlformats.org/officeDocument/2006/relationships/hyperlink" Target="http://huyentumorong.kontum.gov.vn/" TargetMode="External"/><Relationship Id="rId1844" Type="http://schemas.openxmlformats.org/officeDocument/2006/relationships/hyperlink" Target="https://mochoa.longan.gov.vn/" TargetMode="External"/><Relationship Id="rId1704" Type="http://schemas.openxmlformats.org/officeDocument/2006/relationships/hyperlink" Target="https://lamdong.gov.vn/sites/lamha/vanbanhanhchinh/huyen-lam-ha" TargetMode="External"/><Relationship Id="rId285" Type="http://schemas.openxmlformats.org/officeDocument/2006/relationships/hyperlink" Target="https://www.facebook.com/cattbinhminh" TargetMode="External"/><Relationship Id="rId1911" Type="http://schemas.openxmlformats.org/officeDocument/2006/relationships/hyperlink" Target="https://sadec.dongthap.gov.vn/" TargetMode="External"/><Relationship Id="rId492" Type="http://schemas.openxmlformats.org/officeDocument/2006/relationships/hyperlink" Target="https://www.facebook.com/profile.php?id=100063696997479" TargetMode="External"/><Relationship Id="rId797" Type="http://schemas.openxmlformats.org/officeDocument/2006/relationships/hyperlink" Target="https://www.facebook.com/caxcamminh/" TargetMode="External"/><Relationship Id="rId2173" Type="http://schemas.openxmlformats.org/officeDocument/2006/relationships/hyperlink" Target="https://www.facebook.com/congantinhquangbinh/" TargetMode="External"/><Relationship Id="rId145" Type="http://schemas.openxmlformats.org/officeDocument/2006/relationships/hyperlink" Target="https://www.facebook.com/conganhuyenduchue" TargetMode="External"/><Relationship Id="rId352" Type="http://schemas.openxmlformats.org/officeDocument/2006/relationships/hyperlink" Target="https://www.facebook.com/people/C%C3%B4ng-An-Th%E1%BB%8B-tr%E1%BA%A5n-Thu%E1%BA%ADn-Ch%C3%A2u/100072348851655/" TargetMode="External"/><Relationship Id="rId1287" Type="http://schemas.openxmlformats.org/officeDocument/2006/relationships/hyperlink" Target="https://www.duytien.gov.vn/" TargetMode="External"/><Relationship Id="rId2033" Type="http://schemas.openxmlformats.org/officeDocument/2006/relationships/hyperlink" Target="https://www.facebook.com/tuoitreconganquangbinh/" TargetMode="External"/><Relationship Id="rId2240" Type="http://schemas.openxmlformats.org/officeDocument/2006/relationships/hyperlink" Target="https://www.facebook.com/tuoitreconganquangbinh/" TargetMode="External"/><Relationship Id="rId212" Type="http://schemas.openxmlformats.org/officeDocument/2006/relationships/hyperlink" Target="https://www.facebook.com/conganninhhai" TargetMode="External"/><Relationship Id="rId657" Type="http://schemas.openxmlformats.org/officeDocument/2006/relationships/hyperlink" Target="https://www.facebook.com/caxmyloccanlochatinh/" TargetMode="External"/><Relationship Id="rId864" Type="http://schemas.openxmlformats.org/officeDocument/2006/relationships/hyperlink" Target="https://hatinh.gov.vn/" TargetMode="External"/><Relationship Id="rId1494" Type="http://schemas.openxmlformats.org/officeDocument/2006/relationships/hyperlink" Target="https://www.facebook.com/CAQCamLe/?locale=vi_VN" TargetMode="External"/><Relationship Id="rId1799" Type="http://schemas.openxmlformats.org/officeDocument/2006/relationships/hyperlink" Target="http://ww.hochiminhcity.gov.vn/thongtinthanhpho/bomaychinhtri/Pages/quan-huyen.aspx" TargetMode="External"/><Relationship Id="rId2100" Type="http://schemas.openxmlformats.org/officeDocument/2006/relationships/hyperlink" Target="https://vanhoa.quangbinh.gov.vn/" TargetMode="External"/><Relationship Id="rId517" Type="http://schemas.openxmlformats.org/officeDocument/2006/relationships/hyperlink" Target="https://www.facebook.com/profile.php?id=100063937597604" TargetMode="External"/><Relationship Id="rId724" Type="http://schemas.openxmlformats.org/officeDocument/2006/relationships/hyperlink" Target="https://www.facebook.com/p/C%C3%B4ng-an-x%C3%A3-Th%E1%BA%A1ch-Ng%E1%BB%8Dc-Th%E1%BA%A1ch-H%C3%A0-H%C3%A0-T%C4%A9nh-100064420223020/" TargetMode="External"/><Relationship Id="rId931" Type="http://schemas.openxmlformats.org/officeDocument/2006/relationships/hyperlink" Target="https://www.facebook.com/doanthanhnien.1956/" TargetMode="External"/><Relationship Id="rId1147" Type="http://schemas.openxmlformats.org/officeDocument/2006/relationships/hyperlink" Target="https://lucnam.bacgiang.gov.vn/" TargetMode="External"/><Relationship Id="rId1354" Type="http://schemas.openxmlformats.org/officeDocument/2006/relationships/hyperlink" Target="https://www.facebook.com/cattvinhloc/" TargetMode="External"/><Relationship Id="rId1561" Type="http://schemas.openxmlformats.org/officeDocument/2006/relationships/hyperlink" Target="https://phucat.binhdinh.gov.vn/" TargetMode="External"/><Relationship Id="rId60" Type="http://schemas.openxmlformats.org/officeDocument/2006/relationships/hyperlink" Target="https://www.facebook.com/profile.php?id=100079918016944" TargetMode="External"/><Relationship Id="rId1007" Type="http://schemas.openxmlformats.org/officeDocument/2006/relationships/hyperlink" Target="https://www.facebook.com/p/Tu%E1%BB%95i-tr%E1%BA%BB-C%C3%B4ng-an-th%C3%A0nh-ph%E1%BB%91-L%C3%A0o-Cai-100065690011431/" TargetMode="External"/><Relationship Id="rId1214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421" Type="http://schemas.openxmlformats.org/officeDocument/2006/relationships/hyperlink" Target="https://thitranhungnguyen.hungnguyen.nghean.gov.vn/" TargetMode="External"/><Relationship Id="rId1659" Type="http://schemas.openxmlformats.org/officeDocument/2006/relationships/hyperlink" Target="https://www.facebook.com/conganhuyendakpo/" TargetMode="External"/><Relationship Id="rId1866" Type="http://schemas.openxmlformats.org/officeDocument/2006/relationships/hyperlink" Target="https://chogao.tiengiang.gov.vn/" TargetMode="External"/><Relationship Id="rId1519" Type="http://schemas.openxmlformats.org/officeDocument/2006/relationships/hyperlink" Target="https://www.thangbinh.quangnam.gov.vn/webcenter/portal/thangbinh" TargetMode="External"/><Relationship Id="rId1726" Type="http://schemas.openxmlformats.org/officeDocument/2006/relationships/hyperlink" Target="https://honquan.binhphuoc.gov.vn/" TargetMode="External"/><Relationship Id="rId1933" Type="http://schemas.openxmlformats.org/officeDocument/2006/relationships/hyperlink" Target="https://chauphu.angiang.gov.vn/" TargetMode="External"/><Relationship Id="rId18" Type="http://schemas.openxmlformats.org/officeDocument/2006/relationships/hyperlink" Target="https://www.facebook.com/profile.php?id=100066546561529" TargetMode="External"/><Relationship Id="rId2195" Type="http://schemas.openxmlformats.org/officeDocument/2006/relationships/hyperlink" Target="https://quangninh.quangbinh.gov.vn/chi-tiet-tin/-/view-article/1/13836141260637/13836141263677" TargetMode="External"/><Relationship Id="rId167" Type="http://schemas.openxmlformats.org/officeDocument/2006/relationships/hyperlink" Target="https://www.facebook.com/profile.php?id=100064748500973" TargetMode="External"/><Relationship Id="rId374" Type="http://schemas.openxmlformats.org/officeDocument/2006/relationships/hyperlink" Target="https://www.facebook.com/profile.php?id=100077425433605" TargetMode="External"/><Relationship Id="rId581" Type="http://schemas.openxmlformats.org/officeDocument/2006/relationships/hyperlink" Target="https://hscvvq.hatinh.gov.vn/vuquang/vbpq.nsf/53680578DE2A871C47258A6D001065CA/$file/To-trinh-de-nghi-tham-dinh-thon-thong-minh-xa-Duc-Huong(20.11.2023_09h58p48)_signed.pdf" TargetMode="External"/><Relationship Id="rId2055" Type="http://schemas.openxmlformats.org/officeDocument/2006/relationships/hyperlink" Target="https://www.facebook.com/tuoitreconganquangbinh/" TargetMode="External"/><Relationship Id="rId234" Type="http://schemas.openxmlformats.org/officeDocument/2006/relationships/hyperlink" Target="https://www.facebook.com/policenamtramy" TargetMode="External"/><Relationship Id="rId679" Type="http://schemas.openxmlformats.org/officeDocument/2006/relationships/hyperlink" Target="https://huongson.hatinh.gov.vn/" TargetMode="External"/><Relationship Id="rId886" Type="http://schemas.openxmlformats.org/officeDocument/2006/relationships/hyperlink" Target="https://dongtrieu.quangninh.gov.vn/" TargetMode="External"/><Relationship Id="rId2" Type="http://schemas.openxmlformats.org/officeDocument/2006/relationships/hyperlink" Target="https://www.facebook.com/profile.php?id=100066347632750" TargetMode="External"/><Relationship Id="rId441" Type="http://schemas.openxmlformats.org/officeDocument/2006/relationships/hyperlink" Target="https://www.facebook.com/profile.php?id=100063571901654" TargetMode="External"/><Relationship Id="rId539" Type="http://schemas.openxmlformats.org/officeDocument/2006/relationships/hyperlink" Target="https://www.facebook.com/caxducdong/" TargetMode="External"/><Relationship Id="rId746" Type="http://schemas.openxmlformats.org/officeDocument/2006/relationships/hyperlink" Target="https://www.facebook.com/ConganxaTanLamHuong/" TargetMode="External"/><Relationship Id="rId1071" Type="http://schemas.openxmlformats.org/officeDocument/2006/relationships/hyperlink" Target="https://thitranluongson.hoabinh.gov.vn/" TargetMode="External"/><Relationship Id="rId1169" Type="http://schemas.openxmlformats.org/officeDocument/2006/relationships/hyperlink" Target="https://camkhe.phutho.gov.vn/Chuyen-muc-tin/Chi-tiet-tin/t/cum-cong-nghiep-thi-tran-song-thao/title/14921/ctitle/128" TargetMode="External"/><Relationship Id="rId1376" Type="http://schemas.openxmlformats.org/officeDocument/2006/relationships/hyperlink" Target="https://www.facebook.com/reel/833168932233682/" TargetMode="External"/><Relationship Id="rId1583" Type="http://schemas.openxmlformats.org/officeDocument/2006/relationships/hyperlink" Target="https://www.facebook.com/p/C%C3%B4ng-an-huy%E1%BB%87n-Cam-L%C3%A2m-100084826539495/?locale=vi_VN" TargetMode="External"/><Relationship Id="rId2122" Type="http://schemas.openxmlformats.org/officeDocument/2006/relationships/hyperlink" Target="https://www.facebook.com/tuoitreconganquangbinh/" TargetMode="External"/><Relationship Id="rId301" Type="http://schemas.openxmlformats.org/officeDocument/2006/relationships/hyperlink" Target="https://www.facebook.com/profile.php?id=100076515901655" TargetMode="External"/><Relationship Id="rId953" Type="http://schemas.openxmlformats.org/officeDocument/2006/relationships/hyperlink" Target="https://www.facebook.com/p/C%C3%B4ng-an-th%E1%BB%8B-tr%E1%BA%A5n-Y%C3%AAn-B%C3%ACnh-100066717932065/" TargetMode="External"/><Relationship Id="rId1029" Type="http://schemas.openxmlformats.org/officeDocument/2006/relationships/hyperlink" Target="https://www.facebook.com/p/C%C3%B4ng-an-huy%E1%BB%87n-Phong-Th%E1%BB%95-t%E1%BB%89nh-Lai-Ch%C3%A2u-100067685321517/" TargetMode="External"/><Relationship Id="rId1236" Type="http://schemas.openxmlformats.org/officeDocument/2006/relationships/hyperlink" Target="https://thuynguyen.haiphong.gov.vn/ubnd-cac-xa-thi-tran/uy-ban-nhan-dan-thi-tran-nui-deo-385913" TargetMode="External"/><Relationship Id="rId1790" Type="http://schemas.openxmlformats.org/officeDocument/2006/relationships/hyperlink" Target="https://datdo.baria-vungtau.gov.vn/" TargetMode="External"/><Relationship Id="rId1888" Type="http://schemas.openxmlformats.org/officeDocument/2006/relationships/hyperlink" Target="https://tieucan.travinh.gov.vn/" TargetMode="External"/><Relationship Id="rId82" Type="http://schemas.openxmlformats.org/officeDocument/2006/relationships/hyperlink" Target="https://www.facebook.com/profile.php?id=100071331493365" TargetMode="External"/><Relationship Id="rId606" Type="http://schemas.openxmlformats.org/officeDocument/2006/relationships/hyperlink" Target="http://tiendien.nghixuan.hatinh.gov.vn/" TargetMode="External"/><Relationship Id="rId813" Type="http://schemas.openxmlformats.org/officeDocument/2006/relationships/hyperlink" Target="https://kykhang.kyanh.hatinh.gov.vn/" TargetMode="External"/><Relationship Id="rId1443" Type="http://schemas.openxmlformats.org/officeDocument/2006/relationships/hyperlink" Target="http://thiencam.camxuyen.hatinh.gov.vn/" TargetMode="External"/><Relationship Id="rId1650" Type="http://schemas.openxmlformats.org/officeDocument/2006/relationships/hyperlink" Target="https://mangyang.gialai.gov.vn/" TargetMode="External"/><Relationship Id="rId1748" Type="http://schemas.openxmlformats.org/officeDocument/2006/relationships/hyperlink" Target="https://www.facebook.com/conganbencau/?locale=vi_VN" TargetMode="External"/><Relationship Id="rId1303" Type="http://schemas.openxmlformats.org/officeDocument/2006/relationships/hyperlink" Target="https://ttrangdong.namdinh.gov.vn/" TargetMode="External"/><Relationship Id="rId1510" Type="http://schemas.openxmlformats.org/officeDocument/2006/relationships/hyperlink" Target="https://www.facebook.com/policequeson/" TargetMode="External"/><Relationship Id="rId1955" Type="http://schemas.openxmlformats.org/officeDocument/2006/relationships/hyperlink" Target="https://phuquoc.kiengiang.gov.vn/" TargetMode="External"/><Relationship Id="rId1608" Type="http://schemas.openxmlformats.org/officeDocument/2006/relationships/hyperlink" Target="https://thuannam.ninhthuan.gov.vn/" TargetMode="External"/><Relationship Id="rId1815" Type="http://schemas.openxmlformats.org/officeDocument/2006/relationships/hyperlink" Target="https://quan10.hochiminhcity.gov.vn/" TargetMode="External"/><Relationship Id="rId189" Type="http://schemas.openxmlformats.org/officeDocument/2006/relationships/hyperlink" Target="https://www.facebook.com/conganhuyendakpo" TargetMode="External"/><Relationship Id="rId396" Type="http://schemas.openxmlformats.org/officeDocument/2006/relationships/hyperlink" Target="https://www.facebook.com/caxphuluu" TargetMode="External"/><Relationship Id="rId2077" Type="http://schemas.openxmlformats.org/officeDocument/2006/relationships/hyperlink" Target="https://dbnd.quangbinh.gov.vn/chi-tiet-tin/-/view-article/1/1515633979416/1702007051746" TargetMode="External"/><Relationship Id="rId256" Type="http://schemas.openxmlformats.org/officeDocument/2006/relationships/hyperlink" Target="https://www.facebook.com/profile.php?id=100081223064661" TargetMode="External"/><Relationship Id="rId463" Type="http://schemas.openxmlformats.org/officeDocument/2006/relationships/hyperlink" Target="https://www.facebook.com/profile.php?id=100052177071350" TargetMode="External"/><Relationship Id="rId670" Type="http://schemas.openxmlformats.org/officeDocument/2006/relationships/hyperlink" Target="https://dukcq.hatinh.gov.vn/tin-tuc-su-kien/dang-uy-truong-chinh-tri-tran-phu-do-dau-tai-tro-xay-dung-nong-thon-moi-tai-xa-hoa-hai-huyen-huong-khe-827.html" TargetMode="External"/><Relationship Id="rId1093" Type="http://schemas.openxmlformats.org/officeDocument/2006/relationships/hyperlink" Target="https://donghy.thainguyen.gov.vn/thi-tran-song-cau" TargetMode="External"/><Relationship Id="rId2144" Type="http://schemas.openxmlformats.org/officeDocument/2006/relationships/hyperlink" Target="https://www.facebook.com/p/Tu%E1%BB%95i-tr%E1%BA%BB-C%C3%B4ng-an-B%E1%BB%91-Tr%E1%BA%A1ch-100072141488962/" TargetMode="External"/><Relationship Id="rId116" Type="http://schemas.openxmlformats.org/officeDocument/2006/relationships/hyperlink" Target="https://www.facebook.com/ConganquanThotNot" TargetMode="External"/><Relationship Id="rId323" Type="http://schemas.openxmlformats.org/officeDocument/2006/relationships/hyperlink" Target="https://www.facebook.com/profile.php?id=100079467288417" TargetMode="External"/><Relationship Id="rId530" Type="http://schemas.openxmlformats.org/officeDocument/2006/relationships/hyperlink" Target="https://haiha.quangninh.gov.vn/Trang/ChiTietBVGioiThieu.aspx?bvid=126" TargetMode="External"/><Relationship Id="rId768" Type="http://schemas.openxmlformats.org/officeDocument/2006/relationships/hyperlink" Target="https://camha.camxuyen.hatinh.gov.vn/" TargetMode="External"/><Relationship Id="rId975" Type="http://schemas.openxmlformats.org/officeDocument/2006/relationships/hyperlink" Target="https://www.facebook.com/p/C%C3%B4ng-an-th%E1%BB%8B-tr%E1%BA%A5n-T%C4%A9nh-T%C3%BAc-huy%E1%BB%87n-Nguy%C3%AAn-B%C3%ACnh-100075817578133/" TargetMode="External"/><Relationship Id="rId1160" Type="http://schemas.openxmlformats.org/officeDocument/2006/relationships/hyperlink" Target="https://www.facebook.com/p/C%C3%B4ng-an-huy%E1%BB%87n-H%E1%BA%A1-H%C3%B2a-100066401801479/" TargetMode="External"/><Relationship Id="rId1398" Type="http://schemas.openxmlformats.org/officeDocument/2006/relationships/hyperlink" Target="https://nghiadan.nghean.gov.vn/" TargetMode="External"/><Relationship Id="rId2004" Type="http://schemas.openxmlformats.org/officeDocument/2006/relationships/hyperlink" Target="https://tpcm.camau.gov.vn/" TargetMode="External"/><Relationship Id="rId2211" Type="http://schemas.openxmlformats.org/officeDocument/2006/relationships/hyperlink" Target="https://nguthuybac.quangbinh.gov.vn/" TargetMode="External"/><Relationship Id="rId628" Type="http://schemas.openxmlformats.org/officeDocument/2006/relationships/hyperlink" Target="https://hscvcl.hatinh.gov.vn/canloc/vbpq.nsf/60F0017749D6E95D472586F4003E845B/$file/THONG-BAO.docx" TargetMode="External"/><Relationship Id="rId835" Type="http://schemas.openxmlformats.org/officeDocument/2006/relationships/hyperlink" Target="http://kylac.kyanh.hatinh.gov.vn/" TargetMode="External"/><Relationship Id="rId1258" Type="http://schemas.openxmlformats.org/officeDocument/2006/relationships/hyperlink" Target="https://www.facebook.com/Huyen.YenMy.HungYen/" TargetMode="External"/><Relationship Id="rId1465" Type="http://schemas.openxmlformats.org/officeDocument/2006/relationships/hyperlink" Target="https://www.facebook.com/p/C%C3%B4ng-an-huy%E1%BB%87n-%C4%90akr%C3%B4ng-100086907874637/" TargetMode="External"/><Relationship Id="rId1672" Type="http://schemas.openxmlformats.org/officeDocument/2006/relationships/hyperlink" Target="https://www.facebook.com/@cahcumgar/?locale=vi_VN" TargetMode="External"/><Relationship Id="rId1020" Type="http://schemas.openxmlformats.org/officeDocument/2006/relationships/hyperlink" Target="https://tuangiao.gov.vn/" TargetMode="External"/><Relationship Id="rId1118" Type="http://schemas.openxmlformats.org/officeDocument/2006/relationships/hyperlink" Target="https://www.facebook.com/p/Tu%E1%BB%95i-tr%E1%BA%BB-C%C3%B4ng-an-huy%E1%BB%87n-L%E1%BB%99c-B%C3%ACnh-100063492099584/" TargetMode="External"/><Relationship Id="rId1325" Type="http://schemas.openxmlformats.org/officeDocument/2006/relationships/hyperlink" Target="https://www.facebook.com/CongAn.TT.ThienTon.H.HoaLu/" TargetMode="External"/><Relationship Id="rId1532" Type="http://schemas.openxmlformats.org/officeDocument/2006/relationships/hyperlink" Target="https://www.facebook.com/tuoitreconganhuyentaytra/" TargetMode="External"/><Relationship Id="rId1977" Type="http://schemas.openxmlformats.org/officeDocument/2006/relationships/hyperlink" Target="https://vithuy.haugiang.gov.vn/" TargetMode="External"/><Relationship Id="rId902" Type="http://schemas.openxmlformats.org/officeDocument/2006/relationships/hyperlink" Target="http://gialam.hanoi.gov.vn/ubnd-cac-xa-thi-tran/-/view_content/391439-thi-tran-yen-vien.html" TargetMode="External"/><Relationship Id="rId1837" Type="http://schemas.openxmlformats.org/officeDocument/2006/relationships/hyperlink" Target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 TargetMode="External"/><Relationship Id="rId31" Type="http://schemas.openxmlformats.org/officeDocument/2006/relationships/hyperlink" Target="https://www.facebook.com/caxnamtrach" TargetMode="External"/><Relationship Id="rId2099" Type="http://schemas.openxmlformats.org/officeDocument/2006/relationships/hyperlink" Target="https://www.facebook.com/tuoitreconganquangbinh/" TargetMode="External"/><Relationship Id="rId180" Type="http://schemas.openxmlformats.org/officeDocument/2006/relationships/hyperlink" Target="https://www.facebook.com/profile.php?id=100063614193301" TargetMode="External"/><Relationship Id="rId278" Type="http://schemas.openxmlformats.org/officeDocument/2006/relationships/hyperlink" Target="https://www.facebook.com/profile.php?id=100090544521294" TargetMode="External"/><Relationship Id="rId1904" Type="http://schemas.openxmlformats.org/officeDocument/2006/relationships/hyperlink" Target="https://tambinh.vinhlong.gov.vn/" TargetMode="External"/><Relationship Id="rId485" Type="http://schemas.openxmlformats.org/officeDocument/2006/relationships/hyperlink" Target="https://www.facebook.com/profile.php?id=100078920628468" TargetMode="External"/><Relationship Id="rId692" Type="http://schemas.openxmlformats.org/officeDocument/2006/relationships/hyperlink" Target="https://hatinh.gov.vn/can-bo-va-nhan-dan-xa-huong-lam-can-quyet-tam-xay-dung-thanh-cong-ntm" TargetMode="External"/><Relationship Id="rId2166" Type="http://schemas.openxmlformats.org/officeDocument/2006/relationships/hyperlink" Target="https://www.facebook.com/p/Tu%E1%BB%95i-tr%E1%BA%BB-C%C3%B4ng-an-B%E1%BB%91-Tr%E1%BA%A1ch-100072141488962/" TargetMode="External"/><Relationship Id="rId138" Type="http://schemas.openxmlformats.org/officeDocument/2006/relationships/hyperlink" Target="https://www.facebook.com/profile.php?id=100072284957334" TargetMode="External"/><Relationship Id="rId345" Type="http://schemas.openxmlformats.org/officeDocument/2006/relationships/hyperlink" Target="https://www.facebook.com/profile.php?id=100080428514708" TargetMode="External"/><Relationship Id="rId552" Type="http://schemas.openxmlformats.org/officeDocument/2006/relationships/hyperlink" Target="https://xuanyen.nghixuan.hatinh.gov.vn/" TargetMode="External"/><Relationship Id="rId997" Type="http://schemas.openxmlformats.org/officeDocument/2006/relationships/hyperlink" Target="https://tanbinh.bactanuyen.binhduong.gov.vn/" TargetMode="External"/><Relationship Id="rId1182" Type="http://schemas.openxmlformats.org/officeDocument/2006/relationships/hyperlink" Target="https://www.facebook.com/TuoitreConganVinhPhuc/" TargetMode="External"/><Relationship Id="rId2026" Type="http://schemas.openxmlformats.org/officeDocument/2006/relationships/hyperlink" Target="https://www.facebook.com/61555255830479" TargetMode="External"/><Relationship Id="rId2233" Type="http://schemas.openxmlformats.org/officeDocument/2006/relationships/hyperlink" Target="https://duongthuy.quangbinh.gov.vn/" TargetMode="External"/><Relationship Id="rId205" Type="http://schemas.openxmlformats.org/officeDocument/2006/relationships/hyperlink" Target="https://www.facebook.com/profile.php?id=100090611507002" TargetMode="External"/><Relationship Id="rId412" Type="http://schemas.openxmlformats.org/officeDocument/2006/relationships/hyperlink" Target="https://www.facebook.com/profile.php?id=100063526900476" TargetMode="External"/><Relationship Id="rId857" Type="http://schemas.openxmlformats.org/officeDocument/2006/relationships/hyperlink" Target="https://hatinh.gov.vn/" TargetMode="External"/><Relationship Id="rId1042" Type="http://schemas.openxmlformats.org/officeDocument/2006/relationships/hyperlink" Target="https://www.facebook.com/conganhuyenphuyen/?locale=vi_VN" TargetMode="External"/><Relationship Id="rId1487" Type="http://schemas.openxmlformats.org/officeDocument/2006/relationships/hyperlink" Target="https://www.danang.gov.vn/chinh-quyen/chi-tiet?id=25823&amp;_c=22" TargetMode="External"/><Relationship Id="rId1694" Type="http://schemas.openxmlformats.org/officeDocument/2006/relationships/hyperlink" Target="https://tuyduc.daknong.gov.vn/" TargetMode="External"/><Relationship Id="rId717" Type="http://schemas.openxmlformats.org/officeDocument/2006/relationships/hyperlink" Target="https://vixuyen.hagiang.gov.vn/" TargetMode="External"/><Relationship Id="rId924" Type="http://schemas.openxmlformats.org/officeDocument/2006/relationships/hyperlink" Target="https://kimbai.thanhoai.hanoi.gov.vn/" TargetMode="External"/><Relationship Id="rId1347" Type="http://schemas.openxmlformats.org/officeDocument/2006/relationships/hyperlink" Target="https://www.facebook.com/congancamthuy/" TargetMode="External"/><Relationship Id="rId1554" Type="http://schemas.openxmlformats.org/officeDocument/2006/relationships/hyperlink" Target="https://www.facebook.com/ConganhuyenHoaiAn/?locale=vi_VN" TargetMode="External"/><Relationship Id="rId1761" Type="http://schemas.openxmlformats.org/officeDocument/2006/relationships/hyperlink" Target="https://bactanuyen.binhduong.gov.vn/" TargetMode="External"/><Relationship Id="rId1999" Type="http://schemas.openxmlformats.org/officeDocument/2006/relationships/hyperlink" Target="https://www.facebook.com/p/C%C3%B4ng-an-huy%E1%BB%87n-V%C4%A9nh-L%E1%BB%A3i-t%E1%BB%89nh-B%E1%BA%A1c-Li%C3%AAu-100083347750319/" TargetMode="External"/><Relationship Id="rId53" Type="http://schemas.openxmlformats.org/officeDocument/2006/relationships/hyperlink" Target="https://www.facebook.com/profile.php?id=100083171170454" TargetMode="External"/><Relationship Id="rId1207" Type="http://schemas.openxmlformats.org/officeDocument/2006/relationships/hyperlink" Target="https://giabinh.bacninh.gov.vn/" TargetMode="External"/><Relationship Id="rId1414" Type="http://schemas.openxmlformats.org/officeDocument/2006/relationships/hyperlink" Target="https://www.facebook.com/Thitran.ThanhChuong.NA/" TargetMode="External"/><Relationship Id="rId1621" Type="http://schemas.openxmlformats.org/officeDocument/2006/relationships/hyperlink" Target="https://hamtan.binhthuan.gov.vn/" TargetMode="External"/><Relationship Id="rId1859" Type="http://schemas.openxmlformats.org/officeDocument/2006/relationships/hyperlink" Target="https://tiengiang.gov.vn/" TargetMode="External"/><Relationship Id="rId1719" Type="http://schemas.openxmlformats.org/officeDocument/2006/relationships/hyperlink" Target="https://www.facebook.com/cabgmbp/" TargetMode="External"/><Relationship Id="rId1926" Type="http://schemas.openxmlformats.org/officeDocument/2006/relationships/hyperlink" Target="https://laivung.dongthap.gov.vn/" TargetMode="External"/><Relationship Id="rId2090" Type="http://schemas.openxmlformats.org/officeDocument/2006/relationships/hyperlink" Target="https://www.facebook.com/tuoitreconganquangbinh/" TargetMode="External"/><Relationship Id="rId2188" Type="http://schemas.openxmlformats.org/officeDocument/2006/relationships/hyperlink" Target="https://vinhninh.quangbinh.gov.vn/" TargetMode="External"/><Relationship Id="rId367" Type="http://schemas.openxmlformats.org/officeDocument/2006/relationships/hyperlink" Target="https://www.facebook.com/profile.php?id=100075817578133" TargetMode="External"/><Relationship Id="rId574" Type="http://schemas.openxmlformats.org/officeDocument/2006/relationships/hyperlink" Target="https://anphu.tptuyhoa.phuyen.gov.vn/" TargetMode="External"/><Relationship Id="rId2048" Type="http://schemas.openxmlformats.org/officeDocument/2006/relationships/hyperlink" Target="https://quangbinh.gov.vn/" TargetMode="External"/><Relationship Id="rId227" Type="http://schemas.openxmlformats.org/officeDocument/2006/relationships/hyperlink" Target="https://www.facebook.com/codobato" TargetMode="External"/><Relationship Id="rId781" Type="http://schemas.openxmlformats.org/officeDocument/2006/relationships/hyperlink" Target="https://camquan.camxuyen.hatinh.gov.vn/" TargetMode="External"/><Relationship Id="rId879" Type="http://schemas.openxmlformats.org/officeDocument/2006/relationships/hyperlink" Target="https://www.facebook.com/capkylien/" TargetMode="External"/><Relationship Id="rId434" Type="http://schemas.openxmlformats.org/officeDocument/2006/relationships/hyperlink" Target="https://www.facebook.com/profile.php?id=100057469028804" TargetMode="External"/><Relationship Id="rId641" Type="http://schemas.openxmlformats.org/officeDocument/2006/relationships/hyperlink" Target="https://www.facebook.com/p/C%C3%B4ng-an-x%C3%A3-Ph%C3%BA-L%E1%BB%99c-100064950303314/" TargetMode="External"/><Relationship Id="rId739" Type="http://schemas.openxmlformats.org/officeDocument/2006/relationships/hyperlink" Target="https://thuanbac.ninhthuan.gov.vn/portal/Pages/UBND-xa.aspx" TargetMode="External"/><Relationship Id="rId1064" Type="http://schemas.openxmlformats.org/officeDocument/2006/relationships/hyperlink" Target="https://vanchan.yenbai.gov.vn/cac-xa-thi-tran/thi-tran-tran-phu" TargetMode="External"/><Relationship Id="rId1271" Type="http://schemas.openxmlformats.org/officeDocument/2006/relationships/hyperlink" Target="https://quynhphu.thaibinh.gov.vn/" TargetMode="External"/><Relationship Id="rId1369" Type="http://schemas.openxmlformats.org/officeDocument/2006/relationships/hyperlink" Target="http://trieuson.gov.vn/" TargetMode="External"/><Relationship Id="rId1576" Type="http://schemas.openxmlformats.org/officeDocument/2006/relationships/hyperlink" Target="https://www.facebook.com/dtncahph/" TargetMode="External"/><Relationship Id="rId2115" Type="http://schemas.openxmlformats.org/officeDocument/2006/relationships/hyperlink" Target="https://canhduong.quangbinh.gov.vn/" TargetMode="External"/><Relationship Id="rId501" Type="http://schemas.openxmlformats.org/officeDocument/2006/relationships/hyperlink" Target="https://www.facebook.com/profile.php?id=100031786790979" TargetMode="External"/><Relationship Id="rId946" Type="http://schemas.openxmlformats.org/officeDocument/2006/relationships/hyperlink" Target="https://www.facebook.com/p/Tu%E1%BB%95i-tr%E1%BA%BB-C%C3%B4ng-an-Th%C3%A0nh-ph%E1%BB%91-V%C4%A9nh-Y%C3%AAn-100066497717181/?locale=nl_BE" TargetMode="External"/><Relationship Id="rId1131" Type="http://schemas.openxmlformats.org/officeDocument/2006/relationships/hyperlink" Target="https://www.facebook.com/265963428377240" TargetMode="External"/><Relationship Id="rId1229" Type="http://schemas.openxmlformats.org/officeDocument/2006/relationships/hyperlink" Target="http://thitrangialoc.gialoc.haiduong.gov.vn/" TargetMode="External"/><Relationship Id="rId1783" Type="http://schemas.openxmlformats.org/officeDocument/2006/relationships/hyperlink" Target="https://baria-vungtau.gov.vn/" TargetMode="External"/><Relationship Id="rId1990" Type="http://schemas.openxmlformats.org/officeDocument/2006/relationships/hyperlink" Target="https://thanhtri.soctrang.gov.vn/" TargetMode="External"/><Relationship Id="rId75" Type="http://schemas.openxmlformats.org/officeDocument/2006/relationships/hyperlink" Target="https://www.facebook.com/profile.php?id=100071312202689" TargetMode="External"/><Relationship Id="rId806" Type="http://schemas.openxmlformats.org/officeDocument/2006/relationships/hyperlink" Target="http://kyphong.kyanh.hatinh.gov.vn/" TargetMode="External"/><Relationship Id="rId1436" Type="http://schemas.openxmlformats.org/officeDocument/2006/relationships/hyperlink" Target="https://www.facebook.com/conganhuongkhehatinh/" TargetMode="External"/><Relationship Id="rId1643" Type="http://schemas.openxmlformats.org/officeDocument/2006/relationships/hyperlink" Target="https://www.facebook.com/ConganhuyenDakDoa/" TargetMode="External"/><Relationship Id="rId1850" Type="http://schemas.openxmlformats.org/officeDocument/2006/relationships/hyperlink" Target="https://duchoa.longan.gov.vn/" TargetMode="External"/><Relationship Id="rId1503" Type="http://schemas.openxmlformats.org/officeDocument/2006/relationships/hyperlink" Target="https://quangnam.gov.vn/huyen-tay-giang-24829.html" TargetMode="External"/><Relationship Id="rId1710" Type="http://schemas.openxmlformats.org/officeDocument/2006/relationships/hyperlink" Target="https://lamdong.gov.vn/sites/dilinh/vanban/vanbandilinh/" TargetMode="External"/><Relationship Id="rId1948" Type="http://schemas.openxmlformats.org/officeDocument/2006/relationships/hyperlink" Target="https://goquao.kiengiang.gov.vn/" TargetMode="External"/><Relationship Id="rId291" Type="http://schemas.openxmlformats.org/officeDocument/2006/relationships/hyperlink" Target="https://m.facebook.com/profile.php?id=100082993369269&amp;_rdr" TargetMode="External"/><Relationship Id="rId1808" Type="http://schemas.openxmlformats.org/officeDocument/2006/relationships/hyperlink" Target="https://www.facebook.com/TuoitrePhuNhuan/" TargetMode="External"/><Relationship Id="rId151" Type="http://schemas.openxmlformats.org/officeDocument/2006/relationships/hyperlink" Target="https://www.facebook.com/profile.php?id=100070223910695" TargetMode="External"/><Relationship Id="rId389" Type="http://schemas.openxmlformats.org/officeDocument/2006/relationships/hyperlink" Target="https://www.facebook.com/profile.php?id=100069074774666" TargetMode="External"/><Relationship Id="rId596" Type="http://schemas.openxmlformats.org/officeDocument/2006/relationships/hyperlink" Target="https://www.facebook.com/people/C%C3%B4ng-an-x%C3%A3-Xu%C3%A2n-H%E1%BB%99i-Nghi-Xu%C3%A2n-H%C3%A0-T%C4%A9nh/100068868740393/" TargetMode="External"/><Relationship Id="rId249" Type="http://schemas.openxmlformats.org/officeDocument/2006/relationships/hyperlink" Target="https://www.facebook.com/profile.php?id=100083029762607" TargetMode="External"/><Relationship Id="rId456" Type="http://schemas.openxmlformats.org/officeDocument/2006/relationships/hyperlink" Target="https://www.facebook.com/profile.php?id=100079495626066" TargetMode="External"/><Relationship Id="rId663" Type="http://schemas.openxmlformats.org/officeDocument/2006/relationships/hyperlink" Target="https://www.facebook.com/p/Tu%E1%BB%95i-Tr%E1%BA%BB-C%C3%B4ng-An-Huy%E1%BB%87n-Ch%C6%B0%C6%A1ng-M%E1%BB%B9-100028578047777/" TargetMode="External"/><Relationship Id="rId870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1086" Type="http://schemas.openxmlformats.org/officeDocument/2006/relationships/hyperlink" Target="https://1022.tayninh.gov.vn/vi/chi-tiet-phan-anh?id=30725" TargetMode="External"/><Relationship Id="rId1293" Type="http://schemas.openxmlformats.org/officeDocument/2006/relationships/hyperlink" Target="https://thanhliem.hanam.gov.vn/" TargetMode="External"/><Relationship Id="rId2137" Type="http://schemas.openxmlformats.org/officeDocument/2006/relationships/hyperlink" Target="https://www.facebook.com/p/C%C3%B4ng-an-x%C3%A3-H%E1%BA%A1-Tr%E1%BA%A1ch-100063674791751/" TargetMode="External"/><Relationship Id="rId109" Type="http://schemas.openxmlformats.org/officeDocument/2006/relationships/hyperlink" Target="https://www.facebook.com/profile.php?id=100063501341306" TargetMode="External"/><Relationship Id="rId316" Type="http://schemas.openxmlformats.org/officeDocument/2006/relationships/hyperlink" Target="https://www.facebook.com/profile.php?id=100080020530173" TargetMode="External"/><Relationship Id="rId523" Type="http://schemas.openxmlformats.org/officeDocument/2006/relationships/hyperlink" Target="https://www.facebook.com/conganxasontruong/" TargetMode="External"/><Relationship Id="rId968" Type="http://schemas.openxmlformats.org/officeDocument/2006/relationships/hyperlink" Target="https://www.facebook.com/p/C%C3%B4ng-an-th%E1%BB%8B-tr%E1%BA%A5n-T%C3%A0-L%C3%B9ng-100067627942996/" TargetMode="External"/><Relationship Id="rId1153" Type="http://schemas.openxmlformats.org/officeDocument/2006/relationships/hyperlink" Target="https://tanan.yendung.bacgiang.gov.vn/" TargetMode="External"/><Relationship Id="rId1598" Type="http://schemas.openxmlformats.org/officeDocument/2006/relationships/hyperlink" Target="https://bacai.ninhthuan.gov.vn/" TargetMode="External"/><Relationship Id="rId2204" Type="http://schemas.openxmlformats.org/officeDocument/2006/relationships/hyperlink" Target="https://www.facebook.com/tuoitreconganquangbinh/" TargetMode="External"/><Relationship Id="rId97" Type="http://schemas.openxmlformats.org/officeDocument/2006/relationships/hyperlink" Target="https://www.facebook.com/profile.php?id=100082082986720" TargetMode="External"/><Relationship Id="rId730" Type="http://schemas.openxmlformats.org/officeDocument/2006/relationships/hyperlink" Target="https://www.facebook.com/p/C%C3%B4ng-an-x%C3%A3-L%C6%B0u-V%C4%A9nh-S%C6%A1n-huy%E1%BB%87n-Th%E1%BA%A1ch-H%C3%A0-t%E1%BB%89nh-H%C3%A0-T%C4%A9nh-100069996121200/" TargetMode="External"/><Relationship Id="rId828" Type="http://schemas.openxmlformats.org/officeDocument/2006/relationships/hyperlink" Target="https://kytan.kyanh.hatinh.gov.vn/" TargetMode="External"/><Relationship Id="rId1013" Type="http://schemas.openxmlformats.org/officeDocument/2006/relationships/hyperlink" Target="https://www.facebook.com/p/%C4%90o%C3%A0n-Thanh-ni%C3%AAn-C%C3%B4ng-an-th%E1%BB%8B-x%C3%A3-Sa-Pa-100079617425589/" TargetMode="External"/><Relationship Id="rId1360" Type="http://schemas.openxmlformats.org/officeDocument/2006/relationships/hyperlink" Target="https://www.facebook.com/p/C%C3%B4ng-an-huy%E1%BB%87n-Th%E1%BB%8D-Xu%C3%A2n-100072365537592/?locale=vi_VN" TargetMode="External"/><Relationship Id="rId1458" Type="http://schemas.openxmlformats.org/officeDocument/2006/relationships/hyperlink" Target="https://www.facebook.com/p/ANTT-Ph%C6%B0%E1%BB%9Dng-5-th%C3%A0nh-ph%E1%BB%91-%C4%90%C3%B4ng-H%C3%A0-100032084154638/" TargetMode="External"/><Relationship Id="rId1665" Type="http://schemas.openxmlformats.org/officeDocument/2006/relationships/hyperlink" Target="https://phuthien.gialai.gov.vn/" TargetMode="External"/><Relationship Id="rId1872" Type="http://schemas.openxmlformats.org/officeDocument/2006/relationships/hyperlink" Target="https://www.facebook.com/p/C%C3%B4ng-An-Th%E1%BB%8B-Tr%E1%BA%A5n-Ch%E1%BB%A3-L%C3%A1ch-100070623230186/" TargetMode="External"/><Relationship Id="rId1220" Type="http://schemas.openxmlformats.org/officeDocument/2006/relationships/hyperlink" Target="https://www.facebook.com/p/C%C3%B4ng-an-huy%E1%BB%87n-Thanh-H%C3%A0-H%E1%BA%A3i-D%C6%B0%C6%A1ng-100064628331014/" TargetMode="External"/><Relationship Id="rId1318" Type="http://schemas.openxmlformats.org/officeDocument/2006/relationships/hyperlink" Target="https://ttcon-haihau.namdinh.gov.vn/" TargetMode="External"/><Relationship Id="rId1525" Type="http://schemas.openxmlformats.org/officeDocument/2006/relationships/hyperlink" Target="https://nuithanh.quangnam.gov.vn/webcenter/portal/nuithanh" TargetMode="External"/><Relationship Id="rId1732" Type="http://schemas.openxmlformats.org/officeDocument/2006/relationships/hyperlink" Target="https://www.facebook.com/conganhuyenphurieng/" TargetMode="External"/><Relationship Id="rId24" Type="http://schemas.openxmlformats.org/officeDocument/2006/relationships/hyperlink" Target="https://www.facebook.com/profile.php?id=100065631796263" TargetMode="External"/><Relationship Id="rId173" Type="http://schemas.openxmlformats.org/officeDocument/2006/relationships/hyperlink" Target="https://www.facebook.com/profile.php?id=100040080342875" TargetMode="External"/><Relationship Id="rId380" Type="http://schemas.openxmlformats.org/officeDocument/2006/relationships/hyperlink" Target="https://www.facebook.com/CATXPT" TargetMode="External"/><Relationship Id="rId2061" Type="http://schemas.openxmlformats.org/officeDocument/2006/relationships/hyperlink" Target="https://sonhoa.quangbinh.gov.vn/" TargetMode="External"/><Relationship Id="rId240" Type="http://schemas.openxmlformats.org/officeDocument/2006/relationships/hyperlink" Target="https://www.facebook.com/TT.CAH.HV" TargetMode="External"/><Relationship Id="rId478" Type="http://schemas.openxmlformats.org/officeDocument/2006/relationships/hyperlink" Target="https://www.facebook.com/profile.php?id=100039796817709" TargetMode="External"/><Relationship Id="rId685" Type="http://schemas.openxmlformats.org/officeDocument/2006/relationships/hyperlink" Target="https://huongkhe.hatinh.gov.vn/xa-huong-vinh-1605929282.html" TargetMode="External"/><Relationship Id="rId892" Type="http://schemas.openxmlformats.org/officeDocument/2006/relationships/hyperlink" Target="https://bimson.thanhhoa.gov.vn/" TargetMode="External"/><Relationship Id="rId2159" Type="http://schemas.openxmlformats.org/officeDocument/2006/relationships/hyperlink" Target="https://quangbinh.gov.vn/" TargetMode="External"/><Relationship Id="rId100" Type="http://schemas.openxmlformats.org/officeDocument/2006/relationships/hyperlink" Target="https://www.facebook.com/profile.php?id=61555255830479" TargetMode="External"/><Relationship Id="rId338" Type="http://schemas.openxmlformats.org/officeDocument/2006/relationships/hyperlink" Target="https://www.facebook.com/profile.php?id=100071615045032" TargetMode="External"/><Relationship Id="rId545" Type="http://schemas.openxmlformats.org/officeDocument/2006/relationships/hyperlink" Target="https://ductho.hatinh.gov.vn/builanhan/pages/2019/ke-hoach-thuc-hien-ngay-phap-luat-viet-nam-09-11-2019-1572833787.aspx" TargetMode="External"/><Relationship Id="rId752" Type="http://schemas.openxmlformats.org/officeDocument/2006/relationships/hyperlink" Target="https://www.facebook.com/congancamxuyen/?locale=vi_VN" TargetMode="External"/><Relationship Id="rId1175" Type="http://schemas.openxmlformats.org/officeDocument/2006/relationships/hyperlink" Target="https://hungson.lamthao.phutho.gov.vn/" TargetMode="External"/><Relationship Id="rId1382" Type="http://schemas.openxmlformats.org/officeDocument/2006/relationships/hyperlink" Target="https://www.facebook.com/p/C%C3%B4ng-An-Huy%E1%BB%87n-N%C3%B4ng-C%E1%BB%91ng-100063664087545/?locale=vi_VN" TargetMode="External"/><Relationship Id="rId2019" Type="http://schemas.openxmlformats.org/officeDocument/2006/relationships/hyperlink" Target="https://donghoi.quangbinh.gov.vn/chi-tiet-tin/-/view-article/1/1404469293843/1403583090675" TargetMode="External"/><Relationship Id="rId2226" Type="http://schemas.openxmlformats.org/officeDocument/2006/relationships/hyperlink" Target="https://lethuy.quangbinh.gov.vn/chi-tiet-tin/-/view-article/1/439071382670252277/1405732891736" TargetMode="External"/><Relationship Id="rId405" Type="http://schemas.openxmlformats.org/officeDocument/2006/relationships/hyperlink" Target="https://www.facebook.com/ConganxaKyThuong" TargetMode="External"/><Relationship Id="rId612" Type="http://schemas.openxmlformats.org/officeDocument/2006/relationships/hyperlink" Target="http://xuanthanh.nghixuan.hatinh.gov.vn/" TargetMode="External"/><Relationship Id="rId1035" Type="http://schemas.openxmlformats.org/officeDocument/2006/relationships/hyperlink" Target="https://namnhun.laichau.gov.vn/" TargetMode="External"/><Relationship Id="rId1242" Type="http://schemas.openxmlformats.org/officeDocument/2006/relationships/hyperlink" Target="https://anlao.haiphong.gov.vn/" TargetMode="External"/><Relationship Id="rId1687" Type="http://schemas.openxmlformats.org/officeDocument/2006/relationships/hyperlink" Target="https://dakglong.daknong.gov.vn/" TargetMode="External"/><Relationship Id="rId1894" Type="http://schemas.openxmlformats.org/officeDocument/2006/relationships/hyperlink" Target="https://duyenhai.travinh.gov.vn/" TargetMode="External"/><Relationship Id="rId917" Type="http://schemas.openxmlformats.org/officeDocument/2006/relationships/hyperlink" Target="http://hoaiduc.hanoi.gov.vn/ubnd-cac-xa-thi-tran" TargetMode="External"/><Relationship Id="rId1102" Type="http://schemas.openxmlformats.org/officeDocument/2006/relationships/hyperlink" Target="https://www.facebook.com/p/Tr%C6%B0%E1%BB%9Dng-M%E1%BA%A7m-non-th%E1%BB%8B-tr%E1%BA%A5n-Na-S%E1%BA%A7m-huy%E1%BB%87n-V%C4%83n-L%C3%A3ng-t%E1%BB%89nh-L%E1%BA%A1ng-S%C6%A1n-100085026423476/" TargetMode="External"/><Relationship Id="rId1547" Type="http://schemas.openxmlformats.org/officeDocument/2006/relationships/hyperlink" Target="https://lyson.quangngai.gov.vn/" TargetMode="External"/><Relationship Id="rId1754" Type="http://schemas.openxmlformats.org/officeDocument/2006/relationships/hyperlink" Target="https://www.facebook.com/conganhuyenbaubang.gov.vn/" TargetMode="External"/><Relationship Id="rId1961" Type="http://schemas.openxmlformats.org/officeDocument/2006/relationships/hyperlink" Target="https://ninhkieu.cantho.gov.vn/" TargetMode="External"/><Relationship Id="rId46" Type="http://schemas.openxmlformats.org/officeDocument/2006/relationships/hyperlink" Target="https://www.facebook.com/profile.php?id=100075967041168" TargetMode="External"/><Relationship Id="rId1407" Type="http://schemas.openxmlformats.org/officeDocument/2006/relationships/hyperlink" Target="https://anhson.nghean.gov.vn/" TargetMode="External"/><Relationship Id="rId1614" Type="http://schemas.openxmlformats.org/officeDocument/2006/relationships/hyperlink" Target="https://www.facebook.com/tuoitrecahtb.h1/" TargetMode="External"/><Relationship Id="rId1821" Type="http://schemas.openxmlformats.org/officeDocument/2006/relationships/hyperlink" Target="http://www.quan5.hochiminhcity.gov.vn/" TargetMode="External"/><Relationship Id="rId195" Type="http://schemas.openxmlformats.org/officeDocument/2006/relationships/hyperlink" Target="https://www.facebook.com/profile.php?id=100068995126508" TargetMode="External"/><Relationship Id="rId1919" Type="http://schemas.openxmlformats.org/officeDocument/2006/relationships/hyperlink" Target="https://lichhop.dongthap.gov.vn/htm/" TargetMode="External"/><Relationship Id="rId2083" Type="http://schemas.openxmlformats.org/officeDocument/2006/relationships/hyperlink" Target="https://www.facebook.com/tuoitreconganquangbinh/" TargetMode="External"/><Relationship Id="rId262" Type="http://schemas.openxmlformats.org/officeDocument/2006/relationships/hyperlink" Target="https://m.facebook.com/profile.php?id=100063696576402&amp;_rdr" TargetMode="External"/><Relationship Id="rId567" Type="http://schemas.openxmlformats.org/officeDocument/2006/relationships/hyperlink" Target="https://ductho.hatinh.gov.vn/" TargetMode="External"/><Relationship Id="rId1197" Type="http://schemas.openxmlformats.org/officeDocument/2006/relationships/hyperlink" Target="https://www.facebook.com/p/Huy%E1%BB%87n-S%C3%B4ng-l%C3%B4-Th%E1%BB%8B-tr%E1%BA%A5n-Tam-S%C6%A1n-100063580323871/" TargetMode="External"/><Relationship Id="rId2150" Type="http://schemas.openxmlformats.org/officeDocument/2006/relationships/hyperlink" Target="https://botrach.quangbinh.gov.vn/chi-tiet-tin/-/view-article/1/1404469290797/1403595781891" TargetMode="External"/><Relationship Id="rId122" Type="http://schemas.openxmlformats.org/officeDocument/2006/relationships/hyperlink" Target="https://www.facebook.com/CAHGR.35" TargetMode="External"/><Relationship Id="rId774" Type="http://schemas.openxmlformats.org/officeDocument/2006/relationships/hyperlink" Target="https://www.facebook.com/p/C%C3%B4ng-an-x%C3%A3-Nam-Ph%C3%BAc-Th%C4%83ng-100063464831808/" TargetMode="External"/><Relationship Id="rId981" Type="http://schemas.openxmlformats.org/officeDocument/2006/relationships/hyperlink" Target="https://www.facebook.com/cattnaphac/" TargetMode="External"/><Relationship Id="rId1057" Type="http://schemas.openxmlformats.org/officeDocument/2006/relationships/hyperlink" Target="https://www.facebook.com/ThiTranCoPhuc/" TargetMode="External"/><Relationship Id="rId2010" Type="http://schemas.openxmlformats.org/officeDocument/2006/relationships/hyperlink" Target="https://www.facebook.com/p/Tu%E1%BB%95i-tr%E1%BA%BB-C%C3%B4ng-an-huy%E1%BB%87n-Ninh-Ph%C6%B0%E1%BB%9Bc-100068114569027/" TargetMode="External"/><Relationship Id="rId427" Type="http://schemas.openxmlformats.org/officeDocument/2006/relationships/hyperlink" Target="https://www.facebook.com/profile.php?id=100052728078332" TargetMode="External"/><Relationship Id="rId634" Type="http://schemas.openxmlformats.org/officeDocument/2006/relationships/hyperlink" Target="https://qlvbcl.hatinh.gov.vn/canloc/vbpq.nsf/1E6FFD0FD6CA1FE547258B4000146226/$file/BC-DON-O-HA(18.06.2024_10h41p38)_signed.pdf" TargetMode="External"/><Relationship Id="rId841" Type="http://schemas.openxmlformats.org/officeDocument/2006/relationships/hyperlink" Target="https://sotnmt.hatinh.gov.vn/sotnmt/portal/folder/thanh-tra-kiem-tra/4.html" TargetMode="External"/><Relationship Id="rId1264" Type="http://schemas.openxmlformats.org/officeDocument/2006/relationships/hyperlink" Target="https://www.facebook.com/DTNCAKC/" TargetMode="External"/><Relationship Id="rId1471" Type="http://schemas.openxmlformats.org/officeDocument/2006/relationships/hyperlink" Target="https://www.facebook.com/tuoitreconganthuathienhue/" TargetMode="External"/><Relationship Id="rId1569" Type="http://schemas.openxmlformats.org/officeDocument/2006/relationships/hyperlink" Target="https://www.facebook.com/p/Tu%E1%BB%95i-tr%E1%BA%BB-C%C3%B4ng-an-Tuy-An-100068088114332/" TargetMode="External"/><Relationship Id="rId2108" Type="http://schemas.openxmlformats.org/officeDocument/2006/relationships/hyperlink" Target="https://congan.quangbinh.gov.vn/khoi-to-dam-xuan-vinh-pho-chu-tich-hoi-dong-nhan-dan-xa-quang-chau/" TargetMode="External"/><Relationship Id="rId701" Type="http://schemas.openxmlformats.org/officeDocument/2006/relationships/hyperlink" Target="https://www.facebook.com/conganthachha/?locale=vi_VN" TargetMode="External"/><Relationship Id="rId939" Type="http://schemas.openxmlformats.org/officeDocument/2006/relationships/hyperlink" Target="https://www.facebook.com/tuoitreconganhagiang/?locale=te_IN" TargetMode="External"/><Relationship Id="rId1124" Type="http://schemas.openxmlformats.org/officeDocument/2006/relationships/hyperlink" Target="https://binhlieu.quangninh.gov.vn/" TargetMode="External"/><Relationship Id="rId1331" Type="http://schemas.openxmlformats.org/officeDocument/2006/relationships/hyperlink" Target="https://www.facebook.com/tuoitreconganninhbinh/" TargetMode="External"/><Relationship Id="rId1776" Type="http://schemas.openxmlformats.org/officeDocument/2006/relationships/hyperlink" Target="https://longthanh.dongnai.gov.vn/" TargetMode="External"/><Relationship Id="rId1983" Type="http://schemas.openxmlformats.org/officeDocument/2006/relationships/hyperlink" Target="https://mytu.soctrang.gov.vn/" TargetMode="External"/><Relationship Id="rId68" Type="http://schemas.openxmlformats.org/officeDocument/2006/relationships/hyperlink" Target="https://www.facebook.com/caxquangdong" TargetMode="External"/><Relationship Id="rId1429" Type="http://schemas.openxmlformats.org/officeDocument/2006/relationships/hyperlink" Target="https://hscvvq.hatinh.gov.vn/vuquang/vbpq.nsf" TargetMode="External"/><Relationship Id="rId1636" Type="http://schemas.openxmlformats.org/officeDocument/2006/relationships/hyperlink" Target="https://huyensathay.kontum.gov.vn/" TargetMode="External"/><Relationship Id="rId1843" Type="http://schemas.openxmlformats.org/officeDocument/2006/relationships/hyperlink" Target="https://vinhhung.longan.gov.vn/" TargetMode="External"/><Relationship Id="rId1703" Type="http://schemas.openxmlformats.org/officeDocument/2006/relationships/hyperlink" Target="https://www.facebook.com/tuoitrelamha/" TargetMode="External"/><Relationship Id="rId1910" Type="http://schemas.openxmlformats.org/officeDocument/2006/relationships/hyperlink" Target="https://tpcaolanh.dongthap.gov.vn/" TargetMode="External"/><Relationship Id="rId284" Type="http://schemas.openxmlformats.org/officeDocument/2006/relationships/hyperlink" Target="https://m.facebook.com/conganthitranyenthinh?_rdr" TargetMode="External"/><Relationship Id="rId491" Type="http://schemas.openxmlformats.org/officeDocument/2006/relationships/hyperlink" Target="https://www.facebook.com/profile.php?id=100052411776255" TargetMode="External"/><Relationship Id="rId2172" Type="http://schemas.openxmlformats.org/officeDocument/2006/relationships/hyperlink" Target="https://quangbinh.toaan.gov.vn/webcenter/portal/quangbinh/thongbaotimnguoivangmat?selectedPage=2&amp;pTrangThai=2" TargetMode="External"/><Relationship Id="rId144" Type="http://schemas.openxmlformats.org/officeDocument/2006/relationships/hyperlink" Target="https://www.facebook.com/profile.php?id=100068079370048" TargetMode="External"/><Relationship Id="rId589" Type="http://schemas.openxmlformats.org/officeDocument/2006/relationships/hyperlink" Target="https://ductho.hatinh.gov.vn/" TargetMode="External"/><Relationship Id="rId796" Type="http://schemas.openxmlformats.org/officeDocument/2006/relationships/hyperlink" Target="https://camlac.camxuyen.hatinh.gov.vn/" TargetMode="External"/><Relationship Id="rId351" Type="http://schemas.openxmlformats.org/officeDocument/2006/relationships/hyperlink" Target="https://www.facebook.com/profile.php?id=100067801098096" TargetMode="External"/><Relationship Id="rId449" Type="http://schemas.openxmlformats.org/officeDocument/2006/relationships/hyperlink" Target="https://www.facebook.com/profile.php?id=100069384661813" TargetMode="External"/><Relationship Id="rId656" Type="http://schemas.openxmlformats.org/officeDocument/2006/relationships/hyperlink" Target="https://hatinh.gov.vn/chien-thang-dong-loc" TargetMode="External"/><Relationship Id="rId863" Type="http://schemas.openxmlformats.org/officeDocument/2006/relationships/hyperlink" Target="https://www.facebook.com/p/C%C3%B4ng-an-x%C3%A3-K%E1%BB%B3-L%E1%BB%A3i-th%E1%BB%8B-x%C3%A3-K%E1%BB%B3-Anh-H%C3%A0-T%C4%A9nh-100069118903719/" TargetMode="External"/><Relationship Id="rId1079" Type="http://schemas.openxmlformats.org/officeDocument/2006/relationships/hyperlink" Target="https://www.facebook.com/cahmaichau28/?locale=vi_VN" TargetMode="External"/><Relationship Id="rId1286" Type="http://schemas.openxmlformats.org/officeDocument/2006/relationships/hyperlink" Target="https://www.facebook.com/p/C%C3%B4ng-an-ph%C6%B0%E1%BB%9Dng-Ho%C3%A0-M%E1%BA%A1c-100078748161662/" TargetMode="External"/><Relationship Id="rId1493" Type="http://schemas.openxmlformats.org/officeDocument/2006/relationships/hyperlink" Target="https://nguhanhson.danang.gov.vn/" TargetMode="External"/><Relationship Id="rId2032" Type="http://schemas.openxmlformats.org/officeDocument/2006/relationships/hyperlink" Target="https://locninh.quangbinh.gov.vn/" TargetMode="External"/><Relationship Id="rId211" Type="http://schemas.openxmlformats.org/officeDocument/2006/relationships/hyperlink" Target="https://www.facebook.com/tuoitrecahtb.h1" TargetMode="External"/><Relationship Id="rId309" Type="http://schemas.openxmlformats.org/officeDocument/2006/relationships/hyperlink" Target="https://www.facebook.com/conganlaicach" TargetMode="External"/><Relationship Id="rId516" Type="http://schemas.openxmlformats.org/officeDocument/2006/relationships/hyperlink" Target="https://www.facebook.com/profile.php?id=100072210699878" TargetMode="External"/><Relationship Id="rId1146" Type="http://schemas.openxmlformats.org/officeDocument/2006/relationships/hyperlink" Target="https://www.facebook.com/conganhuyenlucnam/?locale=vi_VN" TargetMode="External"/><Relationship Id="rId1798" Type="http://schemas.openxmlformats.org/officeDocument/2006/relationships/hyperlink" Target="https://www.facebook.com/774819600000295" TargetMode="External"/><Relationship Id="rId723" Type="http://schemas.openxmlformats.org/officeDocument/2006/relationships/hyperlink" Target="https://thachha.hatinh.gov.vn/portal/pages/2024-08-17/Xa-Thach-Lac-da-to-chuc-le-ra-mat-nha-van-hoa-cong-478906.aspx" TargetMode="External"/><Relationship Id="rId930" Type="http://schemas.openxmlformats.org/officeDocument/2006/relationships/hyperlink" Target="https://truongthinh-unghoa.thudo.gov.vn/tin-lien-thong/thi-tran-van-dinh-nhieu-hoat-dong-ky-niem-ngay-thanh-lap-hoi-nong-dan-hoi-lhpn-hoi-lhtn-viet-nam-trong-thang-10-2024-2796241021022027811.htm" TargetMode="External"/><Relationship Id="rId1006" Type="http://schemas.openxmlformats.org/officeDocument/2006/relationships/hyperlink" Target="https://www.laocai.gov.vn/" TargetMode="External"/><Relationship Id="rId1353" Type="http://schemas.openxmlformats.org/officeDocument/2006/relationships/hyperlink" Target="https://thitran.hatrung.thanhhoa.gov.vn/" TargetMode="External"/><Relationship Id="rId1560" Type="http://schemas.openxmlformats.org/officeDocument/2006/relationships/hyperlink" Target="https://tayson.binhdinh.gov.vn/" TargetMode="External"/><Relationship Id="rId1658" Type="http://schemas.openxmlformats.org/officeDocument/2006/relationships/hyperlink" Target="https://chuse.gialai.gov.vn/Home.aspx" TargetMode="External"/><Relationship Id="rId1865" Type="http://schemas.openxmlformats.org/officeDocument/2006/relationships/hyperlink" Target="https://www.facebook.com/ConganhuyenChoGao/" TargetMode="External"/><Relationship Id="rId1213" Type="http://schemas.openxmlformats.org/officeDocument/2006/relationships/hyperlink" Target="https://kinhmon.haiduong.gov.vn/" TargetMode="External"/><Relationship Id="rId1420" Type="http://schemas.openxmlformats.org/officeDocument/2006/relationships/hyperlink" Target="https://www.facebook.com/cahungnguyennghean/" TargetMode="External"/><Relationship Id="rId1518" Type="http://schemas.openxmlformats.org/officeDocument/2006/relationships/hyperlink" Target="https://www.facebook.com/policethangbinh/" TargetMode="External"/><Relationship Id="rId1725" Type="http://schemas.openxmlformats.org/officeDocument/2006/relationships/hyperlink" Target="https://www.facebook.com/ConganhuyenHonQuan/" TargetMode="External"/><Relationship Id="rId1932" Type="http://schemas.openxmlformats.org/officeDocument/2006/relationships/hyperlink" Target="https://www.facebook.com/p/%C4%90o%C3%A0n-Thanh-ni%C3%AAn-C%C3%B4ng-an-huy%E1%BB%87n-Ch%C3%A2u-Ph%C3%BA-100063701133978/" TargetMode="External"/><Relationship Id="rId17" Type="http://schemas.openxmlformats.org/officeDocument/2006/relationships/hyperlink" Target="https://www.facebook.com/profile.php?id=100078838003104" TargetMode="External"/><Relationship Id="rId2194" Type="http://schemas.openxmlformats.org/officeDocument/2006/relationships/hyperlink" Target="https://www.facebook.com/p/C%C3%B4ng-an-x%C3%A3-Duy-Ninh-100076944493046/" TargetMode="External"/><Relationship Id="rId166" Type="http://schemas.openxmlformats.org/officeDocument/2006/relationships/hyperlink" Target="https://www.facebook.com/conganhuyenphurieng" TargetMode="External"/><Relationship Id="rId373" Type="http://schemas.openxmlformats.org/officeDocument/2006/relationships/hyperlink" Target="https://www.facebook.com/CaThongNong" TargetMode="External"/><Relationship Id="rId580" Type="http://schemas.openxmlformats.org/officeDocument/2006/relationships/hyperlink" Target="https://www.facebook.com/p/C%C3%B4ng-an-x%C3%A3-%C4%90%E1%BB%A9c-H%C6%B0%C6%A1ng-huy%E1%BB%87n-V%C5%A9-Quang-100075978852261/" TargetMode="External"/><Relationship Id="rId2054" Type="http://schemas.openxmlformats.org/officeDocument/2006/relationships/hyperlink" Target="https://quangbinh.gov.vn/chi-tiet-tin/-/view-article/1/14012495785027/1412100684529" TargetMode="External"/><Relationship Id="rId1" Type="http://schemas.openxmlformats.org/officeDocument/2006/relationships/hyperlink" Target="https://www.facebook.com/CALT.CAX19303" TargetMode="External"/><Relationship Id="rId233" Type="http://schemas.openxmlformats.org/officeDocument/2006/relationships/hyperlink" Target="https://www.facebook.com/profile.php?id=61550699067289" TargetMode="External"/><Relationship Id="rId440" Type="http://schemas.openxmlformats.org/officeDocument/2006/relationships/hyperlink" Target="https://www.facebook.com/profile.php?id=100064794546201" TargetMode="External"/><Relationship Id="rId678" Type="http://schemas.openxmlformats.org/officeDocument/2006/relationships/hyperlink" Target="https://huongson.hatinh.gov.vn/" TargetMode="External"/><Relationship Id="rId885" Type="http://schemas.openxmlformats.org/officeDocument/2006/relationships/hyperlink" Target="https://phoyen.thainguyen.gov.vn/" TargetMode="External"/><Relationship Id="rId1070" Type="http://schemas.openxmlformats.org/officeDocument/2006/relationships/hyperlink" Target="https://www.hoabinh.gov.vn/huyen-da-bac" TargetMode="External"/><Relationship Id="rId2121" Type="http://schemas.openxmlformats.org/officeDocument/2006/relationships/hyperlink" Target="http://ubmt.quangbinh.gov.vn/3cms/ubnd-xa-quang-xuan-huyen-quang-trach-to-chuc-gap-mat-ky-niem-75-nam-ngay-thuong-binh---liet-sy-.htm" TargetMode="External"/><Relationship Id="rId300" Type="http://schemas.openxmlformats.org/officeDocument/2006/relationships/hyperlink" Target="https://www.facebook.com/cattqkbhn" TargetMode="External"/><Relationship Id="rId538" Type="http://schemas.openxmlformats.org/officeDocument/2006/relationships/hyperlink" Target="https://ductho.hatinh.gov.vn/lienminh/pages/2024-02-01/UBND-xa-Lien-Minh-huyen-Duc-Tho-tinh-Ha-Tinh-phoi--474110.aspx" TargetMode="External"/><Relationship Id="rId745" Type="http://schemas.openxmlformats.org/officeDocument/2006/relationships/hyperlink" Target="https://hscvth.hatinh.gov.vn/thachha/vbdh.nsf/str/9301209EF65C0F52472587FB000B517C/$file/GI%E1%BA%A4Y%20M%E1%BB%9CI%20GI%E1%BA%A2I%20QUY%E1%BA%BET%20%C4%90%C6%A0N%20TH%C6%AF%20%C4%90%E1%BB%92NG%20XU%C3%82N(17.02.2022_08h51p51)_signed.pdf" TargetMode="External"/><Relationship Id="rId952" Type="http://schemas.openxmlformats.org/officeDocument/2006/relationships/hyperlink" Target="https://ttvinhtuy.hagiang.gov.vn/" TargetMode="External"/><Relationship Id="rId1168" Type="http://schemas.openxmlformats.org/officeDocument/2006/relationships/hyperlink" Target="https://www.facebook.com/thptsongthao.camkhe.phutho/" TargetMode="External"/><Relationship Id="rId1375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582" Type="http://schemas.openxmlformats.org/officeDocument/2006/relationships/hyperlink" Target="https://camranh.khanhhoa.gov.vn/" TargetMode="External"/><Relationship Id="rId2219" Type="http://schemas.openxmlformats.org/officeDocument/2006/relationships/hyperlink" Target="https://phongthuy.quangbinh.gov.vn/" TargetMode="External"/><Relationship Id="rId81" Type="http://schemas.openxmlformats.org/officeDocument/2006/relationships/hyperlink" Target="https://www.facebook.com/profile.php?id=100071082356284" TargetMode="External"/><Relationship Id="rId605" Type="http://schemas.openxmlformats.org/officeDocument/2006/relationships/hyperlink" Target="http://xuangiang.nghixuan.hatinh.gov.vn/" TargetMode="External"/><Relationship Id="rId812" Type="http://schemas.openxmlformats.org/officeDocument/2006/relationships/hyperlink" Target="http://kydong.kyanh.hatinh.gov.vn/" TargetMode="External"/><Relationship Id="rId1028" Type="http://schemas.openxmlformats.org/officeDocument/2006/relationships/hyperlink" Target="https://sinho.laichau.gov.vn/" TargetMode="External"/><Relationship Id="rId1235" Type="http://schemas.openxmlformats.org/officeDocument/2006/relationships/hyperlink" Target="https://thanhmien.haiduong.gov.vn/" TargetMode="External"/><Relationship Id="rId1442" Type="http://schemas.openxmlformats.org/officeDocument/2006/relationships/hyperlink" Target="https://www.facebook.com/p/C%C3%B4ng-an-th%E1%BB%8B-tr%E1%BA%A5n-Thi%C3%AAn-C%E1%BA%A7m-100057469028804/" TargetMode="External"/><Relationship Id="rId1887" Type="http://schemas.openxmlformats.org/officeDocument/2006/relationships/hyperlink" Target="https://www.facebook.com/p/An-ninh-tr%E1%BA%ADt-t%E1%BB%B1-huy%E1%BB%87n-Ti%E1%BB%83u-C%E1%BA%A7n-100064721378913/" TargetMode="External"/><Relationship Id="rId1302" Type="http://schemas.openxmlformats.org/officeDocument/2006/relationships/hyperlink" Target="https://ttlieude.namdinh.gov.vn/" TargetMode="External"/><Relationship Id="rId1747" Type="http://schemas.openxmlformats.org/officeDocument/2006/relationships/hyperlink" Target="https://godau.tayninh.gov.vn/" TargetMode="External"/><Relationship Id="rId1954" Type="http://schemas.openxmlformats.org/officeDocument/2006/relationships/hyperlink" Target="https://www.facebook.com/Conganthanhphophuquoc/?locale=vi_VN" TargetMode="External"/><Relationship Id="rId39" Type="http://schemas.openxmlformats.org/officeDocument/2006/relationships/hyperlink" Target="https://www.facebook.com/profile.php?id=61554347842510" TargetMode="External"/><Relationship Id="rId1607" Type="http://schemas.openxmlformats.org/officeDocument/2006/relationships/hyperlink" Target="https://www.facebook.com/p/%C4%90o%C3%A0n-Thanh-ni%C3%AAn-C%C3%B4ng-an-huy%E1%BB%87n-Thu%E1%BA%ADn-Nam-100064909593396/" TargetMode="External"/><Relationship Id="rId1814" Type="http://schemas.openxmlformats.org/officeDocument/2006/relationships/hyperlink" Target="https://www.facebook.com/TPHCM.CAQ10/?locale=vi_VN" TargetMode="External"/><Relationship Id="rId188" Type="http://schemas.openxmlformats.org/officeDocument/2006/relationships/hyperlink" Target="https://www.facebook.com/conganhuyeniapa" TargetMode="External"/><Relationship Id="rId395" Type="http://schemas.openxmlformats.org/officeDocument/2006/relationships/hyperlink" Target="https://www.facebook.com/profile.php?id=100068097721732" TargetMode="External"/><Relationship Id="rId2076" Type="http://schemas.openxmlformats.org/officeDocument/2006/relationships/hyperlink" Target="https://www.facebook.com/tuoitreconganquangbinh/" TargetMode="External"/><Relationship Id="rId255" Type="http://schemas.openxmlformats.org/officeDocument/2006/relationships/hyperlink" Target="https://www.facebook.com/conganhuyentuyenhoa" TargetMode="External"/><Relationship Id="rId462" Type="http://schemas.openxmlformats.org/officeDocument/2006/relationships/hyperlink" Target="https://www.facebook.com/caxmyloccanlochatinh" TargetMode="External"/><Relationship Id="rId1092" Type="http://schemas.openxmlformats.org/officeDocument/2006/relationships/hyperlink" Target="https://www.facebook.com/p/C%C3%B4ng-an-Th%E1%BB%8B-tr%E1%BA%A5n-S%C3%B4ng-C%E1%BA%A7u-100071878300589/" TargetMode="External"/><Relationship Id="rId1397" Type="http://schemas.openxmlformats.org/officeDocument/2006/relationships/hyperlink" Target="https://www.facebook.com/2030522043900428" TargetMode="External"/><Relationship Id="rId2143" Type="http://schemas.openxmlformats.org/officeDocument/2006/relationships/hyperlink" Target="https://thanhtrach.quangbinh.gov.vn/" TargetMode="External"/><Relationship Id="rId115" Type="http://schemas.openxmlformats.org/officeDocument/2006/relationships/hyperlink" Target="https://www.facebook.com/profile.php?id=100069747852703" TargetMode="External"/><Relationship Id="rId322" Type="http://schemas.openxmlformats.org/officeDocument/2006/relationships/hyperlink" Target="https://www.facebook.com/profile.php?id=100085774741611" TargetMode="External"/><Relationship Id="rId767" Type="http://schemas.openxmlformats.org/officeDocument/2006/relationships/hyperlink" Target="https://www.facebook.com/doanthanhnienconganhanam/" TargetMode="External"/><Relationship Id="rId974" Type="http://schemas.openxmlformats.org/officeDocument/2006/relationships/hyperlink" Target="https://nguyenbinh.caobang.gov.vn/" TargetMode="External"/><Relationship Id="rId2003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2210" Type="http://schemas.openxmlformats.org/officeDocument/2006/relationships/hyperlink" Target="https://www.facebook.com/ConganxaNguThuyBac/?locale=fo_FO" TargetMode="External"/><Relationship Id="rId627" Type="http://schemas.openxmlformats.org/officeDocument/2006/relationships/hyperlink" Target="https://www.facebook.com/p/C%C3%B4ng-an-x%C3%A3-Thi%C3%AAn-L%E1%BB%99c-huy%E1%BB%87n-Can-L%E1%BB%99c-t%E1%BB%89nh-H%C3%A0-T%C4%A9nh-100063467591792/" TargetMode="External"/><Relationship Id="rId834" Type="http://schemas.openxmlformats.org/officeDocument/2006/relationships/hyperlink" Target="https://kyanh.hatinh.gov.vn/" TargetMode="External"/><Relationship Id="rId1257" Type="http://schemas.openxmlformats.org/officeDocument/2006/relationships/hyperlink" Target="https://vangiang.hungyen.gov.vn/" TargetMode="External"/><Relationship Id="rId1464" Type="http://schemas.openxmlformats.org/officeDocument/2006/relationships/hyperlink" Target="https://giolinh.quangtri.gov.vn/" TargetMode="External"/><Relationship Id="rId1671" Type="http://schemas.openxmlformats.org/officeDocument/2006/relationships/hyperlink" Target="http://buondon.daklak.gov.vn/" TargetMode="External"/><Relationship Id="rId901" Type="http://schemas.openxmlformats.org/officeDocument/2006/relationships/hyperlink" Target="https://www.facebook.com/p/%E1%BB%A6y-Ban-Nh%C3%A2n-D%C3%A2n-th%E1%BB%8B-tr%E1%BA%A5n-Y%C3%AAn-Vi%C3%AAn-100069742186125/" TargetMode="External"/><Relationship Id="rId1117" Type="http://schemas.openxmlformats.org/officeDocument/2006/relationships/hyperlink" Target="https://langson.gov.vn/thong-tin-tong-hop/thong-tin-quy-hoach/phe-duyet-dieu-chinh-quy-hoach-chung-thi-tran-na-duong-huyen-loc-binh-tinh-lang-son-den-nam-2035-ty-le-1-5.000.html" TargetMode="External"/><Relationship Id="rId1324" Type="http://schemas.openxmlformats.org/officeDocument/2006/relationships/hyperlink" Target="https://thitranme.giavien.ninhbinh.gov.vn/" TargetMode="External"/><Relationship Id="rId1531" Type="http://schemas.openxmlformats.org/officeDocument/2006/relationships/hyperlink" Target="https://trabong.quangngai.gov.vn/" TargetMode="External"/><Relationship Id="rId1769" Type="http://schemas.openxmlformats.org/officeDocument/2006/relationships/hyperlink" Target="https://dinhquan.dongnai.gov.vn/" TargetMode="External"/><Relationship Id="rId1976" Type="http://schemas.openxmlformats.org/officeDocument/2006/relationships/hyperlink" Target="https://phunghiep.haugiang.gov.vn/" TargetMode="External"/><Relationship Id="rId30" Type="http://schemas.openxmlformats.org/officeDocument/2006/relationships/hyperlink" Target="https://www.facebook.com/profile.php?id=100086277890061" TargetMode="External"/><Relationship Id="rId1629" Type="http://schemas.openxmlformats.org/officeDocument/2006/relationships/hyperlink" Target="https://www.facebook.com/tuoitredakto/" TargetMode="External"/><Relationship Id="rId1836" Type="http://schemas.openxmlformats.org/officeDocument/2006/relationships/hyperlink" Target="https://www.facebook.com/tuoitrecatphcm/" TargetMode="External"/><Relationship Id="rId1903" Type="http://schemas.openxmlformats.org/officeDocument/2006/relationships/hyperlink" Target="https://www.facebook.com/tuoitreconganvinhlong/" TargetMode="External"/><Relationship Id="rId2098" Type="http://schemas.openxmlformats.org/officeDocument/2006/relationships/hyperlink" Target="https://caoquang.quangbinh.gov.vn/" TargetMode="External"/><Relationship Id="rId277" Type="http://schemas.openxmlformats.org/officeDocument/2006/relationships/hyperlink" Target="https://www.facebook.com/profile.php?id=100063893357078" TargetMode="External"/><Relationship Id="rId484" Type="http://schemas.openxmlformats.org/officeDocument/2006/relationships/hyperlink" Target="https://www.facebook.com/profile.php?id=100069554416596" TargetMode="External"/><Relationship Id="rId2165" Type="http://schemas.openxmlformats.org/officeDocument/2006/relationships/hyperlink" Target="https://vantrach.quangbinh.gov.vn/" TargetMode="External"/><Relationship Id="rId137" Type="http://schemas.openxmlformats.org/officeDocument/2006/relationships/hyperlink" Target="https://www.facebook.com/camangthit" TargetMode="External"/><Relationship Id="rId344" Type="http://schemas.openxmlformats.org/officeDocument/2006/relationships/hyperlink" Target="https://www.facebook.com/profile.php?id=100064830018613" TargetMode="External"/><Relationship Id="rId691" Type="http://schemas.openxmlformats.org/officeDocument/2006/relationships/hyperlink" Target="https://huongkhe.hatinh.gov.vn/xa-huong-trach-1601645177.html" TargetMode="External"/><Relationship Id="rId789" Type="http://schemas.openxmlformats.org/officeDocument/2006/relationships/hyperlink" Target="https://camthinh.camxuyen.hatinh.gov.vn/" TargetMode="External"/><Relationship Id="rId996" Type="http://schemas.openxmlformats.org/officeDocument/2006/relationships/hyperlink" Target="https://hamyen.tuyenquang.gov.vn/" TargetMode="External"/><Relationship Id="rId2025" Type="http://schemas.openxmlformats.org/officeDocument/2006/relationships/hyperlink" Target="https://dongson.quangbinh.gov.vn/" TargetMode="External"/><Relationship Id="rId551" Type="http://schemas.openxmlformats.org/officeDocument/2006/relationships/hyperlink" Target="https://ductho.hatinh.gov.vn/" TargetMode="External"/><Relationship Id="rId649" Type="http://schemas.openxmlformats.org/officeDocument/2006/relationships/hyperlink" Target="https://hatinh.gov.vn/uploads/topics/15629186056749.docx" TargetMode="External"/><Relationship Id="rId856" Type="http://schemas.openxmlformats.org/officeDocument/2006/relationships/hyperlink" Target="https://www.facebook.com/p/C%C3%B4ng-an-x%C3%A3-H%E1%BB%99-%C4%90%E1%BB%99-C%C3%B4ng-an-huy%E1%BB%87n-L%E1%BB%99c-H%C3%A0-C%C3%B4ng-an-t%E1%BB%89nh-H%C3%A0-T%C4%A9nh-100080237923900/" TargetMode="External"/><Relationship Id="rId1181" Type="http://schemas.openxmlformats.org/officeDocument/2006/relationships/hyperlink" Target="https://vinhphuc.gov.vn/ct/cms/HeThongChinhTriTinh/uybannhandan/Lists/QuyetDinh/View_Detail.aspx?ItemID=1032" TargetMode="External"/><Relationship Id="rId1279" Type="http://schemas.openxmlformats.org/officeDocument/2006/relationships/hyperlink" Target="https://diemdien.thaithuy.thaibinh.gov.vn/" TargetMode="External"/><Relationship Id="rId1486" Type="http://schemas.openxmlformats.org/officeDocument/2006/relationships/hyperlink" Target="https://www.facebook.com/p/C%C3%94NG-AN-PH%C6%AF%E1%BB%9CNG-THANH-KH%C3%8A-%C4%90%C3%94NG-100057225648770/" TargetMode="External"/><Relationship Id="rId2232" Type="http://schemas.openxmlformats.org/officeDocument/2006/relationships/hyperlink" Target="https://hungthuy.quangbinh.gov.vn/" TargetMode="External"/><Relationship Id="rId204" Type="http://schemas.openxmlformats.org/officeDocument/2006/relationships/hyperlink" Target="https://www.facebook.com/conganhuyenkonplong" TargetMode="External"/><Relationship Id="rId411" Type="http://schemas.openxmlformats.org/officeDocument/2006/relationships/hyperlink" Target="https://www.facebook.com/profile.php?id=100069204879963" TargetMode="External"/><Relationship Id="rId509" Type="http://schemas.openxmlformats.org/officeDocument/2006/relationships/hyperlink" Target="https://www.facebook.com/people/C%C3%B4ng-an-th%E1%BB%8B-tr%E1%BA%A5n-C%E1%BB%95-L%E1%BB%85/100069913269136/" TargetMode="External"/><Relationship Id="rId1041" Type="http://schemas.openxmlformats.org/officeDocument/2006/relationships/hyperlink" Target="https://bacyen.sonla.gov.vn/" TargetMode="External"/><Relationship Id="rId1139" Type="http://schemas.openxmlformats.org/officeDocument/2006/relationships/hyperlink" Target="https://thitrancaothuong.tanyen.bacgiang.gov.vn/" TargetMode="External"/><Relationship Id="rId1346" Type="http://schemas.openxmlformats.org/officeDocument/2006/relationships/hyperlink" Target="http://thitran.ngoclac.thanhhoa.gov.vn/van-ban-cua-xa" TargetMode="External"/><Relationship Id="rId1693" Type="http://schemas.openxmlformats.org/officeDocument/2006/relationships/hyperlink" Target="http://dakrlap.daknong.gov.vn/" TargetMode="External"/><Relationship Id="rId1998" Type="http://schemas.openxmlformats.org/officeDocument/2006/relationships/hyperlink" Target="https://baclieu.gov.vn/" TargetMode="External"/><Relationship Id="rId716" Type="http://schemas.openxmlformats.org/officeDocument/2006/relationships/hyperlink" Target="https://thachha.hatinh.gov.vn/" TargetMode="External"/><Relationship Id="rId923" Type="http://schemas.openxmlformats.org/officeDocument/2006/relationships/hyperlink" Target="https://xuanmai.chuongmy.hanoi.gov.vn/" TargetMode="External"/><Relationship Id="rId1553" Type="http://schemas.openxmlformats.org/officeDocument/2006/relationships/hyperlink" Target="https://hoaichau-hoainhon.binhdinh.gov.vn/" TargetMode="External"/><Relationship Id="rId1760" Type="http://schemas.openxmlformats.org/officeDocument/2006/relationships/hyperlink" Target="https://www.facebook.com/p/C%C3%B4ng-an-huy%E1%BB%87n-B%E1%BA%AFc-T%C3%A2n-Uy%C3%AAn-B%C3%ACnh-D%C6%B0%C6%A1ng-100079942237723/" TargetMode="External"/><Relationship Id="rId1858" Type="http://schemas.openxmlformats.org/officeDocument/2006/relationships/hyperlink" Target="https://www.facebook.com/anninhmang.tiengiang" TargetMode="External"/><Relationship Id="rId52" Type="http://schemas.openxmlformats.org/officeDocument/2006/relationships/hyperlink" Target="https://www.facebook.com/people/C%C3%B4ng-an-x%C3%A3-H%E1%BA%A1-Tr%E1%BA%A1ch/100063674791751/" TargetMode="External"/><Relationship Id="rId1206" Type="http://schemas.openxmlformats.org/officeDocument/2006/relationships/hyperlink" Target="https://www.facebook.com/p/C%C3%B4ng-an-huy%E1%BB%87n-Gia-B%C3%ACnh-100075950866118/" TargetMode="External"/><Relationship Id="rId1413" Type="http://schemas.openxmlformats.org/officeDocument/2006/relationships/hyperlink" Target="https://doluong.nghean.gov.vn/" TargetMode="External"/><Relationship Id="rId1620" Type="http://schemas.openxmlformats.org/officeDocument/2006/relationships/hyperlink" Target="https://www.facebook.com/p/Tu%E1%BB%95i-tr%E1%BA%BB-C%C3%B4ng-an-H%C3%A0m-T%C3%A2n-100063704490691/" TargetMode="External"/><Relationship Id="rId1718" Type="http://schemas.openxmlformats.org/officeDocument/2006/relationships/hyperlink" Target="https://cattien.lamdong.gov.vn/" TargetMode="External"/><Relationship Id="rId1925" Type="http://schemas.openxmlformats.org/officeDocument/2006/relationships/hyperlink" Target="https://www.facebook.com/ConganhuyenLaiVung/" TargetMode="External"/><Relationship Id="rId299" Type="http://schemas.openxmlformats.org/officeDocument/2006/relationships/hyperlink" Target="https://www.facebook.com/profile.php?id=100083516104638" TargetMode="External"/><Relationship Id="rId2187" Type="http://schemas.openxmlformats.org/officeDocument/2006/relationships/hyperlink" Target="https://www.facebook.com/p/C%C3%B4ng-an-x%C3%A3-V%C4%A9nh-Ninh-huy%E1%BB%87n-Qu%E1%BA%A3ng-Ninh-t%E1%BB%89nh-Qu%E1%BA%A3ng-B%C3%ACnh-100071436484628/" TargetMode="External"/><Relationship Id="rId159" Type="http://schemas.openxmlformats.org/officeDocument/2006/relationships/hyperlink" Target="https://www.facebook.com/conganhuyenbaubang" TargetMode="External"/><Relationship Id="rId366" Type="http://schemas.openxmlformats.org/officeDocument/2006/relationships/hyperlink" Target="https://www.facebook.com/profile.php?id=100079492961310" TargetMode="External"/><Relationship Id="rId573" Type="http://schemas.openxmlformats.org/officeDocument/2006/relationships/hyperlink" Target="https://www.facebook.com/100052411776255" TargetMode="External"/><Relationship Id="rId780" Type="http://schemas.openxmlformats.org/officeDocument/2006/relationships/hyperlink" Target="https://www.facebook.com/p/C%C3%B4ng-An-X%C3%A3-C%E1%BA%A9m-Quan-100052728078332/" TargetMode="External"/><Relationship Id="rId2047" Type="http://schemas.openxmlformats.org/officeDocument/2006/relationships/hyperlink" Target="https://www.facebook.com/congantinhquangbinh/" TargetMode="External"/><Relationship Id="rId226" Type="http://schemas.openxmlformats.org/officeDocument/2006/relationships/hyperlink" Target="https://www.facebook.com/profile.php?id=100090928187580" TargetMode="External"/><Relationship Id="rId433" Type="http://schemas.openxmlformats.org/officeDocument/2006/relationships/hyperlink" Target="https://www.facebook.com/CACD.CX.HT" TargetMode="External"/><Relationship Id="rId878" Type="http://schemas.openxmlformats.org/officeDocument/2006/relationships/hyperlink" Target="https://hscvtxka.hatinh.gov.vn/txkyanh/vbpq.nsf/63DF5A0BBBF647B847258B26000DDE76/$file/TB-niem-yet-cong-khai-duong-day-nong.docx" TargetMode="External"/><Relationship Id="rId1063" Type="http://schemas.openxmlformats.org/officeDocument/2006/relationships/hyperlink" Target="https://www.facebook.com/p/Tr%C6%B0%E1%BB%9Dng-M%E1%BA%A7m-non-Tr%E1%BA%A7n-Ph%C3%BA-huy%E1%BB%87n-V%C4%83n-Ch%E1%BA%A5n-t%E1%BB%89nh-Y%C3%AAn-B%C3%A1i-100063967868330/" TargetMode="External"/><Relationship Id="rId1270" Type="http://schemas.openxmlformats.org/officeDocument/2006/relationships/hyperlink" Target="https://www.facebook.com/p/Tu%E1%BB%95i-tr%E1%BA%BB-C%C3%B4ng-an-Th%C3%A1i-B%C3%ACnh-100068113789461/" TargetMode="External"/><Relationship Id="rId2114" Type="http://schemas.openxmlformats.org/officeDocument/2006/relationships/hyperlink" Target="https://quangtrach.quangbinh.gov.vn/chi-tiet-tin/-/view-article/1/1404469291936/1403517711715" TargetMode="External"/><Relationship Id="rId640" Type="http://schemas.openxmlformats.org/officeDocument/2006/relationships/hyperlink" Target="https://kimson.ninhbinh.gov.vn/gioi-thieu/xa-yen-loc" TargetMode="External"/><Relationship Id="rId738" Type="http://schemas.openxmlformats.org/officeDocument/2006/relationships/hyperlink" Target="https://www.facebook.com/chidoan.congan/?locale=vi_VN" TargetMode="External"/><Relationship Id="rId945" Type="http://schemas.openxmlformats.org/officeDocument/2006/relationships/hyperlink" Target="https://bacme.hagiang.gov.vn/chi-tiet-tin-tuc/-/news/44693/th%E1%BB%8B-tr%E1%BA%A5n-y%C3%AAn-ph%C3%BA-huy%E1%BB%87n-b%E1%BA%AFc-m%C3%AA-10-n%C4%83m-x%C3%A2y-d%E1%BB%B1ng-v%C3%A0-ph%C3%A1t-tri%E1%BB%83n.html" TargetMode="External"/><Relationship Id="rId1368" Type="http://schemas.openxmlformats.org/officeDocument/2006/relationships/hyperlink" Target="https://www.facebook.com/ConganTrieuSonOfficial/" TargetMode="External"/><Relationship Id="rId1575" Type="http://schemas.openxmlformats.org/officeDocument/2006/relationships/hyperlink" Target="http://tayhoa.phuyen.gov.vn/" TargetMode="External"/><Relationship Id="rId1782" Type="http://schemas.openxmlformats.org/officeDocument/2006/relationships/hyperlink" Target="https://vungtau.baria-vungtau.gov.vn/" TargetMode="External"/><Relationship Id="rId74" Type="http://schemas.openxmlformats.org/officeDocument/2006/relationships/hyperlink" Target="https://www.facebook.com/profile.php?id=100071354979902" TargetMode="External"/><Relationship Id="rId500" Type="http://schemas.openxmlformats.org/officeDocument/2006/relationships/hyperlink" Target="https://www.facebook.com/profile.php?id=100066484426642" TargetMode="External"/><Relationship Id="rId805" Type="http://schemas.openxmlformats.org/officeDocument/2006/relationships/hyperlink" Target="https://www.facebook.com/p/C%C3%B4ng-an-x%C3%A3-K%E1%BB%B3-Phong-huy%E1%BB%87n-K%E1%BB%B3-Anh-t%E1%BB%89nh-H%C3%A0-T%C4%A9nh-100063488471398/" TargetMode="External"/><Relationship Id="rId1130" Type="http://schemas.openxmlformats.org/officeDocument/2006/relationships/hyperlink" Target="https://www.quangninh.gov.vn/donvi/huyenbache/Trang/Default.aspx" TargetMode="External"/><Relationship Id="rId1228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1435" Type="http://schemas.openxmlformats.org/officeDocument/2006/relationships/hyperlink" Target="https://hscvcl.hatinh.gov.vn/canloc/vbpq.nsf/5DE6EF337ACF4D254725865E002D0CF8/$file/DS-thanh-vien-UBBC-thi-tran.docx" TargetMode="External"/><Relationship Id="rId1642" Type="http://schemas.openxmlformats.org/officeDocument/2006/relationships/hyperlink" Target="https://kbang.gialai.gov.vn/SpecialPages/kkk/Tai-lieu-ky-hop-H%C4%90ND-huyen.aspx" TargetMode="External"/><Relationship Id="rId1947" Type="http://schemas.openxmlformats.org/officeDocument/2006/relationships/hyperlink" Target="https://giongrieng.kiengiang.gov.vn/" TargetMode="External"/><Relationship Id="rId1502" Type="http://schemas.openxmlformats.org/officeDocument/2006/relationships/hyperlink" Target="https://www.facebook.com/policetaygiang/" TargetMode="External"/><Relationship Id="rId1807" Type="http://schemas.openxmlformats.org/officeDocument/2006/relationships/hyperlink" Target="http://www.tanphu.hochiminhcity.gov.vn/" TargetMode="External"/><Relationship Id="rId290" Type="http://schemas.openxmlformats.org/officeDocument/2006/relationships/hyperlink" Target="https://www.facebook.com/profile.php?id=100083043897101" TargetMode="External"/><Relationship Id="rId388" Type="http://schemas.openxmlformats.org/officeDocument/2006/relationships/hyperlink" Target="https://www.facebook.com/profile.php?id=100078038280365" TargetMode="External"/><Relationship Id="rId2069" Type="http://schemas.openxmlformats.org/officeDocument/2006/relationships/hyperlink" Target="https://huonghoa.quangbinh.gov.vn/" TargetMode="External"/><Relationship Id="rId150" Type="http://schemas.openxmlformats.org/officeDocument/2006/relationships/hyperlink" Target="https://www.facebook.com/CongAnQuanGoVap" TargetMode="External"/><Relationship Id="rId595" Type="http://schemas.openxmlformats.org/officeDocument/2006/relationships/hyperlink" Target="http://xuanan.nghixuan.hatinh.gov.vn/" TargetMode="External"/><Relationship Id="rId248" Type="http://schemas.openxmlformats.org/officeDocument/2006/relationships/hyperlink" Target="https://www.facebook.com/profile.php?id=100086907874637" TargetMode="External"/><Relationship Id="rId455" Type="http://schemas.openxmlformats.org/officeDocument/2006/relationships/hyperlink" Target="https://www.facebook.com/profile.php?id=100075881265553" TargetMode="External"/><Relationship Id="rId662" Type="http://schemas.openxmlformats.org/officeDocument/2006/relationships/hyperlink" Target="https://huongkhe.hatinh.gov.vn/thi-tran-huong-khe-1606366472.html" TargetMode="External"/><Relationship Id="rId1085" Type="http://schemas.openxmlformats.org/officeDocument/2006/relationships/hyperlink" Target="https://www.facebook.com/p/C%C3%B4ng-an-huy%E1%BB%87n-Thanh-H%C3%A0-H%E1%BA%A3i-D%C6%B0%C6%A1ng-100064628331014/" TargetMode="External"/><Relationship Id="rId1292" Type="http://schemas.openxmlformats.org/officeDocument/2006/relationships/hyperlink" Target="https://www.facebook.com/p/C%C3%B4ng-an-th%E1%BB%8B-tr%E1%BA%A5n-Ki%E1%BB%87n-Kh%C3%AA-100083128217402/" TargetMode="External"/><Relationship Id="rId2136" Type="http://schemas.openxmlformats.org/officeDocument/2006/relationships/hyperlink" Target="https://botrach.quangbinh.gov.vn/chi-tiet-tin/-/view-article/1/1404469290797/1597731676594" TargetMode="External"/><Relationship Id="rId108" Type="http://schemas.openxmlformats.org/officeDocument/2006/relationships/hyperlink" Target="https://www.facebook.com/profile.php?id=100064307071807" TargetMode="External"/><Relationship Id="rId315" Type="http://schemas.openxmlformats.org/officeDocument/2006/relationships/hyperlink" Target="https://www.facebook.com/people/An-ninh-tr%E1%BA%ADt-t%E1%BB%B1-th%E1%BB%8B-tr%E1%BA%A5n-Tam-S%C6%A1n/100072499831325/" TargetMode="External"/><Relationship Id="rId522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967" Type="http://schemas.openxmlformats.org/officeDocument/2006/relationships/hyperlink" Target="https://quanguyen.quanghoa.caobang.gov.vn/" TargetMode="External"/><Relationship Id="rId1152" Type="http://schemas.openxmlformats.org/officeDocument/2006/relationships/hyperlink" Target="https://www.facebook.com/p/C%C3%B4ng-an-th%E1%BB%8B-tr%E1%BA%A5n-T%C3%A2n-An-Y%C3%AAn-Dung-B%E1%BA%AFc-Giang-100066949255453/" TargetMode="External"/><Relationship Id="rId1597" Type="http://schemas.openxmlformats.org/officeDocument/2006/relationships/hyperlink" Target="https://www.facebook.com/p/Tu%E1%BB%95i-tr%E1%BA%BB-C%C3%B4ng-an-huy%E1%BB%87n-Ninh-Ph%C6%B0%E1%BB%9Bc-100068114569027/" TargetMode="External"/><Relationship Id="rId2203" Type="http://schemas.openxmlformats.org/officeDocument/2006/relationships/hyperlink" Target="https://xuanninh.quangbinh.gov.vn/" TargetMode="External"/><Relationship Id="rId96" Type="http://schemas.openxmlformats.org/officeDocument/2006/relationships/hyperlink" Target="https://www.facebook.com/profile.php?id=100069212780701" TargetMode="External"/><Relationship Id="rId827" Type="http://schemas.openxmlformats.org/officeDocument/2006/relationships/hyperlink" Target="https://www.facebook.com/caxkytan/" TargetMode="External"/><Relationship Id="rId1012" Type="http://schemas.openxmlformats.org/officeDocument/2006/relationships/hyperlink" Target="https://baoyen.laocai.gov.vn/thuong-truc-ubnd-huyen/lanh-dao-ubnd-huyen-bao-yen-tu-ngay-15-9-2023-den-nay-1009073" TargetMode="External"/><Relationship Id="rId1457" Type="http://schemas.openxmlformats.org/officeDocument/2006/relationships/hyperlink" Target="https://lethuy.quangbinh.gov.vn/" TargetMode="External"/><Relationship Id="rId1664" Type="http://schemas.openxmlformats.org/officeDocument/2006/relationships/hyperlink" Target="https://www.facebook.com/ConganPhuthien/?locale=vi_VN" TargetMode="External"/><Relationship Id="rId1871" Type="http://schemas.openxmlformats.org/officeDocument/2006/relationships/hyperlink" Target="https://thanhphobentre.bentre.gov.vn/" TargetMode="External"/><Relationship Id="rId1317" Type="http://schemas.openxmlformats.org/officeDocument/2006/relationships/hyperlink" Target="https://ttyendinh-haihau.namdinh.gov.vn/" TargetMode="External"/><Relationship Id="rId1524" Type="http://schemas.openxmlformats.org/officeDocument/2006/relationships/hyperlink" Target="https://namtramy.quangnam.gov.vn/webcenter/portal/namtramy" TargetMode="External"/><Relationship Id="rId1731" Type="http://schemas.openxmlformats.org/officeDocument/2006/relationships/hyperlink" Target="https://chonthanh.binhphuoc.gov.vn/" TargetMode="External"/><Relationship Id="rId1969" Type="http://schemas.openxmlformats.org/officeDocument/2006/relationships/hyperlink" Target="https://www.facebook.com/p/C%C3%B4ng-an-huy%E1%BB%87n-C%E1%BB%9D-%C4%90%E1%BB%8F-61555824492428/" TargetMode="External"/><Relationship Id="rId23" Type="http://schemas.openxmlformats.org/officeDocument/2006/relationships/hyperlink" Target="https://www.facebook.com/profile.php?id=100076944493046" TargetMode="External"/><Relationship Id="rId1829" Type="http://schemas.openxmlformats.org/officeDocument/2006/relationships/hyperlink" Target="https://quan7.hochiminhcity.gov.vn/" TargetMode="External"/><Relationship Id="rId172" Type="http://schemas.openxmlformats.org/officeDocument/2006/relationships/hyperlink" Target="https://www.facebook.com/ConganhuyenBaoLam" TargetMode="External"/><Relationship Id="rId477" Type="http://schemas.openxmlformats.org/officeDocument/2006/relationships/hyperlink" Target="https://www.facebook.com/profile.php?id=100063694801068" TargetMode="External"/><Relationship Id="rId684" Type="http://schemas.openxmlformats.org/officeDocument/2006/relationships/hyperlink" Target="https://www.facebook.com/conganhuongkhehatinh/?locale=es_LA" TargetMode="External"/><Relationship Id="rId2060" Type="http://schemas.openxmlformats.org/officeDocument/2006/relationships/hyperlink" Target="https://www.facebook.com/tuoitreconganquangbinh/" TargetMode="External"/><Relationship Id="rId2158" Type="http://schemas.openxmlformats.org/officeDocument/2006/relationships/hyperlink" Target="https://www.facebook.com/tuoitreconganquangbinh/" TargetMode="External"/><Relationship Id="rId337" Type="http://schemas.openxmlformats.org/officeDocument/2006/relationships/hyperlink" Target="https://www.facebook.com/profile.php?id=100075508793206" TargetMode="External"/><Relationship Id="rId891" Type="http://schemas.openxmlformats.org/officeDocument/2006/relationships/hyperlink" Target="https://chilinh.haiduong.gov.vn/" TargetMode="External"/><Relationship Id="rId989" Type="http://schemas.openxmlformats.org/officeDocument/2006/relationships/hyperlink" Target="https://www.facebook.com/p/C%C3%B4ng-an-th%E1%BB%8B-tr%E1%BA%A5n-Y%E1%BA%BFn-L%E1%BA%A1c-100083379427001/" TargetMode="External"/><Relationship Id="rId2018" Type="http://schemas.openxmlformats.org/officeDocument/2006/relationships/hyperlink" Target="https://www.facebook.com/p/C%C3%B4ng-an-ph%C6%B0%E1%BB%9Dng-B%E1%BA%AFc-L%C3%BD-100076515212894/" TargetMode="External"/><Relationship Id="rId544" Type="http://schemas.openxmlformats.org/officeDocument/2006/relationships/hyperlink" Target="https://moj.gov.vn/UserControls/News/pFormPrint.aspx?UrlListProcess=/qt/tintuc/Lists/HoatDongCuaCacDonViThuocBo&amp;ListId=3a1800e5-1e0c-47a3-b925-83581493f9e3&amp;SiteId=b11f9e79-d495-439f-98e6-4bd81e36adc9&amp;ItemID=4165&amp;SiteRootID=b71e67e4-9250-47a7-96d6-64e9cb69ccf3" TargetMode="External"/><Relationship Id="rId751" Type="http://schemas.openxmlformats.org/officeDocument/2006/relationships/hyperlink" Target="https://thachha.hatinh.gov.vn/" TargetMode="External"/><Relationship Id="rId849" Type="http://schemas.openxmlformats.org/officeDocument/2006/relationships/hyperlink" Target="https://phuluu.locha.hatinh.gov.vn/vi/laws/detail/TO-TRINH-Ve-viec-de-nghi-phe-duyet-chu-truong-dau-tu-cac-du-an-39/?download=1&amp;id=0" TargetMode="External"/><Relationship Id="rId1174" Type="http://schemas.openxmlformats.org/officeDocument/2006/relationships/hyperlink" Target="https://www.facebook.com/1741129299402593" TargetMode="External"/><Relationship Id="rId1381" Type="http://schemas.openxmlformats.org/officeDocument/2006/relationships/hyperlink" Target="http://bensung.nhuthanh.thanhhoa.gov.vn/" TargetMode="External"/><Relationship Id="rId1479" Type="http://schemas.openxmlformats.org/officeDocument/2006/relationships/hyperlink" Target="https://www.facebook.com/p/C%C3%B4ng-an-huy%E1%BB%87n-A-L%C6%B0%E1%BB%9Bi-100080592303735/" TargetMode="External"/><Relationship Id="rId1686" Type="http://schemas.openxmlformats.org/officeDocument/2006/relationships/hyperlink" Target="https://cukuin.daklak.gov.vn/" TargetMode="External"/><Relationship Id="rId2225" Type="http://schemas.openxmlformats.org/officeDocument/2006/relationships/hyperlink" Target="https://www.facebook.com/AnninhLocThuy/" TargetMode="External"/><Relationship Id="rId404" Type="http://schemas.openxmlformats.org/officeDocument/2006/relationships/hyperlink" Target="https://www.facebook.com/profile.php?id=100067085119071" TargetMode="External"/><Relationship Id="rId611" Type="http://schemas.openxmlformats.org/officeDocument/2006/relationships/hyperlink" Target="https://www.facebook.com/p/C%C3%B4ng-an-x%C3%A3-Xu%C3%A2n-Th%C3%A0nh-100028607537605/" TargetMode="External"/><Relationship Id="rId1034" Type="http://schemas.openxmlformats.org/officeDocument/2006/relationships/hyperlink" Target="https://tanuyen.laichau.gov.vn/he-thong-to-chuc/don-vi-hanh-chinh/ubnd-thi-tran-tan-uyen.html" TargetMode="External"/><Relationship Id="rId1241" Type="http://schemas.openxmlformats.org/officeDocument/2006/relationships/hyperlink" Target="https://www.facebook.com/dtncatphp/" TargetMode="External"/><Relationship Id="rId1339" Type="http://schemas.openxmlformats.org/officeDocument/2006/relationships/hyperlink" Target="https://www.facebook.com/p/C%C3%B4ng-an-th%E1%BB%8B-tr%E1%BA%A5n-C%C3%A0nh-N%C3%A0ng-huy%E1%BB%87n-B%C3%A1-Th%C6%B0%E1%BB%9Bc-t%E1%BB%89nh-Thanh-Ho%C3%A1-100071216247100/" TargetMode="External"/><Relationship Id="rId1893" Type="http://schemas.openxmlformats.org/officeDocument/2006/relationships/hyperlink" Target="https://www.facebook.com/p/Tu%E1%BB%95i-tr%E1%BA%BB-C%C3%B4ng-An-huy%E1%BB%87n-Duy%C3%AAn-H%E1%BA%A3i-100063624304273/" TargetMode="External"/><Relationship Id="rId709" Type="http://schemas.openxmlformats.org/officeDocument/2006/relationships/hyperlink" Target="https://www.facebook.com/p/C%C3%B4ng-an-x%C3%A3-%C4%90%E1%BB%89nh-B%C3%A0n-huy%E1%BB%87n-Th%E1%BA%A1ch-H%C3%A0-H%C3%A0-T%C4%A9nh-100064601265357/" TargetMode="External"/><Relationship Id="rId916" Type="http://schemas.openxmlformats.org/officeDocument/2006/relationships/hyperlink" Target="https://www.facebook.com/1755479254662307" TargetMode="External"/><Relationship Id="rId1101" Type="http://schemas.openxmlformats.org/officeDocument/2006/relationships/hyperlink" Target="https://trangdinh.langson.gov.vn/" TargetMode="External"/><Relationship Id="rId1546" Type="http://schemas.openxmlformats.org/officeDocument/2006/relationships/hyperlink" Target="https://bato.quangngai.gov.vn/" TargetMode="External"/><Relationship Id="rId1753" Type="http://schemas.openxmlformats.org/officeDocument/2006/relationships/hyperlink" Target="https://thudaumot.binhduong.gov.vn/" TargetMode="External"/><Relationship Id="rId1960" Type="http://schemas.openxmlformats.org/officeDocument/2006/relationships/hyperlink" Target="https://giangthanh.kiengiang.gov.vn/" TargetMode="External"/><Relationship Id="rId45" Type="http://schemas.openxmlformats.org/officeDocument/2006/relationships/hyperlink" Target="https://www.facebook.com/profile.php?id=61554345564820" TargetMode="External"/><Relationship Id="rId1406" Type="http://schemas.openxmlformats.org/officeDocument/2006/relationships/hyperlink" Target="https://www.facebook.com/p/C%C3%B4ng-an-huy%E1%BB%87n-Anh-S%C6%A1n-100050389963999/" TargetMode="External"/><Relationship Id="rId1613" Type="http://schemas.openxmlformats.org/officeDocument/2006/relationships/hyperlink" Target="https://bacbinh.binhthuan.gov.vn/" TargetMode="External"/><Relationship Id="rId1820" Type="http://schemas.openxmlformats.org/officeDocument/2006/relationships/hyperlink" Target="https://www.facebook.com/antq.caq5/" TargetMode="External"/><Relationship Id="rId194" Type="http://schemas.openxmlformats.org/officeDocument/2006/relationships/hyperlink" Target="https://www.facebook.com/profile.php?id=100063598057242" TargetMode="External"/><Relationship Id="rId1918" Type="http://schemas.openxmlformats.org/officeDocument/2006/relationships/hyperlink" Target="https://www.facebook.com/cahthapmuoi/?locale=vi_VN" TargetMode="External"/><Relationship Id="rId2082" Type="http://schemas.openxmlformats.org/officeDocument/2006/relationships/hyperlink" Target="https://quangbinh.gov.vn/chi-tiet-tin/-/view-article/1/14012495784457/1704269470708" TargetMode="External"/><Relationship Id="rId261" Type="http://schemas.openxmlformats.org/officeDocument/2006/relationships/hyperlink" Target="https://www.facebook.com/profile.php?id=100063696997479" TargetMode="External"/><Relationship Id="rId499" Type="http://schemas.openxmlformats.org/officeDocument/2006/relationships/hyperlink" Target="https://www.facebook.com/profile.php?id=100064129990195" TargetMode="External"/><Relationship Id="rId359" Type="http://schemas.openxmlformats.org/officeDocument/2006/relationships/hyperlink" Target="https://www.facebook.com/people/C%C3%B4ng-An-Th%E1%BB%8B-Tr%E1%BA%A5n-M%C6%B0%E1%BB%9Dng-Ch%C3%A0/100069575965865/" TargetMode="External"/><Relationship Id="rId566" Type="http://schemas.openxmlformats.org/officeDocument/2006/relationships/hyperlink" Target="https://www.facebook.com/caxducdong/" TargetMode="External"/><Relationship Id="rId773" Type="http://schemas.openxmlformats.org/officeDocument/2006/relationships/hyperlink" Target="https://hscvcx.hatinh.gov.vn/camxuyen/vbpq.nsf/85C8BF3ACA6A1D2E472587710032E375/$file/QU%C3%9D%203%20B%C3%81O%20C%C3%81O%20CCHC.doc" TargetMode="External"/><Relationship Id="rId1196" Type="http://schemas.openxmlformats.org/officeDocument/2006/relationships/hyperlink" Target="https://vinhtuong.vinhphuc.gov.vn/ct/cms/tintuc/Lists/CACXATHITRAN/View_Detail.aspx?ItemID=38" TargetMode="External"/><Relationship Id="rId121" Type="http://schemas.openxmlformats.org/officeDocument/2006/relationships/hyperlink" Target="https://www.facebook.com/profile.php?id=100034777432281" TargetMode="External"/><Relationship Id="rId219" Type="http://schemas.openxmlformats.org/officeDocument/2006/relationships/hyperlink" Target="https://www.facebook.com/p/C%C3%B4ng-an-Th%C3%A0nh-Ph%E1%BB%91-Nha-Trang-100069123480296/?paipv=0&amp;eav=AfYhTWlUGEQS9JXPSEV-I4dFgyy3sZ1eCDbe96-LYQlu5a1SOiUc1KDhykY7_I53uhI&amp;_rdr" TargetMode="External"/><Relationship Id="rId426" Type="http://schemas.openxmlformats.org/officeDocument/2006/relationships/hyperlink" Target="https://www.facebook.com/profile.php?id=100063571925130" TargetMode="External"/><Relationship Id="rId633" Type="http://schemas.openxmlformats.org/officeDocument/2006/relationships/hyperlink" Target="https://www.facebook.com/p/C%C3%B4ng-an-x%C3%A3-Thanh-L%E1%BB%99c-huy%E1%BB%87n-Can-L%E1%BB%99c-t%E1%BB%89nh-H%C3%A0-T%C4%A9nh-100057631352067/" TargetMode="External"/><Relationship Id="rId980" Type="http://schemas.openxmlformats.org/officeDocument/2006/relationships/hyperlink" Target="https://hanhchinhcong.backan.gov.vn/portaldvc/Pages/2022-11-22/Ket-qua-kiem-tra-De-an-06-cua-Van-phong-UBND-tinh-by99s7o79u37.aspx" TargetMode="External"/><Relationship Id="rId1056" Type="http://schemas.openxmlformats.org/officeDocument/2006/relationships/hyperlink" Target="https://mucangchai.yenbai.gov.vn/" TargetMode="External"/><Relationship Id="rId1263" Type="http://schemas.openxmlformats.org/officeDocument/2006/relationships/hyperlink" Target="https://anthi.hungyen.gov.vn/" TargetMode="External"/><Relationship Id="rId2107" Type="http://schemas.openxmlformats.org/officeDocument/2006/relationships/hyperlink" Target="https://donghoi.quangbinh.gov.vn/chi-tiet-tin/-/view-article/1/1404469293843/1403583090682" TargetMode="External"/><Relationship Id="rId840" Type="http://schemas.openxmlformats.org/officeDocument/2006/relationships/hyperlink" Target="https://www.facebook.com/p/C%C3%B4ng-an-x%C3%A3-Th%E1%BB%8Bnh-L%E1%BB%99c-L%E1%BB%99c-H%C3%A0-H%C3%A0-T%C4%A9nh-100067498794628/" TargetMode="External"/><Relationship Id="rId938" Type="http://schemas.openxmlformats.org/officeDocument/2006/relationships/hyperlink" Target="https://yenminh.hagiang.gov.vn/" TargetMode="External"/><Relationship Id="rId1470" Type="http://schemas.openxmlformats.org/officeDocument/2006/relationships/hyperlink" Target="https://hailang.quangtri.gov.vn/" TargetMode="External"/><Relationship Id="rId1568" Type="http://schemas.openxmlformats.org/officeDocument/2006/relationships/hyperlink" Target="https://dongxuan.phuyen.gov.vn/" TargetMode="External"/><Relationship Id="rId1775" Type="http://schemas.openxmlformats.org/officeDocument/2006/relationships/hyperlink" Target="https://www.facebook.com/CATTLT/?locale=vi_VN" TargetMode="External"/><Relationship Id="rId67" Type="http://schemas.openxmlformats.org/officeDocument/2006/relationships/hyperlink" Target="https://www.facebook.com/profile.php?id=100082082986720" TargetMode="External"/><Relationship Id="rId700" Type="http://schemas.openxmlformats.org/officeDocument/2006/relationships/hyperlink" Target="https://thachha.hatinh.gov.vn/" TargetMode="External"/><Relationship Id="rId1123" Type="http://schemas.openxmlformats.org/officeDocument/2006/relationships/hyperlink" Target="https://www.facebook.com/thitranbinhlieu/" TargetMode="External"/><Relationship Id="rId1330" Type="http://schemas.openxmlformats.org/officeDocument/2006/relationships/hyperlink" Target="https://kimson.ninhbinh.gov.vn/gioi-thieu/thi-tran-phat-diem" TargetMode="External"/><Relationship Id="rId1428" Type="http://schemas.openxmlformats.org/officeDocument/2006/relationships/hyperlink" Target="https://www.facebook.com/p/C%C3%B4ng-an-huy%E1%BB%87n-V%C5%A9-Quang-100069158351410/" TargetMode="External"/><Relationship Id="rId1635" Type="http://schemas.openxmlformats.org/officeDocument/2006/relationships/hyperlink" Target="https://huyendakha.kontum.gov.vn/" TargetMode="External"/><Relationship Id="rId1982" Type="http://schemas.openxmlformats.org/officeDocument/2006/relationships/hyperlink" Target="https://www.facebook.com/p/ANTT-huy%E1%BB%87n-M%E1%BB%B9-T%C3%BA-100067628774035/" TargetMode="External"/><Relationship Id="rId1842" Type="http://schemas.openxmlformats.org/officeDocument/2006/relationships/hyperlink" Target="https://tanhung.longan.gov.vn/" TargetMode="External"/><Relationship Id="rId1702" Type="http://schemas.openxmlformats.org/officeDocument/2006/relationships/hyperlink" Target="https://lamdong.gov.vn/sites/lacduong/van-ban" TargetMode="External"/><Relationship Id="rId283" Type="http://schemas.openxmlformats.org/officeDocument/2006/relationships/hyperlink" Target="https://www.facebook.com/people/C%C3%B4ng-an-th%E1%BB%8B-tr%E1%BA%A5n-Lam-S%C6%A1n/100068945883499/" TargetMode="External"/><Relationship Id="rId490" Type="http://schemas.openxmlformats.org/officeDocument/2006/relationships/hyperlink" Target="https://www.facebook.com/ducgiangvq" TargetMode="External"/><Relationship Id="rId2171" Type="http://schemas.openxmlformats.org/officeDocument/2006/relationships/hyperlink" Target="https://botrach.quangbinh.gov.vn/chi-tiet-tin/-/view-article/1/1404469290797/1597731676594" TargetMode="External"/><Relationship Id="rId143" Type="http://schemas.openxmlformats.org/officeDocument/2006/relationships/hyperlink" Target="https://www.facebook.com/ConganhuyenChoGao" TargetMode="External"/><Relationship Id="rId350" Type="http://schemas.openxmlformats.org/officeDocument/2006/relationships/hyperlink" Target="https://m.facebook.com/profile.php?id=100069172126356&amp;_rdr" TargetMode="External"/><Relationship Id="rId588" Type="http://schemas.openxmlformats.org/officeDocument/2006/relationships/hyperlink" Target="https://hscvvq.hatinh.gov.vn/vuquang/vbpq.nsf/5A555D4D8FAAFC0547258B2300110206/$file/To-trinh-DON-THAN-tang-moi-2023.-2024(20.05.2024_10h05p31)_signed.pdf" TargetMode="External"/><Relationship Id="rId795" Type="http://schemas.openxmlformats.org/officeDocument/2006/relationships/hyperlink" Target="https://www.facebook.com/conganxacamlac/" TargetMode="External"/><Relationship Id="rId2031" Type="http://schemas.openxmlformats.org/officeDocument/2006/relationships/hyperlink" Target="https://quangphudh.quangbinh.gov.vn/" TargetMode="External"/><Relationship Id="rId9" Type="http://schemas.openxmlformats.org/officeDocument/2006/relationships/hyperlink" Target="https://www.facebook.com/profile.php?id=100069053597294" TargetMode="External"/><Relationship Id="rId210" Type="http://schemas.openxmlformats.org/officeDocument/2006/relationships/hyperlink" Target="https://www.facebook.com/profile.php?id=100064909593396" TargetMode="External"/><Relationship Id="rId448" Type="http://schemas.openxmlformats.org/officeDocument/2006/relationships/hyperlink" Target="https://www.facebook.com/profile.php?id=100064831595465" TargetMode="External"/><Relationship Id="rId655" Type="http://schemas.openxmlformats.org/officeDocument/2006/relationships/hyperlink" Target="https://hatinh.gov.vn/vi/tuyen-truyen/tin-bai/19359/quang-loc-tien-gan-vach-dich-nong-thon-moi-nang-cao" TargetMode="External"/><Relationship Id="rId862" Type="http://schemas.openxmlformats.org/officeDocument/2006/relationships/hyperlink" Target="https://hatinh.gov.vn/" TargetMode="External"/><Relationship Id="rId1078" Type="http://schemas.openxmlformats.org/officeDocument/2006/relationships/hyperlink" Target="https://www.hoabinh.gov.vn/tin-chi-tiet/-/bai-viet/chuyen-muc-dich-su-dung-dat-giao-dat-va-cho-cong-ty-tnhh-khu-do-thi-muong-khen-thue-dat-dot-3-de-thuc-hien-du-an-khu-dan-cu-thi-tran-muong-khen-tai-thi-tran-man-duc-huyen-tan-lac-48888-1383.html" TargetMode="External"/><Relationship Id="rId1285" Type="http://schemas.openxmlformats.org/officeDocument/2006/relationships/hyperlink" Target="https://hanam.gov.vn/" TargetMode="External"/><Relationship Id="rId1492" Type="http://schemas.openxmlformats.org/officeDocument/2006/relationships/hyperlink" Target="https://www.facebook.com/tuoitrenhs/" TargetMode="External"/><Relationship Id="rId2129" Type="http://schemas.openxmlformats.org/officeDocument/2006/relationships/hyperlink" Target="https://quangtrach.quangbinh.gov.vn/chi-tiet-tin/-/view-article/1/1404469291936/1403517711715" TargetMode="External"/><Relationship Id="rId308" Type="http://schemas.openxmlformats.org/officeDocument/2006/relationships/hyperlink" Target="https://www.facebook.com/profile.php?id=100079488949602" TargetMode="External"/><Relationship Id="rId515" Type="http://schemas.openxmlformats.org/officeDocument/2006/relationships/hyperlink" Target="https://www.facebook.com/profile.php?id=100057480398497" TargetMode="External"/><Relationship Id="rId722" Type="http://schemas.openxmlformats.org/officeDocument/2006/relationships/hyperlink" Target="https://www.facebook.com/conganthachha/" TargetMode="External"/><Relationship Id="rId1145" Type="http://schemas.openxmlformats.org/officeDocument/2006/relationships/hyperlink" Target="https://doingo-lucnam.bacgiang.gov.vn/" TargetMode="External"/><Relationship Id="rId1352" Type="http://schemas.openxmlformats.org/officeDocument/2006/relationships/hyperlink" Target="https://www.facebook.com/p/C%C3%B4ng-an-th%E1%BB%8B-tr%E1%BA%A5n-H%C3%A0-Trung-100072424748229/" TargetMode="External"/><Relationship Id="rId1797" Type="http://schemas.openxmlformats.org/officeDocument/2006/relationships/hyperlink" Target="https://tpthuduc.hochiminhcity.gov.vn/" TargetMode="External"/><Relationship Id="rId89" Type="http://schemas.openxmlformats.org/officeDocument/2006/relationships/hyperlink" Target="https://www.facebook.com/profile.php?id=100071674395557" TargetMode="External"/><Relationship Id="rId1005" Type="http://schemas.openxmlformats.org/officeDocument/2006/relationships/hyperlink" Target="https://bacha.laocai.gov.vn/" TargetMode="External"/><Relationship Id="rId1212" Type="http://schemas.openxmlformats.org/officeDocument/2006/relationships/hyperlink" Target="https://www.facebook.com/CATX.KM/" TargetMode="External"/><Relationship Id="rId1657" Type="http://schemas.openxmlformats.org/officeDocument/2006/relationships/hyperlink" Target="https://www.facebook.com/conganhuyenchuse/?locale=vi_VN" TargetMode="External"/><Relationship Id="rId1864" Type="http://schemas.openxmlformats.org/officeDocument/2006/relationships/hyperlink" Target="https://cailay.tiengiang.gov.vn/" TargetMode="External"/><Relationship Id="rId1517" Type="http://schemas.openxmlformats.org/officeDocument/2006/relationships/hyperlink" Target="https://hiepduc.quangnam.gov.vn/webcenter/portal/hiepduc" TargetMode="External"/><Relationship Id="rId1724" Type="http://schemas.openxmlformats.org/officeDocument/2006/relationships/hyperlink" Target="https://budop.binhphuoc.gov.vn/" TargetMode="External"/><Relationship Id="rId16" Type="http://schemas.openxmlformats.org/officeDocument/2006/relationships/hyperlink" Target="https://www.facebook.com/Conganxavanninh" TargetMode="External"/><Relationship Id="rId1931" Type="http://schemas.openxmlformats.org/officeDocument/2006/relationships/hyperlink" Target="https://phutan.angiang.gov.vn/" TargetMode="External"/><Relationship Id="rId2193" Type="http://schemas.openxmlformats.org/officeDocument/2006/relationships/hyperlink" Target="https://hamninh.quangbinh.gov.vn/" TargetMode="External"/><Relationship Id="rId165" Type="http://schemas.openxmlformats.org/officeDocument/2006/relationships/hyperlink" Target="https://www.facebook.com/tuoitreconganthanhphotayninh" TargetMode="External"/><Relationship Id="rId372" Type="http://schemas.openxmlformats.org/officeDocument/2006/relationships/hyperlink" Target="https://www.facebook.com/profile.php?id=100064602802538" TargetMode="External"/><Relationship Id="rId677" Type="http://schemas.openxmlformats.org/officeDocument/2006/relationships/hyperlink" Target="https://hscvhk.hatinh.gov.vn/huongkhe/vbpq.nsf/CC5865D65DB74E5447258B4B00373BE3/$file/To-trinh-bo-sung-dieu-duong-2024_phanthibichhonghk-27-06-2024_10h36p17.docx%20(27.06.2024_10h55p09)_signed.pdf" TargetMode="External"/><Relationship Id="rId2053" Type="http://schemas.openxmlformats.org/officeDocument/2006/relationships/hyperlink" Target="https://www.facebook.com/tuoitreconganquangbinh/" TargetMode="External"/><Relationship Id="rId232" Type="http://schemas.openxmlformats.org/officeDocument/2006/relationships/hyperlink" Target="https://www.facebook.com/tuoitreconganhuyentaytra" TargetMode="External"/><Relationship Id="rId884" Type="http://schemas.openxmlformats.org/officeDocument/2006/relationships/hyperlink" Target="https://nghialo.yenbai.gov.vn/" TargetMode="External"/><Relationship Id="rId2120" Type="http://schemas.openxmlformats.org/officeDocument/2006/relationships/hyperlink" Target="https://www.facebook.com/conganxaquangxuan/?locale=ms_MY" TargetMode="External"/><Relationship Id="rId537" Type="http://schemas.openxmlformats.org/officeDocument/2006/relationships/hyperlink" Target="https://www.facebook.com/caxlienminh/" TargetMode="External"/><Relationship Id="rId744" Type="http://schemas.openxmlformats.org/officeDocument/2006/relationships/hyperlink" Target="https://www.facebook.com/p/C%C3%B4ng-an-x%C3%A3-Th%E1%BA%A1ch-Xu%C3%A2n-100067057295529/" TargetMode="External"/><Relationship Id="rId951" Type="http://schemas.openxmlformats.org/officeDocument/2006/relationships/hyperlink" Target="https://www.facebook.com/p/Tu%E1%BB%95i-tr%E1%BA%BB-C%C3%B4ng-an-Th%C3%A0nh-ph%E1%BB%91-V%C4%A9nh-Y%C3%AAn-100066497717181/?locale=nl_BE" TargetMode="External"/><Relationship Id="rId1167" Type="http://schemas.openxmlformats.org/officeDocument/2006/relationships/hyperlink" Target="https://yenlap.phutho.gov.vn/" TargetMode="External"/><Relationship Id="rId1374" Type="http://schemas.openxmlformats.org/officeDocument/2006/relationships/hyperlink" Target="https://www.facebook.com/Conganthitranhauloc/" TargetMode="External"/><Relationship Id="rId1581" Type="http://schemas.openxmlformats.org/officeDocument/2006/relationships/hyperlink" Target="https://congbaokhanhhoa.gov.vn/van-ban-phap-luat-khac/VBKHAC_UBND" TargetMode="External"/><Relationship Id="rId1679" Type="http://schemas.openxmlformats.org/officeDocument/2006/relationships/hyperlink" Target="https://www.facebook.com/TinTucHuyenMDrak/" TargetMode="External"/><Relationship Id="rId2218" Type="http://schemas.openxmlformats.org/officeDocument/2006/relationships/hyperlink" Target="https://www.facebook.com/tuoitreconganquangbinh/" TargetMode="External"/><Relationship Id="rId80" Type="http://schemas.openxmlformats.org/officeDocument/2006/relationships/hyperlink" Target="https://www.facebook.com/profile.php?id=100072489226775" TargetMode="External"/><Relationship Id="rId604" Type="http://schemas.openxmlformats.org/officeDocument/2006/relationships/hyperlink" Target="https://www.facebook.com/p/C%C3%B4ng-an-x%C3%A3-Xu%C3%A2n-Giang-100069958610694/" TargetMode="External"/><Relationship Id="rId811" Type="http://schemas.openxmlformats.org/officeDocument/2006/relationships/hyperlink" Target="https://www.facebook.com/p/C%C3%B4ng-an-x%C3%A3-K%E1%BB%B3-%C4%90%E1%BB%93ng-K%E1%BB%B3-Anh-H%C3%A0-T%C4%A9nh-100069204879963/" TargetMode="External"/><Relationship Id="rId1027" Type="http://schemas.openxmlformats.org/officeDocument/2006/relationships/hyperlink" Target="https://www.facebook.com/conganhuyensinho/" TargetMode="External"/><Relationship Id="rId1234" Type="http://schemas.openxmlformats.org/officeDocument/2006/relationships/hyperlink" Target="https://www.facebook.com/p/C%C3%B4ng-an-Thanh-Mi%E1%BB%87n-100068994404736/" TargetMode="External"/><Relationship Id="rId1441" Type="http://schemas.openxmlformats.org/officeDocument/2006/relationships/hyperlink" Target="https://thitrancamxuyen.camxuyen.hatinh.gov.vn/" TargetMode="External"/><Relationship Id="rId1886" Type="http://schemas.openxmlformats.org/officeDocument/2006/relationships/hyperlink" Target="https://cauke.travinh.gov.vn/" TargetMode="External"/><Relationship Id="rId909" Type="http://schemas.openxmlformats.org/officeDocument/2006/relationships/hyperlink" Target="https://melinh.hanoi.gov.vn/thi-tran-quang-minh.htm" TargetMode="External"/><Relationship Id="rId1301" Type="http://schemas.openxmlformats.org/officeDocument/2006/relationships/hyperlink" Target="https://ttlam.namdinh.gov.vn/ubnd" TargetMode="External"/><Relationship Id="rId1539" Type="http://schemas.openxmlformats.org/officeDocument/2006/relationships/hyperlink" Target="https://sontay.quangngai.gov.vn/tra-cuu-van-ban" TargetMode="External"/><Relationship Id="rId1746" Type="http://schemas.openxmlformats.org/officeDocument/2006/relationships/hyperlink" Target="https://www.facebook.com/QuyetTuGiuGoDau/?locale=vi_VN" TargetMode="External"/><Relationship Id="rId1953" Type="http://schemas.openxmlformats.org/officeDocument/2006/relationships/hyperlink" Target="https://vinhthuan.kiengiang.gov.vn/" TargetMode="External"/><Relationship Id="rId38" Type="http://schemas.openxmlformats.org/officeDocument/2006/relationships/hyperlink" Target="https://www.facebook.com/profile.php?id=100082216937228" TargetMode="External"/><Relationship Id="rId1606" Type="http://schemas.openxmlformats.org/officeDocument/2006/relationships/hyperlink" Target="https://thuanbac.ninhthuan.gov.vn/" TargetMode="External"/><Relationship Id="rId1813" Type="http://schemas.openxmlformats.org/officeDocument/2006/relationships/hyperlink" Target="https://quan3.hochiminhcity.gov.vn/" TargetMode="External"/><Relationship Id="rId187" Type="http://schemas.openxmlformats.org/officeDocument/2006/relationships/hyperlink" Target="https://www.facebook.com/ConganhuyenKrongPa" TargetMode="External"/><Relationship Id="rId394" Type="http://schemas.openxmlformats.org/officeDocument/2006/relationships/hyperlink" Target="https://www.facebook.com/profile.php?id=100057501366947" TargetMode="External"/><Relationship Id="rId2075" Type="http://schemas.openxmlformats.org/officeDocument/2006/relationships/hyperlink" Target="https://tuyenhoa.quangbinh.gov.vn/chi-tiet-tin/-/view-article/1/440071382670252289/1625561355933" TargetMode="External"/><Relationship Id="rId254" Type="http://schemas.openxmlformats.org/officeDocument/2006/relationships/hyperlink" Target="https://www.facebook.com/conganhuyenquangtrach" TargetMode="External"/><Relationship Id="rId699" Type="http://schemas.openxmlformats.org/officeDocument/2006/relationships/hyperlink" Target="https://www.facebook.com/congan.thachhai.thachha/" TargetMode="External"/><Relationship Id="rId1091" Type="http://schemas.openxmlformats.org/officeDocument/2006/relationships/hyperlink" Target="https://thitrandu.phuluong.thainguyen.gov.vn/uy-ban-nhan-dan" TargetMode="External"/><Relationship Id="rId114" Type="http://schemas.openxmlformats.org/officeDocument/2006/relationships/hyperlink" Target="https://www.facebook.com/profile.php?id=100092865977898" TargetMode="External"/><Relationship Id="rId461" Type="http://schemas.openxmlformats.org/officeDocument/2006/relationships/hyperlink" Target="https://www.facebook.com/conganthitranHuongKhe" TargetMode="External"/><Relationship Id="rId559" Type="http://schemas.openxmlformats.org/officeDocument/2006/relationships/hyperlink" Target="https://www.binhthuan.gov.vn/4/469/37057/626774/tin-chinh-quyen/dong-chi-doan-anh-dung-duoc-bau-giu-chuc-vu-chu-tich-ubnd-tinh.aspx" TargetMode="External"/><Relationship Id="rId766" Type="http://schemas.openxmlformats.org/officeDocument/2006/relationships/hyperlink" Target="https://camquan.camxuyen.hatinh.gov.vn/" TargetMode="External"/><Relationship Id="rId1189" Type="http://schemas.openxmlformats.org/officeDocument/2006/relationships/hyperlink" Target="https://vinhphuc.gov.vn/ct/cms/congdan/khieunaitc/Lists/TinTucHoatDong/View_Detail.aspx?ItemID=90" TargetMode="External"/><Relationship Id="rId1396" Type="http://schemas.openxmlformats.org/officeDocument/2006/relationships/hyperlink" Target="https://www.nghean.gov.vn/" TargetMode="External"/><Relationship Id="rId2142" Type="http://schemas.openxmlformats.org/officeDocument/2006/relationships/hyperlink" Target="https://www.facebook.com/tuoitreconganxathanhtrach/?locale=vi_VN" TargetMode="External"/><Relationship Id="rId321" Type="http://schemas.openxmlformats.org/officeDocument/2006/relationships/hyperlink" Target="https://www.facebook.com/HaHoa.CATT" TargetMode="External"/><Relationship Id="rId419" Type="http://schemas.openxmlformats.org/officeDocument/2006/relationships/hyperlink" Target="https://www.facebook.com/conganxacamlac" TargetMode="External"/><Relationship Id="rId626" Type="http://schemas.openxmlformats.org/officeDocument/2006/relationships/hyperlink" Target="https://hscvcl.hatinh.gov.vn/canloc/vbpq.nsf/5DE6EF337ACF4D254725865E002D0CF8/$file/DS-thanh-vien-UBBC-thi-tran.docx" TargetMode="External"/><Relationship Id="rId973" Type="http://schemas.openxmlformats.org/officeDocument/2006/relationships/hyperlink" Target="https://www.facebook.com/p/C%C3%B4ng-an-huy%E1%BB%87n-Nguy%C3%AAn-B%C3%ACnh-Cao-B%E1%BA%B1ng-100082142734672/" TargetMode="External"/><Relationship Id="rId1049" Type="http://schemas.openxmlformats.org/officeDocument/2006/relationships/hyperlink" Target="https://yenchau.sonla.gov.vn/" TargetMode="External"/><Relationship Id="rId1256" Type="http://schemas.openxmlformats.org/officeDocument/2006/relationships/hyperlink" Target="https://www.facebook.com/p/Tr%C6%B0%E1%BB%9Dng-TH-Th%E1%BB%8B-tr%E1%BA%A5n-V%C4%83n-Giang-100069295260912/" TargetMode="External"/><Relationship Id="rId2002" Type="http://schemas.openxmlformats.org/officeDocument/2006/relationships/hyperlink" Target="https://www.facebook.com/176592034469677" TargetMode="External"/><Relationship Id="rId833" Type="http://schemas.openxmlformats.org/officeDocument/2006/relationships/hyperlink" Target="https://www.facebook.com/p/Tu%E1%BB%95i-tr%E1%BA%BB-C%C3%B4ng-an-th%E1%BB%8B-x%C3%A3-S%C6%A1n-T%C3%A2y-100040884909606/" TargetMode="External"/><Relationship Id="rId1116" Type="http://schemas.openxmlformats.org/officeDocument/2006/relationships/hyperlink" Target="https://www.facebook.com/100091907717072" TargetMode="External"/><Relationship Id="rId1463" Type="http://schemas.openxmlformats.org/officeDocument/2006/relationships/hyperlink" Target="https://www.facebook.com/ANTTGioLinh/" TargetMode="External"/><Relationship Id="rId1670" Type="http://schemas.openxmlformats.org/officeDocument/2006/relationships/hyperlink" Target="https://easup.daklak.gov.vn/" TargetMode="External"/><Relationship Id="rId1768" Type="http://schemas.openxmlformats.org/officeDocument/2006/relationships/hyperlink" Target="https://www.facebook.com/TTCADN/" TargetMode="External"/><Relationship Id="rId900" Type="http://schemas.openxmlformats.org/officeDocument/2006/relationships/hyperlink" Target="https://thitran.donganh.hanoi.gov.vn/uy-ban-nhan-dan-thi-tran" TargetMode="External"/><Relationship Id="rId1323" Type="http://schemas.openxmlformats.org/officeDocument/2006/relationships/hyperlink" Target="https://www.facebook.com/CAHGiaVien/" TargetMode="External"/><Relationship Id="rId1530" Type="http://schemas.openxmlformats.org/officeDocument/2006/relationships/hyperlink" Target="https://binhson.quangngai.gov.vn/" TargetMode="External"/><Relationship Id="rId1628" Type="http://schemas.openxmlformats.org/officeDocument/2006/relationships/hyperlink" Target="https://ngochoi.kontum.gov.vn/" TargetMode="External"/><Relationship Id="rId1975" Type="http://schemas.openxmlformats.org/officeDocument/2006/relationships/hyperlink" Target="https://chauthanh.haugiang.gov.vn/" TargetMode="External"/><Relationship Id="rId1835" Type="http://schemas.openxmlformats.org/officeDocument/2006/relationships/hyperlink" Target="https://binhchanh.hochiminhcity.gov.vn/" TargetMode="External"/><Relationship Id="rId1902" Type="http://schemas.openxmlformats.org/officeDocument/2006/relationships/hyperlink" Target="https://vungliem.vinhlong.gov.vn/" TargetMode="External"/><Relationship Id="rId2097" Type="http://schemas.openxmlformats.org/officeDocument/2006/relationships/hyperlink" Target="https://www.facebook.com/congantinhquangbinh/" TargetMode="External"/><Relationship Id="rId276" Type="http://schemas.openxmlformats.org/officeDocument/2006/relationships/hyperlink" Target="https://www.facebook.com/profile.php?id=100069632777909" TargetMode="External"/><Relationship Id="rId483" Type="http://schemas.openxmlformats.org/officeDocument/2006/relationships/hyperlink" Target="https://www.facebook.com/profile.php?id=100069958610694" TargetMode="External"/><Relationship Id="rId690" Type="http://schemas.openxmlformats.org/officeDocument/2006/relationships/hyperlink" Target="https://www.facebook.com/p/C%C3%B4ng-an-x%C3%A3-H%C6%B0%C6%A1ng-Tr%E1%BA%A1ch-huy%E1%BB%87n-H%C6%B0%C6%A1ng-Kh%C3%AA-t%E1%BB%89nh-H%C3%A0-T%C4%A9nh-100083058802434/" TargetMode="External"/><Relationship Id="rId2164" Type="http://schemas.openxmlformats.org/officeDocument/2006/relationships/hyperlink" Target="https://www.facebook.com/xavantrach/" TargetMode="External"/><Relationship Id="rId136" Type="http://schemas.openxmlformats.org/officeDocument/2006/relationships/hyperlink" Target="https://www.facebook.com/doanthanhnienCA" TargetMode="External"/><Relationship Id="rId343" Type="http://schemas.openxmlformats.org/officeDocument/2006/relationships/hyperlink" Target="https://www.facebook.com/conganthitranmchb" TargetMode="External"/><Relationship Id="rId550" Type="http://schemas.openxmlformats.org/officeDocument/2006/relationships/hyperlink" Target="https://www.facebook.com/p/C%C3%B4ng-an-x%C3%A3-L%C3%A2m-Trung-Th%E1%BB%A7y-100083322191875/" TargetMode="External"/><Relationship Id="rId788" Type="http://schemas.openxmlformats.org/officeDocument/2006/relationships/hyperlink" Target="https://www.facebook.com/p/C%C3%B4ng-An-x%C3%A3-C%E1%BA%A9m-Th%E1%BB%8Bnh-C%E1%BA%A9m-Xuy%C3%AAn-H%C3%A0-T%C4%A9nh-100066882423057/" TargetMode="External"/><Relationship Id="rId995" Type="http://schemas.openxmlformats.org/officeDocument/2006/relationships/hyperlink" Target="https://www.facebook.com/p/Tu%E1%BB%95i-tr%E1%BA%BB-C%C3%B4ng-an-Th%C3%A0nh-ph%E1%BB%91-V%C4%A9nh-Y%C3%AAn-100066497717181/?locale=nl_BE" TargetMode="External"/><Relationship Id="rId1180" Type="http://schemas.openxmlformats.org/officeDocument/2006/relationships/hyperlink" Target="https://www.facebook.com/Hoason1368/" TargetMode="External"/><Relationship Id="rId2024" Type="http://schemas.openxmlformats.org/officeDocument/2006/relationships/hyperlink" Target="https://congan.quangbinh.gov.vn/cong-an-phuong-hai-dinh-dam-bao-tot-an-ninh-trat-tu-tren-dia-ban/" TargetMode="External"/><Relationship Id="rId2231" Type="http://schemas.openxmlformats.org/officeDocument/2006/relationships/hyperlink" Target="https://www.facebook.com/p/C%C3%B4ng-an-x%C3%A3-H%C6%B0ng-Thu%E1%BB%B7-100069812659493/" TargetMode="External"/><Relationship Id="rId203" Type="http://schemas.openxmlformats.org/officeDocument/2006/relationships/hyperlink" Target="https://www.facebook.com/Congankonray.02603.824.112" TargetMode="External"/><Relationship Id="rId648" Type="http://schemas.openxmlformats.org/officeDocument/2006/relationships/hyperlink" Target="https://qlvbcl.hatinh.gov.vn/canloc/vbpq.nsf/FF82DA0929FCD0B247258BB80034E545/$file/dong-y-chu-truong-Tieu-hoc_daitvcl-15-10-2024_17h35p46.doc" TargetMode="External"/><Relationship Id="rId855" Type="http://schemas.openxmlformats.org/officeDocument/2006/relationships/hyperlink" Target="https://locha.hatinh.gov.vn/" TargetMode="External"/><Relationship Id="rId1040" Type="http://schemas.openxmlformats.org/officeDocument/2006/relationships/hyperlink" Target="https://www.facebook.com/p/C%C3%B4ng-an-huy%E1%BB%87n-B%E1%BA%AFc-Y%C3%AAn-t%E1%BB%89nh-S%C6%A1n-La-100061229988068/" TargetMode="External"/><Relationship Id="rId1278" Type="http://schemas.openxmlformats.org/officeDocument/2006/relationships/hyperlink" Target="https://donghung.thaibinh.gov.vn/" TargetMode="External"/><Relationship Id="rId1485" Type="http://schemas.openxmlformats.org/officeDocument/2006/relationships/hyperlink" Target="https://lienchieu.danang.gov.vn/" TargetMode="External"/><Relationship Id="rId1692" Type="http://schemas.openxmlformats.org/officeDocument/2006/relationships/hyperlink" Target="https://daksong.daknong.gov.vn/" TargetMode="External"/><Relationship Id="rId410" Type="http://schemas.openxmlformats.org/officeDocument/2006/relationships/hyperlink" Target="https://www.facebook.com/profile.php?id=100064547961756" TargetMode="External"/><Relationship Id="rId508" Type="http://schemas.openxmlformats.org/officeDocument/2006/relationships/hyperlink" Target="https://www.facebook.com/profile.php?id=100089887907310" TargetMode="External"/><Relationship Id="rId715" Type="http://schemas.openxmlformats.org/officeDocument/2006/relationships/hyperlink" Target="https://www.facebook.com/tinnhanhhatinh.vn/?locale=vi_VN" TargetMode="External"/><Relationship Id="rId922" Type="http://schemas.openxmlformats.org/officeDocument/2006/relationships/hyperlink" Target="https://chuongmy.hanoi.gov.vn/" TargetMode="External"/><Relationship Id="rId1138" Type="http://schemas.openxmlformats.org/officeDocument/2006/relationships/hyperlink" Target="https://www.facebook.com/p/C%C3%B4ng-an-huy%E1%BB%87n-T%C3%A2n-Y%C3%AAn-B%E1%BA%AFc-Giang-100080975141230/?locale=fa_IR" TargetMode="External"/><Relationship Id="rId1345" Type="http://schemas.openxmlformats.org/officeDocument/2006/relationships/hyperlink" Target="https://www.facebook.com/100064202226018/" TargetMode="External"/><Relationship Id="rId1552" Type="http://schemas.openxmlformats.org/officeDocument/2006/relationships/hyperlink" Target="https://www.facebook.com/AnttHoaiNhon/" TargetMode="External"/><Relationship Id="rId1997" Type="http://schemas.openxmlformats.org/officeDocument/2006/relationships/hyperlink" Target="https://www.facebook.com/phuoclongbac/" TargetMode="External"/><Relationship Id="rId1205" Type="http://schemas.openxmlformats.org/officeDocument/2006/relationships/hyperlink" Target="https://www.bacninh.gov.vn/web/thi-tran-ho/news/-/details/20827131/to-chuc-bo-may-thi-tran-ho" TargetMode="External"/><Relationship Id="rId1857" Type="http://schemas.openxmlformats.org/officeDocument/2006/relationships/hyperlink" Target="https://cangiuoc.longan.gov.vn/" TargetMode="External"/><Relationship Id="rId51" Type="http://schemas.openxmlformats.org/officeDocument/2006/relationships/hyperlink" Target="https://www.facebook.com/profile.php?id=100082199867234" TargetMode="External"/><Relationship Id="rId1412" Type="http://schemas.openxmlformats.org/officeDocument/2006/relationships/hyperlink" Target="https://www.facebook.com/ConganDoLuong/?locale=vi_VN" TargetMode="External"/><Relationship Id="rId1717" Type="http://schemas.openxmlformats.org/officeDocument/2006/relationships/hyperlink" Target="https://www.facebook.com/tintuccattien/?locale=vi_VN" TargetMode="External"/><Relationship Id="rId1924" Type="http://schemas.openxmlformats.org/officeDocument/2006/relationships/hyperlink" Target="https://lapvo.dongthap.gov.vn/" TargetMode="External"/><Relationship Id="rId298" Type="http://schemas.openxmlformats.org/officeDocument/2006/relationships/hyperlink" Target="https://www.facebook.com/people/C%C3%B4ng-an-th%E1%BB%8B-tr%E1%BA%A5n-Ki%E1%BB%87n-Kh%C3%AA/100083128217402/" TargetMode="External"/><Relationship Id="rId158" Type="http://schemas.openxmlformats.org/officeDocument/2006/relationships/hyperlink" Target="https://www.facebook.com/ConganhuyenDauTieng" TargetMode="External"/><Relationship Id="rId2186" Type="http://schemas.openxmlformats.org/officeDocument/2006/relationships/hyperlink" Target="https://quangninh.quangbinh.gov.vn/chi-tiet-tin/-/view-article/1/13836141261747/1468211601842" TargetMode="External"/><Relationship Id="rId365" Type="http://schemas.openxmlformats.org/officeDocument/2006/relationships/hyperlink" Target="https://www.facebook.com/profile.php?id=100036848301687" TargetMode="External"/><Relationship Id="rId572" Type="http://schemas.openxmlformats.org/officeDocument/2006/relationships/hyperlink" Target="https://hscvvq.hatinh.gov.vn/vuquang/vbpq.nsf" TargetMode="External"/><Relationship Id="rId2046" Type="http://schemas.openxmlformats.org/officeDocument/2006/relationships/hyperlink" Target="https://dongtrieu.quangninh.gov.vn/Trang/ChiTietBVGioiThieu.aspx?bvid=219" TargetMode="External"/><Relationship Id="rId225" Type="http://schemas.openxmlformats.org/officeDocument/2006/relationships/hyperlink" Target="https://www.facebook.com/ConganhuyenHoaiAn" TargetMode="External"/><Relationship Id="rId432" Type="http://schemas.openxmlformats.org/officeDocument/2006/relationships/hyperlink" Target="https://www.facebook.com/profile.php?id=100064623137061" TargetMode="External"/><Relationship Id="rId877" Type="http://schemas.openxmlformats.org/officeDocument/2006/relationships/hyperlink" Target="https://www.facebook.com/p/C%C3%B4ng-an-ph%C6%B0%E1%BB%9Dng-K%E1%BB%B3-Long-th%E1%BB%8B-x%C3%A3-K%E1%BB%B3-Anh-H%C3%A0-T%C4%A9nh-100069794420157/" TargetMode="External"/><Relationship Id="rId1062" Type="http://schemas.openxmlformats.org/officeDocument/2006/relationships/hyperlink" Target="https://nghialo.yenbai.gov.vn/" TargetMode="External"/><Relationship Id="rId2113" Type="http://schemas.openxmlformats.org/officeDocument/2006/relationships/hyperlink" Target="https://www.facebook.com/p/Trang-Tin-x%C3%A3-Qu%E1%BA%A3ng-T%C3%B9ng-100063685382757/" TargetMode="External"/><Relationship Id="rId737" Type="http://schemas.openxmlformats.org/officeDocument/2006/relationships/hyperlink" Target="https://thachha.hatinh.gov.vn/portal/pages/2023-10-20/Lanh-dao-huyen-Thach-Ha-doi-thoai-voi-nhan-dan-xa--471735.aspx" TargetMode="External"/><Relationship Id="rId944" Type="http://schemas.openxmlformats.org/officeDocument/2006/relationships/hyperlink" Target="https://www.facebook.com/p/Tu%E1%BB%95i-tr%E1%BA%BB-C%C3%B4ng-an-Th%C3%A0nh-ph%E1%BB%91-V%C4%A9nh-Y%C3%AAn-100066497717181/?locale=nl_BE" TargetMode="External"/><Relationship Id="rId1367" Type="http://schemas.openxmlformats.org/officeDocument/2006/relationships/hyperlink" Target="http://thuongxuan.gov.vn/" TargetMode="External"/><Relationship Id="rId1574" Type="http://schemas.openxmlformats.org/officeDocument/2006/relationships/hyperlink" Target="https://songhinh.phuyen.gov.vn/" TargetMode="External"/><Relationship Id="rId1781" Type="http://schemas.openxmlformats.org/officeDocument/2006/relationships/hyperlink" Target="https://www.facebook.com/ThanhDoanVungTau/?locale=de_DE" TargetMode="External"/><Relationship Id="rId73" Type="http://schemas.openxmlformats.org/officeDocument/2006/relationships/hyperlink" Target="https://www.facebook.com/profile.php?id=100071767027084" TargetMode="External"/><Relationship Id="rId804" Type="http://schemas.openxmlformats.org/officeDocument/2006/relationships/hyperlink" Target="http://kyphu.kyanh.hatinh.gov.vn/" TargetMode="External"/><Relationship Id="rId1227" Type="http://schemas.openxmlformats.org/officeDocument/2006/relationships/hyperlink" Target="http://thitrankesat.binhgiang.haiduong.gov.vn/" TargetMode="External"/><Relationship Id="rId1434" Type="http://schemas.openxmlformats.org/officeDocument/2006/relationships/hyperlink" Target="https://www.facebook.com/p/C%C3%B4ng-an-Th%E1%BB%8B-tr%E1%BA%A5n-Ngh%C3%A8n-Can-L%E1%BB%99c-H%C3%A0-T%C4%A9nh-100069188500152/" TargetMode="External"/><Relationship Id="rId1641" Type="http://schemas.openxmlformats.org/officeDocument/2006/relationships/hyperlink" Target="https://www.facebook.com/CongAnKbang/" TargetMode="External"/><Relationship Id="rId1879" Type="http://schemas.openxmlformats.org/officeDocument/2006/relationships/hyperlink" Target="https://www.facebook.com/conganBaTri/" TargetMode="External"/><Relationship Id="rId1501" Type="http://schemas.openxmlformats.org/officeDocument/2006/relationships/hyperlink" Target="https://hoian.quangnam.gov.vn/webcenter/portal/hoian" TargetMode="External"/><Relationship Id="rId1739" Type="http://schemas.openxmlformats.org/officeDocument/2006/relationships/hyperlink" Target="https://tanchau.tayninh.gov.vn/" TargetMode="External"/><Relationship Id="rId1946" Type="http://schemas.openxmlformats.org/officeDocument/2006/relationships/hyperlink" Target="https://tanhiep.kiengiang.gov.vn/" TargetMode="External"/><Relationship Id="rId1806" Type="http://schemas.openxmlformats.org/officeDocument/2006/relationships/hyperlink" Target="https://www.facebook.com/tuoitrequantanphu/" TargetMode="External"/><Relationship Id="rId387" Type="http://schemas.openxmlformats.org/officeDocument/2006/relationships/hyperlink" Target="https://www.facebook.com/caphuongkythinh" TargetMode="External"/><Relationship Id="rId594" Type="http://schemas.openxmlformats.org/officeDocument/2006/relationships/hyperlink" Target="https://www.facebook.com/p/C%C3%B4ng-an-TT-Xu%C3%A2n-An-100064761640153/" TargetMode="External"/><Relationship Id="rId2068" Type="http://schemas.openxmlformats.org/officeDocument/2006/relationships/hyperlink" Target="https://www.facebook.com/tuoitreconganquangbinh/" TargetMode="External"/><Relationship Id="rId247" Type="http://schemas.openxmlformats.org/officeDocument/2006/relationships/hyperlink" Target="https://www.facebook.com/profile.php?id=100095161218104" TargetMode="External"/><Relationship Id="rId899" Type="http://schemas.openxmlformats.org/officeDocument/2006/relationships/hyperlink" Target="https://www.facebook.com/TTCAHDongAnh/?locale=vi_VN" TargetMode="External"/><Relationship Id="rId1084" Type="http://schemas.openxmlformats.org/officeDocument/2006/relationships/hyperlink" Target="https://thitranhangtram.hoabinh.gov.vn/" TargetMode="External"/><Relationship Id="rId107" Type="http://schemas.openxmlformats.org/officeDocument/2006/relationships/hyperlink" Target="https://www.facebook.com/profile.php?id=100042245057101" TargetMode="External"/><Relationship Id="rId454" Type="http://schemas.openxmlformats.org/officeDocument/2006/relationships/hyperlink" Target="https://www.facebook.com/profile.php?id=100064542174633" TargetMode="External"/><Relationship Id="rId661" Type="http://schemas.openxmlformats.org/officeDocument/2006/relationships/hyperlink" Target="https://www.facebook.com/conganhuongkhehatinh/" TargetMode="External"/><Relationship Id="rId759" Type="http://schemas.openxmlformats.org/officeDocument/2006/relationships/hyperlink" Target="https://www.facebook.com/truongthptcambinhHatinh/" TargetMode="External"/><Relationship Id="rId966" Type="http://schemas.openxmlformats.org/officeDocument/2006/relationships/hyperlink" Target="https://www.facebook.com/p/C%C3%B4ng-an-Huy%E1%BB%87n-Qu%E1%BA%A3ng-Ho%C3%A0-100066298073486/" TargetMode="External"/><Relationship Id="rId1291" Type="http://schemas.openxmlformats.org/officeDocument/2006/relationships/hyperlink" Target="https://kimbang.hanam.gov.vn/" TargetMode="External"/><Relationship Id="rId1389" Type="http://schemas.openxmlformats.org/officeDocument/2006/relationships/hyperlink" Target="https://thanhhoa.longan.gov.vn/" TargetMode="External"/><Relationship Id="rId1596" Type="http://schemas.openxmlformats.org/officeDocument/2006/relationships/hyperlink" Target="https://prtc.ninhthuan.gov.vn/portal/Pages/UBND-TP-Phan-Rang-Thap-Cham.aspx" TargetMode="External"/><Relationship Id="rId2135" Type="http://schemas.openxmlformats.org/officeDocument/2006/relationships/hyperlink" Target="https://xuantrach.quangbinh.gov.vn/" TargetMode="External"/><Relationship Id="rId314" Type="http://schemas.openxmlformats.org/officeDocument/2006/relationships/hyperlink" Target="https://m.facebook.com/profile.php?id=100071788298844&amp;_rdr" TargetMode="External"/><Relationship Id="rId521" Type="http://schemas.openxmlformats.org/officeDocument/2006/relationships/hyperlink" Target="https://www.facebook.com/tuoitrecongansonla/" TargetMode="External"/><Relationship Id="rId619" Type="http://schemas.openxmlformats.org/officeDocument/2006/relationships/hyperlink" Target="http://xuanlien.nghixuan.hatinh.gov.vn/" TargetMode="External"/><Relationship Id="rId1151" Type="http://schemas.openxmlformats.org/officeDocument/2006/relationships/hyperlink" Target="https://sondong.bacgiang.gov.vn/chi-tiet-tin-tuc/-/asset_publisher/C55IVjY8YjNe/content/thi-tran-thanh-son" TargetMode="External"/><Relationship Id="rId1249" Type="http://schemas.openxmlformats.org/officeDocument/2006/relationships/hyperlink" Target="https://vinhbao.haiphong.gov.vn/" TargetMode="External"/><Relationship Id="rId2202" Type="http://schemas.openxmlformats.org/officeDocument/2006/relationships/hyperlink" Target="https://www.facebook.com/p/C%C3%B4ng-an-x%C3%A3-Xu%C3%A2n-Ninh-100066546561529/" TargetMode="External"/><Relationship Id="rId95" Type="http://schemas.openxmlformats.org/officeDocument/2006/relationships/hyperlink" Target="https://www.facebook.com/profile.php?id=61554696717235" TargetMode="External"/><Relationship Id="rId826" Type="http://schemas.openxmlformats.org/officeDocument/2006/relationships/hyperlink" Target="http://kychau.kyanh.hatinh.gov.vn/" TargetMode="External"/><Relationship Id="rId1011" Type="http://schemas.openxmlformats.org/officeDocument/2006/relationships/hyperlink" Target="https://www.facebook.com/CAH.BAOYEN/" TargetMode="External"/><Relationship Id="rId1109" Type="http://schemas.openxmlformats.org/officeDocument/2006/relationships/hyperlink" Target="https://www.facebook.com/chidoan.congan/?locale=vi_VN" TargetMode="External"/><Relationship Id="rId1456" Type="http://schemas.openxmlformats.org/officeDocument/2006/relationships/hyperlink" Target="https://www.facebook.com/conganlt/" TargetMode="External"/><Relationship Id="rId1663" Type="http://schemas.openxmlformats.org/officeDocument/2006/relationships/hyperlink" Target="https://krongpa.gialai.gov.vn/Home.aspx" TargetMode="External"/><Relationship Id="rId1870" Type="http://schemas.openxmlformats.org/officeDocument/2006/relationships/hyperlink" Target="https://www.facebook.com/antvbentre/" TargetMode="External"/><Relationship Id="rId1968" Type="http://schemas.openxmlformats.org/officeDocument/2006/relationships/hyperlink" Target="https://thotnot.cantho.gov.vn/" TargetMode="External"/><Relationship Id="rId1316" Type="http://schemas.openxmlformats.org/officeDocument/2006/relationships/hyperlink" Target="https://quatlam.namdinh.gov.vn/co-cau-to-chuc" TargetMode="External"/><Relationship Id="rId1523" Type="http://schemas.openxmlformats.org/officeDocument/2006/relationships/hyperlink" Target="https://bactramy.quangnam.gov.vn/webcenter/portal/bactramy" TargetMode="External"/><Relationship Id="rId1730" Type="http://schemas.openxmlformats.org/officeDocument/2006/relationships/hyperlink" Target="https://www.facebook.com/conganthixachonthanh/" TargetMode="External"/><Relationship Id="rId22" Type="http://schemas.openxmlformats.org/officeDocument/2006/relationships/hyperlink" Target="https://www.facebook.com/profile.php?id=100072250958000" TargetMode="External"/><Relationship Id="rId1828" Type="http://schemas.openxmlformats.org/officeDocument/2006/relationships/hyperlink" Target="https://www.facebook.com/tuoitrecatphcm/" TargetMode="External"/><Relationship Id="rId171" Type="http://schemas.openxmlformats.org/officeDocument/2006/relationships/hyperlink" Target="https://www.facebook.com/congandateh" TargetMode="External"/><Relationship Id="rId269" Type="http://schemas.openxmlformats.org/officeDocument/2006/relationships/hyperlink" Target="https://www.facebook.com/profile.php?id=61550533449106" TargetMode="External"/><Relationship Id="rId476" Type="http://schemas.openxmlformats.org/officeDocument/2006/relationships/hyperlink" Target="https://www.facebook.com/profile.php?id=100066855864669" TargetMode="External"/><Relationship Id="rId683" Type="http://schemas.openxmlformats.org/officeDocument/2006/relationships/hyperlink" Target="https://hscvhk.hatinh.gov.vn/huongkhe/vbpq.nsf" TargetMode="External"/><Relationship Id="rId890" Type="http://schemas.openxmlformats.org/officeDocument/2006/relationships/hyperlink" Target="https://tuson.bacninh.gov.vn/" TargetMode="External"/><Relationship Id="rId2157" Type="http://schemas.openxmlformats.org/officeDocument/2006/relationships/hyperlink" Target="https://botrach.quangbinh.gov.vn/" TargetMode="External"/><Relationship Id="rId129" Type="http://schemas.openxmlformats.org/officeDocument/2006/relationships/hyperlink" Target="https://www.facebook.com/ConganhuyenLaiVung" TargetMode="External"/><Relationship Id="rId336" Type="http://schemas.openxmlformats.org/officeDocument/2006/relationships/hyperlink" Target="https://www.facebook.com/profile.php?id=100071878300589" TargetMode="External"/><Relationship Id="rId543" Type="http://schemas.openxmlformats.org/officeDocument/2006/relationships/hyperlink" Target="https://ductho.hatinh.gov.vn/" TargetMode="External"/><Relationship Id="rId988" Type="http://schemas.openxmlformats.org/officeDocument/2006/relationships/hyperlink" Target="https://chomoi.gov.vn/" TargetMode="External"/><Relationship Id="rId1173" Type="http://schemas.openxmlformats.org/officeDocument/2006/relationships/hyperlink" Target="https://lamthao.phutho.gov.vn/" TargetMode="External"/><Relationship Id="rId1380" Type="http://schemas.openxmlformats.org/officeDocument/2006/relationships/hyperlink" Target="https://www.facebook.com/p/C%C3%B4ng-an-th%E1%BB%8B-tr%E1%BA%A5n-B%E1%BA%BFn-Sung-Nh%C6%B0-Thanh-Thanh-H%C3%B3a-100069632777909/" TargetMode="External"/><Relationship Id="rId2017" Type="http://schemas.openxmlformats.org/officeDocument/2006/relationships/hyperlink" Target="https://dongphu.quangbinh.gov.vn/" TargetMode="External"/><Relationship Id="rId2224" Type="http://schemas.openxmlformats.org/officeDocument/2006/relationships/hyperlink" Target="https://sonthuy.quangbinh.gov.vn/" TargetMode="External"/><Relationship Id="rId403" Type="http://schemas.openxmlformats.org/officeDocument/2006/relationships/hyperlink" Target="https://www.facebook.com/profile.php?id=100067549219356" TargetMode="External"/><Relationship Id="rId750" Type="http://schemas.openxmlformats.org/officeDocument/2006/relationships/hyperlink" Target="https://www.facebook.com/conganthachha/" TargetMode="External"/><Relationship Id="rId848" Type="http://schemas.openxmlformats.org/officeDocument/2006/relationships/hyperlink" Target="https://www.facebook.com/caxphuluu/" TargetMode="External"/><Relationship Id="rId1033" Type="http://schemas.openxmlformats.org/officeDocument/2006/relationships/hyperlink" Target="https://www.facebook.com/ConganhuyenTanUyen/" TargetMode="External"/><Relationship Id="rId1478" Type="http://schemas.openxmlformats.org/officeDocument/2006/relationships/hyperlink" Target="https://phuvang.thuathienhue.gov.vn/thong-tin-don-vi.html" TargetMode="External"/><Relationship Id="rId1685" Type="http://schemas.openxmlformats.org/officeDocument/2006/relationships/hyperlink" Target="http://lak.daklak.gov.vn/" TargetMode="External"/><Relationship Id="rId1892" Type="http://schemas.openxmlformats.org/officeDocument/2006/relationships/hyperlink" Target="https://tracu.travinh.gov.vn/" TargetMode="External"/><Relationship Id="rId610" Type="http://schemas.openxmlformats.org/officeDocument/2006/relationships/hyperlink" Target="http://xuanmy.nghixuan.hatinh.gov.vn/" TargetMode="External"/><Relationship Id="rId708" Type="http://schemas.openxmlformats.org/officeDocument/2006/relationships/hyperlink" Target="https://thachha.hatinh.gov.vn/" TargetMode="External"/><Relationship Id="rId915" Type="http://schemas.openxmlformats.org/officeDocument/2006/relationships/hyperlink" Target="https://danphuong.hanoi.gov.vn/" TargetMode="External"/><Relationship Id="rId1240" Type="http://schemas.openxmlformats.org/officeDocument/2006/relationships/hyperlink" Target="https://anduong.haiphong.gov.vn/" TargetMode="External"/><Relationship Id="rId1338" Type="http://schemas.openxmlformats.org/officeDocument/2006/relationships/hyperlink" Target="https://thitran.quanhoa.thanhhoa.gov.vn/" TargetMode="External"/><Relationship Id="rId1545" Type="http://schemas.openxmlformats.org/officeDocument/2006/relationships/hyperlink" Target="https://www.facebook.com/doantruongthptbato/" TargetMode="External"/><Relationship Id="rId1100" Type="http://schemas.openxmlformats.org/officeDocument/2006/relationships/hyperlink" Target="https://www.facebook.com/reel/498306619784196/" TargetMode="External"/><Relationship Id="rId1405" Type="http://schemas.openxmlformats.org/officeDocument/2006/relationships/hyperlink" Target="https://tanky.nghean.gov.vn/" TargetMode="External"/><Relationship Id="rId1752" Type="http://schemas.openxmlformats.org/officeDocument/2006/relationships/hyperlink" Target="https://www.facebook.com/catptdm/" TargetMode="External"/><Relationship Id="rId44" Type="http://schemas.openxmlformats.org/officeDocument/2006/relationships/hyperlink" Target="https://www.facebook.com/profile.php?id=100076002274366" TargetMode="External"/><Relationship Id="rId1612" Type="http://schemas.openxmlformats.org/officeDocument/2006/relationships/hyperlink" Target="https://www.facebook.com/people/Tu%E1%BB%95i-tr%E1%BA%BB-C%C3%B4ng-an-huy%E1%BB%87n-B%E1%BA%AFc-B%C3%ACnh/100057086064549/" TargetMode="External"/><Relationship Id="rId1917" Type="http://schemas.openxmlformats.org/officeDocument/2006/relationships/hyperlink" Target="https://lichhop.dongthap.gov.vn/htn/" TargetMode="External"/><Relationship Id="rId193" Type="http://schemas.openxmlformats.org/officeDocument/2006/relationships/hyperlink" Target="https://www.facebook.com/ConganKongChro" TargetMode="External"/><Relationship Id="rId498" Type="http://schemas.openxmlformats.org/officeDocument/2006/relationships/hyperlink" Target="https://www.facebook.com/profile.php?id=100077920311253" TargetMode="External"/><Relationship Id="rId2081" Type="http://schemas.openxmlformats.org/officeDocument/2006/relationships/hyperlink" Target="https://www.facebook.com/tuoitreconganquangbinh/" TargetMode="External"/><Relationship Id="rId2179" Type="http://schemas.openxmlformats.org/officeDocument/2006/relationships/hyperlink" Target="https://www.facebook.com/p/Tu%E1%BB%95i-tr%E1%BA%BB-C%C3%B4ng-an-B%E1%BB%91-Tr%E1%BA%A1ch-100072141488962/" TargetMode="External"/><Relationship Id="rId260" Type="http://schemas.openxmlformats.org/officeDocument/2006/relationships/hyperlink" Target="https://www.facebook.com/people/C%C3%B4ng-an-TT-Xu%C3%A2n-An/100064761640153/" TargetMode="External"/><Relationship Id="rId120" Type="http://schemas.openxmlformats.org/officeDocument/2006/relationships/hyperlink" Target="https://www.facebook.com/CAHANMINH" TargetMode="External"/><Relationship Id="rId358" Type="http://schemas.openxmlformats.org/officeDocument/2006/relationships/hyperlink" Target="https://www.facebook.com/ConganthitranTuaChua" TargetMode="External"/><Relationship Id="rId565" Type="http://schemas.openxmlformats.org/officeDocument/2006/relationships/hyperlink" Target="https://hatinh.gov.vn/index.php/tuyen-truyen/tin-bai/5006/ha-tinh-cong-nhan-7-xa-dat-chuan-nong-thon-moi-dot-1-2018" TargetMode="External"/><Relationship Id="rId772" Type="http://schemas.openxmlformats.org/officeDocument/2006/relationships/hyperlink" Target="https://www.facebook.com/p/C%C3%B4ng-an-x%C3%A3-C%E1%BA%A9m-Nh%C6%B0%E1%BB%A3ng-C%E1%BA%A9m-Xuy%C3%AAn-H%C3%A0-T%C4%A9nh-100064930291252/" TargetMode="External"/><Relationship Id="rId1195" Type="http://schemas.openxmlformats.org/officeDocument/2006/relationships/hyperlink" Target="https://vinhtuong.vinhphuc.gov.vn/ct/cms/tintuc/Lists/CACXATHITRAN/View_Detail.aspx?ItemID=39" TargetMode="External"/><Relationship Id="rId2039" Type="http://schemas.openxmlformats.org/officeDocument/2006/relationships/hyperlink" Target="https://www.facebook.com/tuoitreconganquangbinh/" TargetMode="External"/><Relationship Id="rId218" Type="http://schemas.openxmlformats.org/officeDocument/2006/relationships/hyperlink" Target="https://www.facebook.com/profile.php?id=100079239770771" TargetMode="External"/><Relationship Id="rId425" Type="http://schemas.openxmlformats.org/officeDocument/2006/relationships/hyperlink" Target="https://www.facebook.com/profile.php?id=100064342497088" TargetMode="External"/><Relationship Id="rId632" Type="http://schemas.openxmlformats.org/officeDocument/2006/relationships/hyperlink" Target="https://hscvcl.hatinh.gov.vn/canloc/vbpq.nsf/6F8D2BA3459A9C554725880D00265C8B/$file/T%E1%BB%9D%20Tr%C3%ACnh%20th%E1%BA%A9m%20%C4%91%E1%BB%8Bnh%20ph%C3%AA%20duy%E1%BB%87t%20quy%20ho%E1%BA%A1ch%20giai%20%C4%91o%E1%BA%A1n%202021-2030(22.03.2022_09h54p39)_signed.pdf" TargetMode="External"/><Relationship Id="rId1055" Type="http://schemas.openxmlformats.org/officeDocument/2006/relationships/hyperlink" Target="https://vanyen.yenbai.gov.vn/to-chuc-bo-may/cac-xa-thi-tran/?UserKey=TT-Mau-A" TargetMode="External"/><Relationship Id="rId1262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2106" Type="http://schemas.openxmlformats.org/officeDocument/2006/relationships/hyperlink" Target="https://www.facebook.com/tuoitreconganquangbinh/" TargetMode="External"/><Relationship Id="rId937" Type="http://schemas.openxmlformats.org/officeDocument/2006/relationships/hyperlink" Target="https://meovac.hagiang.gov.vn/vi/trang-chu" TargetMode="External"/><Relationship Id="rId1122" Type="http://schemas.openxmlformats.org/officeDocument/2006/relationships/hyperlink" Target="https://dinhlap.langson.gov.vn/" TargetMode="External"/><Relationship Id="rId1567" Type="http://schemas.openxmlformats.org/officeDocument/2006/relationships/hyperlink" Target="https://tptuyhoa.phuyen.gov.vn/" TargetMode="External"/><Relationship Id="rId1774" Type="http://schemas.openxmlformats.org/officeDocument/2006/relationships/hyperlink" Target="https://cammy.dongnai.gov.vn/" TargetMode="External"/><Relationship Id="rId1981" Type="http://schemas.openxmlformats.org/officeDocument/2006/relationships/hyperlink" Target="https://kesach.soctrang.gov.vn/" TargetMode="External"/><Relationship Id="rId66" Type="http://schemas.openxmlformats.org/officeDocument/2006/relationships/hyperlink" Target="https://www.facebook.com/profile.php?id=100091887134678" TargetMode="External"/><Relationship Id="rId1427" Type="http://schemas.openxmlformats.org/officeDocument/2006/relationships/hyperlink" Target="https://ductho.hatinh.gov.vn/" TargetMode="External"/><Relationship Id="rId1634" Type="http://schemas.openxmlformats.org/officeDocument/2006/relationships/hyperlink" Target="https://www.facebook.com/p/TH%C3%94NG-TIN-%C4%90%C4%82K-H%C3%80-100068478480607/" TargetMode="External"/><Relationship Id="rId1841" Type="http://schemas.openxmlformats.org/officeDocument/2006/relationships/hyperlink" Target="https://www.facebook.com/tuoitretanhunglongan/" TargetMode="External"/><Relationship Id="rId1939" Type="http://schemas.openxmlformats.org/officeDocument/2006/relationships/hyperlink" Target="https://thoaison.angiang.gov.vn/" TargetMode="External"/><Relationship Id="rId1701" Type="http://schemas.openxmlformats.org/officeDocument/2006/relationships/hyperlink" Target="https://www.facebook.com/p/C%C3%B4ng-an-huy%E1%BB%87n-L%E1%BA%A1c-D%C6%B0%C6%A1ng-100040080342875/" TargetMode="External"/><Relationship Id="rId282" Type="http://schemas.openxmlformats.org/officeDocument/2006/relationships/hyperlink" Target="https://www.facebook.com/congansaovang/about" TargetMode="External"/><Relationship Id="rId587" Type="http://schemas.openxmlformats.org/officeDocument/2006/relationships/hyperlink" Target="https://www.facebook.com/reel/466984389296054/" TargetMode="External"/><Relationship Id="rId2170" Type="http://schemas.openxmlformats.org/officeDocument/2006/relationships/hyperlink" Target="https://www.facebook.com/p/Tu%E1%BB%95i-tr%E1%BA%BB-C%C3%B4ng-an-B%E1%BB%91-Tr%E1%BA%A1ch-100072141488962/" TargetMode="External"/><Relationship Id="rId8" Type="http://schemas.openxmlformats.org/officeDocument/2006/relationships/hyperlink" Target="https://www.facebook.com/profile.php?id=100072294592652" TargetMode="External"/><Relationship Id="rId142" Type="http://schemas.openxmlformats.org/officeDocument/2006/relationships/hyperlink" Target="https://www.facebook.com/conganBaTri" TargetMode="External"/><Relationship Id="rId447" Type="http://schemas.openxmlformats.org/officeDocument/2006/relationships/hyperlink" Target="https://www.facebook.com/conganxathachlien" TargetMode="External"/><Relationship Id="rId794" Type="http://schemas.openxmlformats.org/officeDocument/2006/relationships/hyperlink" Target="https://camha.camxuyen.hatinh.gov.vn/" TargetMode="External"/><Relationship Id="rId1077" Type="http://schemas.openxmlformats.org/officeDocument/2006/relationships/hyperlink" Target="https://thitrancaophong.hoabinh.gov.vn/" TargetMode="External"/><Relationship Id="rId2030" Type="http://schemas.openxmlformats.org/officeDocument/2006/relationships/hyperlink" Target="https://www.facebook.com/tuoitreconganquangbinh/" TargetMode="External"/><Relationship Id="rId2128" Type="http://schemas.openxmlformats.org/officeDocument/2006/relationships/hyperlink" Target="https://www.facebook.com/p/C%C3%B4ng-an-x%C3%A3-Qu%E1%BA%A3ng-Ph%C6%B0%C6%A1ng-100079903098151/" TargetMode="External"/><Relationship Id="rId654" Type="http://schemas.openxmlformats.org/officeDocument/2006/relationships/hyperlink" Target="https://www.facebook.com/caxquangloc" TargetMode="External"/><Relationship Id="rId861" Type="http://schemas.openxmlformats.org/officeDocument/2006/relationships/hyperlink" Target="https://www.facebook.com/p/X%C3%A3-K%E1%BB%B3-Ninh-100057335264543/" TargetMode="External"/><Relationship Id="rId959" Type="http://schemas.openxmlformats.org/officeDocument/2006/relationships/hyperlink" Target="https://thongnong.haquang.caobang.gov.vn/" TargetMode="External"/><Relationship Id="rId1284" Type="http://schemas.openxmlformats.org/officeDocument/2006/relationships/hyperlink" Target="https://www.facebook.com/p/C%C3%B4ng-an-ph%C6%B0%E1%BB%9Dng-%C4%90%E1%BB%93ng-V%C4%83n-100077179269092/" TargetMode="External"/><Relationship Id="rId1491" Type="http://schemas.openxmlformats.org/officeDocument/2006/relationships/hyperlink" Target="https://sontra.danang.gov.vn/" TargetMode="External"/><Relationship Id="rId1589" Type="http://schemas.openxmlformats.org/officeDocument/2006/relationships/hyperlink" Target="https://www.facebook.com/p/H%E1%BB%99i-Ph%E1%BB%A5-n%E1%BB%AF-C%C3%B4ng-an-huy%E1%BB%87n-Di%C3%AAn-Kh%C3%A1nh-100059939490129/" TargetMode="External"/><Relationship Id="rId307" Type="http://schemas.openxmlformats.org/officeDocument/2006/relationships/hyperlink" Target="https://www.facebook.com/profile.php?id=100083339620497" TargetMode="External"/><Relationship Id="rId514" Type="http://schemas.openxmlformats.org/officeDocument/2006/relationships/hyperlink" Target="https://www.facebook.com/profile.php?id=100064238855289" TargetMode="External"/><Relationship Id="rId721" Type="http://schemas.openxmlformats.org/officeDocument/2006/relationships/hyperlink" Target="https://thachha.hatinh.gov.vn/" TargetMode="External"/><Relationship Id="rId1144" Type="http://schemas.openxmlformats.org/officeDocument/2006/relationships/hyperlink" Target="https://www.facebook.com/mamnonhuongduongdoingo/?locale=vi_VN" TargetMode="External"/><Relationship Id="rId1351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1449" Type="http://schemas.openxmlformats.org/officeDocument/2006/relationships/hyperlink" Target="https://tuyenhoa.quangbinh.gov.vn/" TargetMode="External"/><Relationship Id="rId1796" Type="http://schemas.openxmlformats.org/officeDocument/2006/relationships/hyperlink" Target="https://www.facebook.com/p/C%C3%B4ng-an-th%C3%A0nh-ph%E1%BB%91-Th%E1%BB%A7-%C4%90%E1%BB%A9c-100066442031973/" TargetMode="External"/><Relationship Id="rId88" Type="http://schemas.openxmlformats.org/officeDocument/2006/relationships/hyperlink" Target="https://www.facebook.com/nguoihoatiennews" TargetMode="External"/><Relationship Id="rId819" Type="http://schemas.openxmlformats.org/officeDocument/2006/relationships/hyperlink" Target="https://www.facebook.com/congankytay/" TargetMode="External"/><Relationship Id="rId1004" Type="http://schemas.openxmlformats.org/officeDocument/2006/relationships/hyperlink" Target="https://www.facebook.com/DoanThanhnienCongantinhLaoCai/" TargetMode="External"/><Relationship Id="rId1211" Type="http://schemas.openxmlformats.org/officeDocument/2006/relationships/hyperlink" Target="http://thitrannamsach.namsach.haiduong.gov.vn/" TargetMode="External"/><Relationship Id="rId1656" Type="http://schemas.openxmlformats.org/officeDocument/2006/relationships/hyperlink" Target="https://chuprong.gialai.gov.vn/Home.aspx" TargetMode="External"/><Relationship Id="rId1863" Type="http://schemas.openxmlformats.org/officeDocument/2006/relationships/hyperlink" Target="https://www.facebook.com/AnninhtrattuxaBinhphu/" TargetMode="External"/><Relationship Id="rId1309" Type="http://schemas.openxmlformats.org/officeDocument/2006/relationships/hyperlink" Target="https://ttcole.namdinh.gov.vn/" TargetMode="External"/><Relationship Id="rId1516" Type="http://schemas.openxmlformats.org/officeDocument/2006/relationships/hyperlink" Target="https://www.facebook.com/policehiepduc/?locale=vi_VN" TargetMode="External"/><Relationship Id="rId1723" Type="http://schemas.openxmlformats.org/officeDocument/2006/relationships/hyperlink" Target="https://www.facebook.com/cahbudop/?locale=vi_VN" TargetMode="External"/><Relationship Id="rId1930" Type="http://schemas.openxmlformats.org/officeDocument/2006/relationships/hyperlink" Target="https://anphu.angiang.gov.vn/" TargetMode="External"/><Relationship Id="rId15" Type="http://schemas.openxmlformats.org/officeDocument/2006/relationships/hyperlink" Target="https://www.facebook.com/profile.php?id=100077275136777" TargetMode="External"/><Relationship Id="rId2192" Type="http://schemas.openxmlformats.org/officeDocument/2006/relationships/hyperlink" Target="https://haininh.quangbinh.gov.vn/" TargetMode="External"/><Relationship Id="rId164" Type="http://schemas.openxmlformats.org/officeDocument/2006/relationships/hyperlink" Target="https://www.facebook.com/ThanhNienConganTanChau" TargetMode="External"/><Relationship Id="rId371" Type="http://schemas.openxmlformats.org/officeDocument/2006/relationships/hyperlink" Target="https://www.facebook.com/profile.php?id=100068601932259" TargetMode="External"/><Relationship Id="rId2052" Type="http://schemas.openxmlformats.org/officeDocument/2006/relationships/hyperlink" Target="https://quangbinh.gov.vn/chi-tiet-tin/-/view-article/1/0/1724207496973" TargetMode="External"/><Relationship Id="rId469" Type="http://schemas.openxmlformats.org/officeDocument/2006/relationships/hyperlink" Target="https://www.facebook.com/profile.php?id=100066900284228" TargetMode="External"/><Relationship Id="rId676" Type="http://schemas.openxmlformats.org/officeDocument/2006/relationships/hyperlink" Target="https://www.facebook.com/p/C%C3%B4ng-an-x%C3%A3-L%E1%BB%99c-Y%C3%AAn-huy%E1%BB%87n-H%C6%B0%C6%A1ng-Kh%C3%AA-100063771106729/" TargetMode="External"/><Relationship Id="rId883" Type="http://schemas.openxmlformats.org/officeDocument/2006/relationships/hyperlink" Target="https://daibieunhandan.dienbien.gov.vn/uploads/Docs/Th%E1%BB%8B%20x%C3%A3%20M%C6%B0%E1%BB%9Dng%20Lay.pdf" TargetMode="External"/><Relationship Id="rId1099" Type="http://schemas.openxmlformats.org/officeDocument/2006/relationships/hyperlink" Target="https://phubinh.thainguyen.gov.vn/thi-tran-huong-son" TargetMode="External"/><Relationship Id="rId231" Type="http://schemas.openxmlformats.org/officeDocument/2006/relationships/hyperlink" Target="https://www.facebook.com/conganhuyentunghia" TargetMode="External"/><Relationship Id="rId329" Type="http://schemas.openxmlformats.org/officeDocument/2006/relationships/hyperlink" Target="https://m.facebook.com/profile.php?id=100091907717072&amp;_rdr" TargetMode="External"/><Relationship Id="rId536" Type="http://schemas.openxmlformats.org/officeDocument/2006/relationships/hyperlink" Target="https://xasontruong.hatinh.gov.vn/" TargetMode="External"/><Relationship Id="rId1166" Type="http://schemas.openxmlformats.org/officeDocument/2006/relationships/hyperlink" Target="https://www.facebook.com/p/C%C3%B4ng-an-huy%E1%BB%87n-Y%C3%AAn-L%E1%BA%ADp-100076404181551/" TargetMode="External"/><Relationship Id="rId1373" Type="http://schemas.openxmlformats.org/officeDocument/2006/relationships/hyperlink" Target="https://butson.hoanghoa.thanhhoa.gov.vn/web/trang-chu/bo-may-hanh-chinh/uy-ban-nhan-dan" TargetMode="External"/><Relationship Id="rId2217" Type="http://schemas.openxmlformats.org/officeDocument/2006/relationships/hyperlink" Target="https://anthuy.quangbinh.gov.vn/" TargetMode="External"/><Relationship Id="rId743" Type="http://schemas.openxmlformats.org/officeDocument/2006/relationships/hyperlink" Target="https://hscvth.hatinh.gov.vn/thachha/vbdh.nsf/701D4D646858E91247258499002AEA41/$file/chu%20truongqh%20dat%20o%20THACH%20LAM_2019_signed.pdf" TargetMode="External"/><Relationship Id="rId950" Type="http://schemas.openxmlformats.org/officeDocument/2006/relationships/hyperlink" Target="https://ttvietquang.hagiang.gov.vn/trang-chu" TargetMode="External"/><Relationship Id="rId1026" Type="http://schemas.openxmlformats.org/officeDocument/2006/relationships/hyperlink" Target="https://muongte.laichau.gov.vn/" TargetMode="External"/><Relationship Id="rId1580" Type="http://schemas.openxmlformats.org/officeDocument/2006/relationships/hyperlink" Target="https://www.facebook.com/p/C%C3%B4ng-an-Th%C3%A0nh-Ph%E1%BB%91-Nha-Trang-100069123480296/?locale=vi_VN" TargetMode="External"/><Relationship Id="rId1678" Type="http://schemas.openxmlformats.org/officeDocument/2006/relationships/hyperlink" Target="https://eakar.daklak.gov.vn/" TargetMode="External"/><Relationship Id="rId1885" Type="http://schemas.openxmlformats.org/officeDocument/2006/relationships/hyperlink" Target="https://canglong.travinh.gov.vn/" TargetMode="External"/><Relationship Id="rId603" Type="http://schemas.openxmlformats.org/officeDocument/2006/relationships/hyperlink" Target="http://xuanhai.nghixuan.hatinh.gov.vn/" TargetMode="External"/><Relationship Id="rId810" Type="http://schemas.openxmlformats.org/officeDocument/2006/relationships/hyperlink" Target="https://kygiang.kyanh.hatinh.gov.vn/" TargetMode="External"/><Relationship Id="rId908" Type="http://schemas.openxmlformats.org/officeDocument/2006/relationships/hyperlink" Target="https://www.facebook.com/p/UBND-th%E1%BB%8B-tr%E1%BA%A5n-Quang-Minh-100064366135613/" TargetMode="External"/><Relationship Id="rId1233" Type="http://schemas.openxmlformats.org/officeDocument/2006/relationships/hyperlink" Target="https://thitranninhgiang.ninhgiang.haiduong.gov.vn/vi-vn" TargetMode="External"/><Relationship Id="rId1440" Type="http://schemas.openxmlformats.org/officeDocument/2006/relationships/hyperlink" Target="https://www.facebook.com/congancamxuyen/?locale=vi_VN" TargetMode="External"/><Relationship Id="rId1538" Type="http://schemas.openxmlformats.org/officeDocument/2006/relationships/hyperlink" Target="https://sonha.quangngai.gov.vn/" TargetMode="External"/><Relationship Id="rId1300" Type="http://schemas.openxmlformats.org/officeDocument/2006/relationships/hyperlink" Target="https://www.facebook.com/p/C%C3%B4ng-an-Th%E1%BB%8B-tr%E1%BA%A5n-L%C3%A2m-%C3%9D-Y%C3%AAn-Nam-%C4%90%E1%BB%8Bnh-100080254186975/" TargetMode="External"/><Relationship Id="rId1745" Type="http://schemas.openxmlformats.org/officeDocument/2006/relationships/hyperlink" Target="https://hoathanh.tayninh.gov.vn/" TargetMode="External"/><Relationship Id="rId1952" Type="http://schemas.openxmlformats.org/officeDocument/2006/relationships/hyperlink" Target="https://anminh.kiengiang.gov.vn/" TargetMode="External"/><Relationship Id="rId37" Type="http://schemas.openxmlformats.org/officeDocument/2006/relationships/hyperlink" Target="https://www.facebook.com/profile.php?id=100077507432092" TargetMode="External"/><Relationship Id="rId1605" Type="http://schemas.openxmlformats.org/officeDocument/2006/relationships/hyperlink" Target="https://www.facebook.com/tuoitrecahtb.h1/" TargetMode="External"/><Relationship Id="rId1812" Type="http://schemas.openxmlformats.org/officeDocument/2006/relationships/hyperlink" Target="https://www.facebook.com/tuoitrecatphcm/" TargetMode="External"/><Relationship Id="rId186" Type="http://schemas.openxmlformats.org/officeDocument/2006/relationships/hyperlink" Target="https://www.facebook.com/ConganPhuthien" TargetMode="External"/><Relationship Id="rId393" Type="http://schemas.openxmlformats.org/officeDocument/2006/relationships/hyperlink" Target="https://www.facebook.com/profile.php?id=100066628398459" TargetMode="External"/><Relationship Id="rId2074" Type="http://schemas.openxmlformats.org/officeDocument/2006/relationships/hyperlink" Target="https://tuyenhoa.quangbinh.gov.vn/chi-tiet-tin/-/view-article/1/440071382670252289/1689838090643" TargetMode="External"/><Relationship Id="rId253" Type="http://schemas.openxmlformats.org/officeDocument/2006/relationships/hyperlink" Target="https://www.facebook.com/profile.php?id=100072141488962" TargetMode="External"/><Relationship Id="rId460" Type="http://schemas.openxmlformats.org/officeDocument/2006/relationships/hyperlink" Target="https://www.facebook.com/profile.php?id=100080973923414" TargetMode="External"/><Relationship Id="rId698" Type="http://schemas.openxmlformats.org/officeDocument/2006/relationships/hyperlink" Target="https://thachha.hatinh.gov.vn/portal/pages/2024-04-27/Xa-Ngoc-Son-ky-niem-20-nam-thanh-lap-va-phat-trien-476169.aspx" TargetMode="External"/><Relationship Id="rId1090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2141" Type="http://schemas.openxmlformats.org/officeDocument/2006/relationships/hyperlink" Target="https://botrach.quangbinh.gov.vn/chi-tiet-tin/-/view-article/1/1404469290797/1597731676594" TargetMode="External"/><Relationship Id="rId113" Type="http://schemas.openxmlformats.org/officeDocument/2006/relationships/hyperlink" Target="https://www.facebook.com/anttthanhphosoctrang" TargetMode="External"/><Relationship Id="rId320" Type="http://schemas.openxmlformats.org/officeDocument/2006/relationships/hyperlink" Target="https://www.facebook.com/profile.php?id=100068969711622" TargetMode="External"/><Relationship Id="rId558" Type="http://schemas.openxmlformats.org/officeDocument/2006/relationships/hyperlink" Target="https://ductho.hatinh.gov.vn/" TargetMode="External"/><Relationship Id="rId765" Type="http://schemas.openxmlformats.org/officeDocument/2006/relationships/hyperlink" Target="https://www.facebook.com/p/C%C3%B4ng-An-X%C3%A3-C%E1%BA%A9m-Quan-100052728078332/" TargetMode="External"/><Relationship Id="rId972" Type="http://schemas.openxmlformats.org/officeDocument/2006/relationships/hyperlink" Target="http://nuochai.hoaan.caobang.gov.vn/" TargetMode="External"/><Relationship Id="rId1188" Type="http://schemas.openxmlformats.org/officeDocument/2006/relationships/hyperlink" Target="https://binhxuyen.vinhphuc.gov.vn/ct/cms/tintuc/Lists/XaThiTrantrendiaban/View_Detail.aspx?ItemID=12" TargetMode="External"/><Relationship Id="rId1395" Type="http://schemas.openxmlformats.org/officeDocument/2006/relationships/hyperlink" Target="https://www.facebook.com/conganhuyenLacSon/" TargetMode="External"/><Relationship Id="rId2001" Type="http://schemas.openxmlformats.org/officeDocument/2006/relationships/hyperlink" Target="https://baclieu.gov.vn/" TargetMode="External"/><Relationship Id="rId2239" Type="http://schemas.openxmlformats.org/officeDocument/2006/relationships/hyperlink" Target="https://quangbinh.gov.vn/chi-tiet-tin/-/view-article/1/14012495785027/1625561949617" TargetMode="External"/><Relationship Id="rId418" Type="http://schemas.openxmlformats.org/officeDocument/2006/relationships/hyperlink" Target="https://www.facebook.com/caxcamminh" TargetMode="External"/><Relationship Id="rId625" Type="http://schemas.openxmlformats.org/officeDocument/2006/relationships/hyperlink" Target="https://www.facebook.com/p/C%C3%B4ng-an-Th%E1%BB%8B-tr%E1%BA%A5n-Ngh%C3%A8n-Can-L%E1%BB%99c-H%C3%A0-T%C4%A9nh-100069188500152/" TargetMode="External"/><Relationship Id="rId832" Type="http://schemas.openxmlformats.org/officeDocument/2006/relationships/hyperlink" Target="https://kyanh.hatinh.gov.vn/" TargetMode="External"/><Relationship Id="rId1048" Type="http://schemas.openxmlformats.org/officeDocument/2006/relationships/hyperlink" Target="https://www.facebook.com/p/C%C3%B4ng-an-huy%E1%BB%87n-Y%C3%AAn-Ch%C3%A2u-t%E1%BB%89nh-S%C6%A1n-La-100067882819020/" TargetMode="External"/><Relationship Id="rId1255" Type="http://schemas.openxmlformats.org/officeDocument/2006/relationships/hyperlink" Target="http://nhuquynh.vanlam.hungyen.gov.vn/" TargetMode="External"/><Relationship Id="rId1462" Type="http://schemas.openxmlformats.org/officeDocument/2006/relationships/hyperlink" Target="https://huonghoa.quangtri.gov.vn/" TargetMode="External"/><Relationship Id="rId1115" Type="http://schemas.openxmlformats.org/officeDocument/2006/relationships/hyperlink" Target="https://chilang.langson.gov.vn/" TargetMode="External"/><Relationship Id="rId1322" Type="http://schemas.openxmlformats.org/officeDocument/2006/relationships/hyperlink" Target="https://nhoquan.ninhbinh.gov.vn/" TargetMode="External"/><Relationship Id="rId1767" Type="http://schemas.openxmlformats.org/officeDocument/2006/relationships/hyperlink" Target="https://vinhcuu.dongnai.gov.vn/" TargetMode="External"/><Relationship Id="rId1974" Type="http://schemas.openxmlformats.org/officeDocument/2006/relationships/hyperlink" Target="https://www.facebook.com/p/C%C3%B4ng-an-huy%E1%BB%87n-Ch%C3%A2u-Th%C3%A0nh-H%E1%BA%ADu-Giang-100083013982905/" TargetMode="External"/><Relationship Id="rId59" Type="http://schemas.openxmlformats.org/officeDocument/2006/relationships/hyperlink" Target="https://www.facebook.com/conganxaquangxuan" TargetMode="External"/><Relationship Id="rId1627" Type="http://schemas.openxmlformats.org/officeDocument/2006/relationships/hyperlink" Target="https://www.facebook.com/Conganhuyenngochoi/" TargetMode="External"/><Relationship Id="rId1834" Type="http://schemas.openxmlformats.org/officeDocument/2006/relationships/hyperlink" Target="https://www.facebook.com/tuoitrecatphcm/" TargetMode="External"/><Relationship Id="rId2096" Type="http://schemas.openxmlformats.org/officeDocument/2006/relationships/hyperlink" Target="https://quangbinh.gov.vn/chi-tiet-tin/-/view-article/1/0/1726479919524" TargetMode="External"/><Relationship Id="rId1901" Type="http://schemas.openxmlformats.org/officeDocument/2006/relationships/hyperlink" Target="https://www.facebook.com/VungLiemnews/" TargetMode="External"/><Relationship Id="rId275" Type="http://schemas.openxmlformats.org/officeDocument/2006/relationships/hyperlink" Target="https://m.facebook.com/conganthitrankimson?_rdr" TargetMode="External"/><Relationship Id="rId482" Type="http://schemas.openxmlformats.org/officeDocument/2006/relationships/hyperlink" Target="https://www.facebook.com/profile.php?id=100080491879455" TargetMode="External"/><Relationship Id="rId2163" Type="http://schemas.openxmlformats.org/officeDocument/2006/relationships/hyperlink" Target="https://quangbinh.gov.vn/chi-tiet-tin/-/view-article/1/14012495793627/1561783361344" TargetMode="External"/><Relationship Id="rId135" Type="http://schemas.openxmlformats.org/officeDocument/2006/relationships/hyperlink" Target="https://www.facebook.com/conganhuyentraon" TargetMode="External"/><Relationship Id="rId342" Type="http://schemas.openxmlformats.org/officeDocument/2006/relationships/hyperlink" Target="https://www.facebook.com/profile.php?id=100085435997464" TargetMode="External"/><Relationship Id="rId787" Type="http://schemas.openxmlformats.org/officeDocument/2006/relationships/hyperlink" Target="https://camhung.camxuyen.hatinh.gov.vn/" TargetMode="External"/><Relationship Id="rId994" Type="http://schemas.openxmlformats.org/officeDocument/2006/relationships/hyperlink" Target="http://congbao.tuyenquang.gov.vn/van-ban/the-loai/quyet-dinh/trang-3.html" TargetMode="External"/><Relationship Id="rId2023" Type="http://schemas.openxmlformats.org/officeDocument/2006/relationships/hyperlink" Target="https://www.facebook.com/tuoitreconganthixabadon/?locale=ka_GE" TargetMode="External"/><Relationship Id="rId2230" Type="http://schemas.openxmlformats.org/officeDocument/2006/relationships/hyperlink" Target="https://lienthuy.quangbinh.gov.vn/" TargetMode="External"/><Relationship Id="rId202" Type="http://schemas.openxmlformats.org/officeDocument/2006/relationships/hyperlink" Target="https://www.facebook.com/profile.php?id=100069144281718" TargetMode="External"/><Relationship Id="rId647" Type="http://schemas.openxmlformats.org/officeDocument/2006/relationships/hyperlink" Target="https://www.facebook.com/p/Tu%E1%BB%95i-tr%E1%BA%BB-V%C4%A9nh-L%E1%BB%99c-A-100045482695387/" TargetMode="External"/><Relationship Id="rId854" Type="http://schemas.openxmlformats.org/officeDocument/2006/relationships/hyperlink" Target="https://www.facebook.com/p/C%C3%B4ng-an-x%C3%A3-Th%E1%BA%A1ch-Ch%C3%A2u-L%E1%BB%99c-H%C3%A0-H%C3%A0-T%C4%A9nh-100066628398459/" TargetMode="External"/><Relationship Id="rId1277" Type="http://schemas.openxmlformats.org/officeDocument/2006/relationships/hyperlink" Target="https://hungha.thaibinh.gov.vn/tin-tuc/tin-tuc-su-kien-noi-bat/thi-tran-hung-nhan-ky-niem-17-nam-ngay-hoi-toan-dan-bthi-tra.html" TargetMode="External"/><Relationship Id="rId1484" Type="http://schemas.openxmlformats.org/officeDocument/2006/relationships/hyperlink" Target="https://www.facebook.com/p/Tu%E1%BB%95i-Tr%E1%BA%BB-Li%C3%AAn-Chi%E1%BB%83u-100067533083167/" TargetMode="External"/><Relationship Id="rId1691" Type="http://schemas.openxmlformats.org/officeDocument/2006/relationships/hyperlink" Target="https://krongno.daknong.gov.vn/" TargetMode="External"/><Relationship Id="rId507" Type="http://schemas.openxmlformats.org/officeDocument/2006/relationships/hyperlink" Target="https://www.facebook.com/congantthuongcanh" TargetMode="External"/><Relationship Id="rId714" Type="http://schemas.openxmlformats.org/officeDocument/2006/relationships/hyperlink" Target="https://hscvth.hatinh.gov.vn/thachha/vbdh.nsf/FA52903722983FE8472585FF000DADB4/$file/B%C3%A1o%20c%C3%A1o%20c%C3%A1n%20b%E1%BB%99%20ph%E1%BB%A5c%20v%E1%BB%A5%20ban%20ph%C3%A1p%20ch%E1%BA%BF.doc" TargetMode="External"/><Relationship Id="rId921" Type="http://schemas.openxmlformats.org/officeDocument/2006/relationships/hyperlink" Target="https://www.facebook.com/p/Tu%E1%BB%95i-Tr%E1%BA%BB-C%C3%B4ng-An-Huy%E1%BB%87n-Ch%C6%B0%C6%A1ng-M%E1%BB%B9-100028578047777/" TargetMode="External"/><Relationship Id="rId1137" Type="http://schemas.openxmlformats.org/officeDocument/2006/relationships/hyperlink" Target="https://ttboha.yenthe.bacgiang.gov.vn/" TargetMode="External"/><Relationship Id="rId1344" Type="http://schemas.openxmlformats.org/officeDocument/2006/relationships/hyperlink" Target="https://thitran.langchanh.thanhhoa.gov.vn/" TargetMode="External"/><Relationship Id="rId1551" Type="http://schemas.openxmlformats.org/officeDocument/2006/relationships/hyperlink" Target="https://anlao.binhdinh.gov.vn/" TargetMode="External"/><Relationship Id="rId1789" Type="http://schemas.openxmlformats.org/officeDocument/2006/relationships/hyperlink" Target="https://www.facebook.com/p/Trang-Th%C3%B4ng-Tin-Nhanh-Huy%E1%BB%87n-%C4%90%E1%BA%A5t-%C4%90%E1%BB%8F-100077098383020/" TargetMode="External"/><Relationship Id="rId1996" Type="http://schemas.openxmlformats.org/officeDocument/2006/relationships/hyperlink" Target="https://baclieu.gov.vn/-/quy%E1%BA%BFt-%C4%91%E1%BB%8Bnh-ubnd-t%E1%BB%89nh-v/v-thu-h%E1%BB%93i-gi%E1%BA%A5y-ch%E1%BB%A9ng-nh%E1%BA%ADn-quy%E1%BB%81n-s%E1%BB%AD-d%E1%BB%A5ng-%C4%91%E1%BA%A5t-do-%E1%BB%A6y-ban-nh%C3%A2n-d%C3%A2n-huy%E1%BB%87n-h%E1%BB%93ng-d%C3%A2n-%C4%91%C3%A3-c" TargetMode="External"/><Relationship Id="rId50" Type="http://schemas.openxmlformats.org/officeDocument/2006/relationships/hyperlink" Target="https://www.facebook.com/profile.php?id=61554141126980" TargetMode="External"/><Relationship Id="rId1204" Type="http://schemas.openxmlformats.org/officeDocument/2006/relationships/hyperlink" Target="https://www.facebook.com/p/Tu%E1%BB%95i-tr%E1%BA%BB-C%C3%B4ng-an-huy%E1%BB%87n-Ninh-Ph%C6%B0%E1%BB%9Bc-100068114569027/" TargetMode="External"/><Relationship Id="rId1411" Type="http://schemas.openxmlformats.org/officeDocument/2006/relationships/hyperlink" Target="https://thitran.yenthanh.nghean.gov.vn/" TargetMode="External"/><Relationship Id="rId1649" Type="http://schemas.openxmlformats.org/officeDocument/2006/relationships/hyperlink" Target="https://www.facebook.com/p/C%C3%B4ng-an-huy%E1%BB%87n-Mang-Yang-100063598057242/" TargetMode="External"/><Relationship Id="rId1856" Type="http://schemas.openxmlformats.org/officeDocument/2006/relationships/hyperlink" Target="https://canduoc.longan.gov.vn/" TargetMode="External"/><Relationship Id="rId1509" Type="http://schemas.openxmlformats.org/officeDocument/2006/relationships/hyperlink" Target="https://duyxuyen.quangnam.gov.vn/webcenter/portal/duyxuyen" TargetMode="External"/><Relationship Id="rId1716" Type="http://schemas.openxmlformats.org/officeDocument/2006/relationships/hyperlink" Target="https://dateh.lamdong.gov.vn/" TargetMode="External"/><Relationship Id="rId1923" Type="http://schemas.openxmlformats.org/officeDocument/2006/relationships/hyperlink" Target="https://thanhbinh.dongthap.gov.vn/" TargetMode="External"/><Relationship Id="rId297" Type="http://schemas.openxmlformats.org/officeDocument/2006/relationships/hyperlink" Target="https://www.facebook.com/profile.php?id=61552040387815" TargetMode="External"/><Relationship Id="rId2185" Type="http://schemas.openxmlformats.org/officeDocument/2006/relationships/hyperlink" Target="https://www.facebook.com/Caxluongninh/?locale=hi_IN" TargetMode="External"/><Relationship Id="rId157" Type="http://schemas.openxmlformats.org/officeDocument/2006/relationships/hyperlink" Target="https://www.facebook.com/profile.php?id=100069455974774" TargetMode="External"/><Relationship Id="rId364" Type="http://schemas.openxmlformats.org/officeDocument/2006/relationships/hyperlink" Target="https://m.facebook.com/profile.php?id=100083664512153&amp;_rdr" TargetMode="External"/><Relationship Id="rId2045" Type="http://schemas.openxmlformats.org/officeDocument/2006/relationships/hyperlink" Target="https://www.facebook.com/tuoitreconganquangbinh/" TargetMode="External"/><Relationship Id="rId571" Type="http://schemas.openxmlformats.org/officeDocument/2006/relationships/hyperlink" Target="https://www.facebook.com/p/C%C3%B4ng-an-huy%E1%BB%87n-V%C5%A9-Quang-100069158351410/" TargetMode="External"/><Relationship Id="rId669" Type="http://schemas.openxmlformats.org/officeDocument/2006/relationships/hyperlink" Target="https://www.facebook.com/conganhatinh/?locale=de_DE" TargetMode="External"/><Relationship Id="rId876" Type="http://schemas.openxmlformats.org/officeDocument/2006/relationships/hyperlink" Target="https://hscvtxka.hatinh.gov.vn/txkyanh/vbpq.nsf/3885173EF28727D6472588F6000D890D/$file/DS-hoc-sinh-dong-BHYT-tai-Truong-Le-Quang-Chi-K-Phuong.docx" TargetMode="External"/><Relationship Id="rId1299" Type="http://schemas.openxmlformats.org/officeDocument/2006/relationships/hyperlink" Target="https://vuban.namdinh.gov.vn/" TargetMode="External"/><Relationship Id="rId224" Type="http://schemas.openxmlformats.org/officeDocument/2006/relationships/hyperlink" Target="https://www.facebook.com/profile.php?id=100086634086484" TargetMode="External"/><Relationship Id="rId431" Type="http://schemas.openxmlformats.org/officeDocument/2006/relationships/hyperlink" Target="https://www.facebook.com/caxcamthach" TargetMode="External"/><Relationship Id="rId529" Type="http://schemas.openxmlformats.org/officeDocument/2006/relationships/hyperlink" Target="https://www.facebook.com/people/Tu%E1%BB%95i-tr%E1%BA%BB-C%C3%B4ng-an-H%C3%A0-T%C4%A9nh/100064361005405/" TargetMode="External"/><Relationship Id="rId736" Type="http://schemas.openxmlformats.org/officeDocument/2006/relationships/hyperlink" Target="https://www.facebook.com/conganxathachdai2020/" TargetMode="External"/><Relationship Id="rId1061" Type="http://schemas.openxmlformats.org/officeDocument/2006/relationships/hyperlink" Target="https://vanchan.yenbai.gov.vn/cac-xa-thi-tran/thi-tran-lien-son" TargetMode="External"/><Relationship Id="rId1159" Type="http://schemas.openxmlformats.org/officeDocument/2006/relationships/hyperlink" Target="https://doanhung.phutho.gov.vn/" TargetMode="External"/><Relationship Id="rId1366" Type="http://schemas.openxmlformats.org/officeDocument/2006/relationships/hyperlink" Target="https://www.facebook.com/conganhuyenthuongxuan/?locale=vi_VN" TargetMode="External"/><Relationship Id="rId2112" Type="http://schemas.openxmlformats.org/officeDocument/2006/relationships/hyperlink" Target="https://quangluu.quangbinh.gov.vn/" TargetMode="External"/><Relationship Id="rId943" Type="http://schemas.openxmlformats.org/officeDocument/2006/relationships/hyperlink" Target="https://ttvietlam.hagiang.gov.vn/vi/chi-tiet-tin-tuc/-/news/1325954/le-cong-bo-thi-tran-nong-truong-viet-lam-la-do-thi-loai-v.html" TargetMode="External"/><Relationship Id="rId1019" Type="http://schemas.openxmlformats.org/officeDocument/2006/relationships/hyperlink" Target="https://www.facebook.com/conganhuyentuangiao/" TargetMode="External"/><Relationship Id="rId1573" Type="http://schemas.openxmlformats.org/officeDocument/2006/relationships/hyperlink" Target="https://www.facebook.com/p/%C4%90o%C3%A0n-Thanh-ni%C3%AAn-C%C3%B4ng-an-huy%E1%BB%87n-S%C3%B4ng-Hinh-100067626282043/" TargetMode="External"/><Relationship Id="rId1780" Type="http://schemas.openxmlformats.org/officeDocument/2006/relationships/hyperlink" Target="https://nhontrach.dongnai.gov.vn/" TargetMode="External"/><Relationship Id="rId1878" Type="http://schemas.openxmlformats.org/officeDocument/2006/relationships/hyperlink" Target="https://binhdai.bentre.gov.vn/" TargetMode="External"/><Relationship Id="rId72" Type="http://schemas.openxmlformats.org/officeDocument/2006/relationships/hyperlink" Target="https://www.facebook.com/profile.php?id=100063502235245" TargetMode="External"/><Relationship Id="rId803" Type="http://schemas.openxmlformats.org/officeDocument/2006/relationships/hyperlink" Target="https://www.facebook.com/p/C%C3%B4ng-an-x%C3%A3-K%E1%BB%B3-Ph%C3%BA-100057052916220/" TargetMode="External"/><Relationship Id="rId1226" Type="http://schemas.openxmlformats.org/officeDocument/2006/relationships/hyperlink" Target="https://www.facebook.com/p/C%C3%B4ng-an-huy%E1%BB%87n-B%C3%ACnh-Giang-H%E1%BA%A3i-D%C6%B0%C6%A1ng-100070047815358/?locale=lt_LT" TargetMode="External"/><Relationship Id="rId1433" Type="http://schemas.openxmlformats.org/officeDocument/2006/relationships/hyperlink" Target="http://xuanan.nghixuan.hatinh.gov.vn/" TargetMode="External"/><Relationship Id="rId1640" Type="http://schemas.openxmlformats.org/officeDocument/2006/relationships/hyperlink" Target="https://gialai.gov.vn/" TargetMode="External"/><Relationship Id="rId1738" Type="http://schemas.openxmlformats.org/officeDocument/2006/relationships/hyperlink" Target="https://www.facebook.com/ThanhNienConganTanChau" TargetMode="External"/><Relationship Id="rId1500" Type="http://schemas.openxmlformats.org/officeDocument/2006/relationships/hyperlink" Target="https://www.facebook.com/policehoian/?locale=vi_VN" TargetMode="External"/><Relationship Id="rId1945" Type="http://schemas.openxmlformats.org/officeDocument/2006/relationships/hyperlink" Target="https://www.facebook.com/p/C%C3%B4ng-an-huy%E1%BB%87n-T%C3%A2n-Hi%E1%BB%87p-100069475322179/" TargetMode="External"/><Relationship Id="rId1805" Type="http://schemas.openxmlformats.org/officeDocument/2006/relationships/hyperlink" Target="https://tanbinh.hochiminhcity.gov.vn/web/neoportal/lich-cong-tac" TargetMode="External"/><Relationship Id="rId179" Type="http://schemas.openxmlformats.org/officeDocument/2006/relationships/hyperlink" Target="https://www.facebook.com/profile.php?id=100039610901464" TargetMode="External"/><Relationship Id="rId386" Type="http://schemas.openxmlformats.org/officeDocument/2006/relationships/hyperlink" Target="https://www.facebook.com/profile.php?id=100068706666891" TargetMode="External"/><Relationship Id="rId593" Type="http://schemas.openxmlformats.org/officeDocument/2006/relationships/hyperlink" Target="https://nghixuan.hatinh.gov.vn/" TargetMode="External"/><Relationship Id="rId2067" Type="http://schemas.openxmlformats.org/officeDocument/2006/relationships/hyperlink" Target="https://thuonghoa.quangbinh.gov.vn/" TargetMode="External"/><Relationship Id="rId246" Type="http://schemas.openxmlformats.org/officeDocument/2006/relationships/hyperlink" Target="https://www.facebook.com/qlhccahtp" TargetMode="External"/><Relationship Id="rId453" Type="http://schemas.openxmlformats.org/officeDocument/2006/relationships/hyperlink" Target="https://www.facebook.com/CANDHT" TargetMode="External"/><Relationship Id="rId660" Type="http://schemas.openxmlformats.org/officeDocument/2006/relationships/hyperlink" Target="https://hatinh.gov.vn/chi-dao-dieu-hanh/tin-bai/16590" TargetMode="External"/><Relationship Id="rId898" Type="http://schemas.openxmlformats.org/officeDocument/2006/relationships/hyperlink" Target="https://socson.hanoi.gov.vn/" TargetMode="External"/><Relationship Id="rId1083" Type="http://schemas.openxmlformats.org/officeDocument/2006/relationships/hyperlink" Target="https://www.facebook.com/p/C%C3%B4ng-an-th%E1%BB%8B-tr%E1%BA%A5n-H%C3%A0ng-Tr%E1%BA%A1m-100066793773195/" TargetMode="External"/><Relationship Id="rId1290" Type="http://schemas.openxmlformats.org/officeDocument/2006/relationships/hyperlink" Target="https://www.facebook.com/conganBaTri/" TargetMode="External"/><Relationship Id="rId2134" Type="http://schemas.openxmlformats.org/officeDocument/2006/relationships/hyperlink" Target="https://www.facebook.com/conganxaxuantrach/" TargetMode="External"/><Relationship Id="rId106" Type="http://schemas.openxmlformats.org/officeDocument/2006/relationships/hyperlink" Target="https://www.facebook.com/CAHhoabinh" TargetMode="External"/><Relationship Id="rId313" Type="http://schemas.openxmlformats.org/officeDocument/2006/relationships/hyperlink" Target="https://www.facebook.com/people/C%C3%B4ng-an-Th%E1%BB%8B-tr%E1%BA%A5n-Gia-B%C3%ACnh/100075961573456/" TargetMode="External"/><Relationship Id="rId758" Type="http://schemas.openxmlformats.org/officeDocument/2006/relationships/hyperlink" Target="https://camduong.camxuyen.hatinh.gov.vn/" TargetMode="External"/><Relationship Id="rId965" Type="http://schemas.openxmlformats.org/officeDocument/2006/relationships/hyperlink" Target="https://thanhnhat.halang.caobang.gov.vn/" TargetMode="External"/><Relationship Id="rId1150" Type="http://schemas.openxmlformats.org/officeDocument/2006/relationships/hyperlink" Target="https://sondong.bacgiang.gov.vn/chi-tiet-tin-tuc/-/asset_publisher/C55IVjY8YjNe/content/thi-tran-thanh-son" TargetMode="External"/><Relationship Id="rId1388" Type="http://schemas.openxmlformats.org/officeDocument/2006/relationships/hyperlink" Target="https://www.facebook.com/reel/833168932233682/" TargetMode="External"/><Relationship Id="rId1595" Type="http://schemas.openxmlformats.org/officeDocument/2006/relationships/hyperlink" Target="https://www.facebook.com/p/An-ninh-tr%E1%BA%ADt-t%E1%BB%B1-TP-Phan-Rang-Tha%CC%81p-Cha%CC%80m-100069329895582/" TargetMode="External"/><Relationship Id="rId94" Type="http://schemas.openxmlformats.org/officeDocument/2006/relationships/hyperlink" Target="https://www.facebook.com/conganxanghianinh" TargetMode="External"/><Relationship Id="rId520" Type="http://schemas.openxmlformats.org/officeDocument/2006/relationships/hyperlink" Target="https://xasonphu.hatinh.gov.vn/" TargetMode="External"/><Relationship Id="rId618" Type="http://schemas.openxmlformats.org/officeDocument/2006/relationships/hyperlink" Target="https://www.facebook.com/p/C%C3%B4ng-an-x%C3%A3-Xu%C3%A2n-Li%C3%AAn-100067547894849/" TargetMode="External"/><Relationship Id="rId825" Type="http://schemas.openxmlformats.org/officeDocument/2006/relationships/hyperlink" Target="https://www.facebook.com/p/C%C3%B4ng-an-x%C3%A3-K%E1%BB%B3-Ch%C3%A2u-K%E1%BB%B3-Anh-H%C3%A0-T%C4%A9nh-100067549219356/" TargetMode="External"/><Relationship Id="rId1248" Type="http://schemas.openxmlformats.org/officeDocument/2006/relationships/hyperlink" Target="https://www.facebook.com/p/C%C3%B4ng-an-Huy%E1%BB%87n-V%C4%A9nh-B%E1%BA%A3o-H%E1%BA%A3i-Ph%C3%B2ng-100091921350663/?locale=ur_PK" TargetMode="External"/><Relationship Id="rId1455" Type="http://schemas.openxmlformats.org/officeDocument/2006/relationships/hyperlink" Target="https://quangninh.quangbinh.gov.vn/" TargetMode="External"/><Relationship Id="rId1662" Type="http://schemas.openxmlformats.org/officeDocument/2006/relationships/hyperlink" Target="https://www.facebook.com/ConganhuyenKrongPa/?locale=vi_VN" TargetMode="External"/><Relationship Id="rId2201" Type="http://schemas.openxmlformats.org/officeDocument/2006/relationships/hyperlink" Target="https://quangninh.quangbinh.gov.vn/chi-tiet-tin/-/view-article/1/13836141261797/1468211484883" TargetMode="External"/><Relationship Id="rId1010" Type="http://schemas.openxmlformats.org/officeDocument/2006/relationships/hyperlink" Target="http://tangloong.baothang.laocai.gov.vn/" TargetMode="External"/><Relationship Id="rId1108" Type="http://schemas.openxmlformats.org/officeDocument/2006/relationships/hyperlink" Target="https://vanquan.langson.gov.vn/" TargetMode="External"/><Relationship Id="rId1315" Type="http://schemas.openxmlformats.org/officeDocument/2006/relationships/hyperlink" Target="https://giaothuy.namdinh.gov.vn/cac-xa-thi-tran" TargetMode="External"/><Relationship Id="rId1967" Type="http://schemas.openxmlformats.org/officeDocument/2006/relationships/hyperlink" Target="https://www.facebook.com/ConganquanThotNot/" TargetMode="External"/><Relationship Id="rId1522" Type="http://schemas.openxmlformats.org/officeDocument/2006/relationships/hyperlink" Target="https://www.facebook.com/policebactramy/" TargetMode="External"/><Relationship Id="rId21" Type="http://schemas.openxmlformats.org/officeDocument/2006/relationships/hyperlink" Target="https://www.facebook.com/caxtruongxuan" TargetMode="External"/><Relationship Id="rId2089" Type="http://schemas.openxmlformats.org/officeDocument/2006/relationships/hyperlink" Target="https://ducninh.quangbinh.gov.vn/chi-tiet-tin/-/view-article/1/536661447209827142/1704852911693" TargetMode="External"/><Relationship Id="rId268" Type="http://schemas.openxmlformats.org/officeDocument/2006/relationships/hyperlink" Target="https://www.facebook.com/profile.php?id=100083096186749" TargetMode="External"/><Relationship Id="rId475" Type="http://schemas.openxmlformats.org/officeDocument/2006/relationships/hyperlink" Target="https://www.facebook.com/conganxaxuanlam" TargetMode="External"/><Relationship Id="rId682" Type="http://schemas.openxmlformats.org/officeDocument/2006/relationships/hyperlink" Target="https://huongkhe.hatinh.gov.vn/xa-phu-phong-1602058164.html" TargetMode="External"/><Relationship Id="rId2156" Type="http://schemas.openxmlformats.org/officeDocument/2006/relationships/hyperlink" Target="https://www.facebook.com/p/C%C3%B4ng-an-x%C3%A3-H%C6%B0ng-Tr%E1%BA%A1ch-100076002274366/" TargetMode="External"/><Relationship Id="rId128" Type="http://schemas.openxmlformats.org/officeDocument/2006/relationships/hyperlink" Target="https://www.facebook.com/doanthanhniencatplx" TargetMode="External"/><Relationship Id="rId335" Type="http://schemas.openxmlformats.org/officeDocument/2006/relationships/hyperlink" Target="https://www.facebook.com/TRAICAUPOLICE" TargetMode="External"/><Relationship Id="rId542" Type="http://schemas.openxmlformats.org/officeDocument/2006/relationships/hyperlink" Target="https://hscvdt.hatinh.gov.vn/ductho/vbpq.nsf/DD6DB330B009A94947258A7500369959/$file/QD-so-1117.doc" TargetMode="External"/><Relationship Id="rId1172" Type="http://schemas.openxmlformats.org/officeDocument/2006/relationships/hyperlink" Target="https://www.facebook.com/p/C%C3%B4ng-an-th%E1%BB%8B-tr%E1%BA%A5n-L%C3%A2m-Thao-100081296978934/" TargetMode="External"/><Relationship Id="rId2016" Type="http://schemas.openxmlformats.org/officeDocument/2006/relationships/hyperlink" Target="https://haithanh.quangbinh.gov.vn/" TargetMode="External"/><Relationship Id="rId2223" Type="http://schemas.openxmlformats.org/officeDocument/2006/relationships/hyperlink" Target="https://nganthuy.quangbinh.gov.vn/" TargetMode="External"/><Relationship Id="rId402" Type="http://schemas.openxmlformats.org/officeDocument/2006/relationships/hyperlink" Target="https://www.facebook.com/caxkytan" TargetMode="External"/><Relationship Id="rId1032" Type="http://schemas.openxmlformats.org/officeDocument/2006/relationships/hyperlink" Target="https://thanuyen.laichau.gov.vn/" TargetMode="External"/><Relationship Id="rId1989" Type="http://schemas.openxmlformats.org/officeDocument/2006/relationships/hyperlink" Target="https://www.facebook.com/p/ANTT-Huy%E1%BB%87n-Th%E1%BA%A1nh-Tr%E1%BB%8B-100063501341306/" TargetMode="External"/><Relationship Id="rId1849" Type="http://schemas.openxmlformats.org/officeDocument/2006/relationships/hyperlink" Target="https://www.facebook.com/DoancosoConganhuyenDucHoa/" TargetMode="External"/><Relationship Id="rId192" Type="http://schemas.openxmlformats.org/officeDocument/2006/relationships/hyperlink" Target="https://www.facebook.com/profile.php?id=100057245957638" TargetMode="External"/><Relationship Id="rId1709" Type="http://schemas.openxmlformats.org/officeDocument/2006/relationships/hyperlink" Target="https://www.facebook.com/p/Di-Linh-Th%C3%B4ng-Tin-100067889704030/" TargetMode="External"/><Relationship Id="rId1916" Type="http://schemas.openxmlformats.org/officeDocument/2006/relationships/hyperlink" Target="https://www.facebook.com/cahtamnong66/" TargetMode="External"/><Relationship Id="rId2080" Type="http://schemas.openxmlformats.org/officeDocument/2006/relationships/hyperlink" Target="https://sonhoa.quangbinh.gov.vn/" TargetMode="External"/><Relationship Id="rId869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1499" Type="http://schemas.openxmlformats.org/officeDocument/2006/relationships/hyperlink" Target="https://tamky.quangnam.gov.vn/webcenter/portal/tamky" TargetMode="External"/><Relationship Id="rId729" Type="http://schemas.openxmlformats.org/officeDocument/2006/relationships/hyperlink" Target="https://thachha.hatinh.gov.vn/" TargetMode="External"/><Relationship Id="rId1359" Type="http://schemas.openxmlformats.org/officeDocument/2006/relationships/hyperlink" Target="https://thongnhat.dongnai.gov.vn/" TargetMode="External"/><Relationship Id="rId936" Type="http://schemas.openxmlformats.org/officeDocument/2006/relationships/hyperlink" Target="https://www.facebook.com/groups/347765592437135/" TargetMode="External"/><Relationship Id="rId1219" Type="http://schemas.openxmlformats.org/officeDocument/2006/relationships/hyperlink" Target="http://thitranphuthai.kimthanh.haiduong.gov.vn/" TargetMode="External"/><Relationship Id="rId1566" Type="http://schemas.openxmlformats.org/officeDocument/2006/relationships/hyperlink" Target="https://www.facebook.com/cshs.tptuyhoaphuyen/" TargetMode="External"/><Relationship Id="rId1773" Type="http://schemas.openxmlformats.org/officeDocument/2006/relationships/hyperlink" Target="https://www.facebook.com/CSQLHC.CACM/" TargetMode="External"/><Relationship Id="rId1980" Type="http://schemas.openxmlformats.org/officeDocument/2006/relationships/hyperlink" Target="https://www.facebook.com/p/ANTT-Huy%E1%BB%87n-K%E1%BA%BF-S%C3%A1ch-100027924745740/" TargetMode="External"/><Relationship Id="rId65" Type="http://schemas.openxmlformats.org/officeDocument/2006/relationships/hyperlink" Target="https://www.facebook.com/profile.php?id=100079709157323" TargetMode="External"/><Relationship Id="rId1426" Type="http://schemas.openxmlformats.org/officeDocument/2006/relationships/hyperlink" Target="https://www.facebook.com/p/C%C3%B4ng-an-huy%E1%BB%87n-%C4%90%E1%BB%A9c-Th%E1%BB%8D-H%C3%A0-T%C4%A9nh-100069319692485/?locale=vi_VN" TargetMode="External"/><Relationship Id="rId1633" Type="http://schemas.openxmlformats.org/officeDocument/2006/relationships/hyperlink" Target="https://konray.kontum.gov.vn/" TargetMode="External"/><Relationship Id="rId1840" Type="http://schemas.openxmlformats.org/officeDocument/2006/relationships/hyperlink" Target="https://tanan.longan.gov.vn/" TargetMode="External"/><Relationship Id="rId1700" Type="http://schemas.openxmlformats.org/officeDocument/2006/relationships/hyperlink" Target="https://lamdong.gov.vn/sites/damrong/vanbanhanhchinh/vbhchuyendamrong/SitePages/Home.aspx" TargetMode="External"/><Relationship Id="rId379" Type="http://schemas.openxmlformats.org/officeDocument/2006/relationships/hyperlink" Target="https://www.facebook.com/ConganthixaBimSon" TargetMode="External"/><Relationship Id="rId586" Type="http://schemas.openxmlformats.org/officeDocument/2006/relationships/hyperlink" Target="https://hatinh.gov.vn/" TargetMode="External"/><Relationship Id="rId793" Type="http://schemas.openxmlformats.org/officeDocument/2006/relationships/hyperlink" Target="https://www.facebook.com/p/C%C3%B4ng-an-x%C3%A3-C%E1%BA%A9m-S%C6%A1n-huy%E1%BB%87n-C%E1%BA%A9m-Xuy%C3%AAn-t%E1%BB%89nh-H%C3%A0-T%C4%A9nh-100083539773481/" TargetMode="External"/><Relationship Id="rId239" Type="http://schemas.openxmlformats.org/officeDocument/2006/relationships/hyperlink" Target="https://www.facebook.com/policetaygiang" TargetMode="External"/><Relationship Id="rId446" Type="http://schemas.openxmlformats.org/officeDocument/2006/relationships/hyperlink" Target="https://www.facebook.com/profile.php?id=100048379038857" TargetMode="External"/><Relationship Id="rId653" Type="http://schemas.openxmlformats.org/officeDocument/2006/relationships/hyperlink" Target="https://hscvcl.hatinh.gov.vn/canloc/vbpq.nsf/D1E52F57B9FA5063472587C10006AB27/$file/01.-quyet-dinh-thanh-lap-To-cong-tac-phoi-hop-tiep-cong-dan-nam-2022(05.01.2022_08h12p36)_signed.pdf" TargetMode="External"/><Relationship Id="rId1076" Type="http://schemas.openxmlformats.org/officeDocument/2006/relationships/hyperlink" Target="https://www.facebook.com/ConganCaoPhong.net/" TargetMode="External"/><Relationship Id="rId1283" Type="http://schemas.openxmlformats.org/officeDocument/2006/relationships/hyperlink" Target="https://vuthu.thaibinh.gov.vn/" TargetMode="External"/><Relationship Id="rId1490" Type="http://schemas.openxmlformats.org/officeDocument/2006/relationships/hyperlink" Target="https://www.facebook.com/ubndquansontra/?locale=vi_VN" TargetMode="External"/><Relationship Id="rId2127" Type="http://schemas.openxmlformats.org/officeDocument/2006/relationships/hyperlink" Target="https://quangbinh.gov.vn/" TargetMode="External"/><Relationship Id="rId306" Type="http://schemas.openxmlformats.org/officeDocument/2006/relationships/hyperlink" Target="https://www.facebook.com/profile.php?id=100071566686540" TargetMode="External"/><Relationship Id="rId860" Type="http://schemas.openxmlformats.org/officeDocument/2006/relationships/hyperlink" Target="https://bds.xaydung.gov.vn/FileUpload/d912fd4b-ee3e-48d9-9944-e5020976002d_07bb0ce9-962f-4e8c-8b56-2baffb05076d_15779546126515.pdf" TargetMode="External"/><Relationship Id="rId1143" Type="http://schemas.openxmlformats.org/officeDocument/2006/relationships/hyperlink" Target="https://voi.langgiang.bacgiang.gov.vn/" TargetMode="External"/><Relationship Id="rId513" Type="http://schemas.openxmlformats.org/officeDocument/2006/relationships/hyperlink" Target="https://www.facebook.com/profile.php?id=100072424748229" TargetMode="External"/><Relationship Id="rId720" Type="http://schemas.openxmlformats.org/officeDocument/2006/relationships/hyperlink" Target="https://thachha.hatinh.gov.vn/" TargetMode="External"/><Relationship Id="rId1350" Type="http://schemas.openxmlformats.org/officeDocument/2006/relationships/hyperlink" Target="https://kimtan.thachthanh.thanhhoa.gov.vn/lich-cong-tac" TargetMode="External"/><Relationship Id="rId1003" Type="http://schemas.openxmlformats.org/officeDocument/2006/relationships/hyperlink" Target="https://muongkhuong.laocai.gov.vn/" TargetMode="External"/><Relationship Id="rId1210" Type="http://schemas.openxmlformats.org/officeDocument/2006/relationships/hyperlink" Target="https://www.facebook.com/p/C%C3%B4ng-an-huy%E1%BB%87n-Nam-S%C3%A1ch-H%E1%BA%A3i-D%C6%B0%C6%A1ng-100071442241264/" TargetMode="External"/><Relationship Id="rId2191" Type="http://schemas.openxmlformats.org/officeDocument/2006/relationships/hyperlink" Target="https://www.facebook.com/tuoitreconganquangbinh/" TargetMode="External"/><Relationship Id="rId163" Type="http://schemas.openxmlformats.org/officeDocument/2006/relationships/hyperlink" Target="https://www.facebook.com/QuyetTuGiuGoDau" TargetMode="External"/><Relationship Id="rId370" Type="http://schemas.openxmlformats.org/officeDocument/2006/relationships/hyperlink" Target="https://www.facebook.com/profile.php?id=100067627942996" TargetMode="External"/><Relationship Id="rId2051" Type="http://schemas.openxmlformats.org/officeDocument/2006/relationships/hyperlink" Target="https://www.facebook.com/tuoitreconganquangbinh/" TargetMode="External"/><Relationship Id="rId230" Type="http://schemas.openxmlformats.org/officeDocument/2006/relationships/hyperlink" Target="https://www.facebook.com/profile.php?id=61552044024621" TargetMode="External"/><Relationship Id="rId1677" Type="http://schemas.openxmlformats.org/officeDocument/2006/relationships/hyperlink" Target="https://www.facebook.com/p/%C4%90o%C3%A0n-Thanh-ni%C3%AAn-C%C3%B4ng-an-huy%E1%BB%87n-Ea-Kar-100064668496881/" TargetMode="External"/><Relationship Id="rId1884" Type="http://schemas.openxmlformats.org/officeDocument/2006/relationships/hyperlink" Target="https://www.facebook.com/p/C%C3%B4ng-an-Th%E1%BB%8B-Tr%E1%BA%A5n-C%C3%A0ng-Long-100070990083837/" TargetMode="External"/><Relationship Id="rId907" Type="http://schemas.openxmlformats.org/officeDocument/2006/relationships/hyperlink" Target="https://melinh.hanoi.gov.vn/thi-tran-chi-dong-1732851519.htm" TargetMode="External"/><Relationship Id="rId1537" Type="http://schemas.openxmlformats.org/officeDocument/2006/relationships/hyperlink" Target="https://tunghia.quangngai.gov.vn/" TargetMode="External"/><Relationship Id="rId1744" Type="http://schemas.openxmlformats.org/officeDocument/2006/relationships/hyperlink" Target="https://www.facebook.com/catxhoathanhtn/?locale=vi_VN" TargetMode="External"/><Relationship Id="rId1951" Type="http://schemas.openxmlformats.org/officeDocument/2006/relationships/hyperlink" Target="https://www.facebook.com/CAHANMINH/" TargetMode="External"/><Relationship Id="rId36" Type="http://schemas.openxmlformats.org/officeDocument/2006/relationships/hyperlink" Target="https://www.facebook.com/TMHCATT" TargetMode="External"/><Relationship Id="rId1604" Type="http://schemas.openxmlformats.org/officeDocument/2006/relationships/hyperlink" Target="https://ninhphuoc.ninhthuan.gov.vn/" TargetMode="External"/><Relationship Id="rId1811" Type="http://schemas.openxmlformats.org/officeDocument/2006/relationships/hyperlink" Target="http://www.congbao.hochiminhcity.gov.vn/cong-bao/van-ban/van-ban-phap-luat-thanh-pho/uy-ban-nhan-dan-quan-2/215?advance=True" TargetMode="External"/><Relationship Id="rId697" Type="http://schemas.openxmlformats.org/officeDocument/2006/relationships/hyperlink" Target="https://www.facebook.com/p/C%C3%B4ng-an-x%C3%A3-Ng%E1%BB%8Dc-S%C6%A1n-huy%E1%BB%87n-Th%E1%BA%A1ch-H%C3%A0-t%E1%BB%89nh-H%C3%A0-T%C4%A9nh-100093249700859/" TargetMode="External"/><Relationship Id="rId1187" Type="http://schemas.openxmlformats.org/officeDocument/2006/relationships/hyperlink" Target="https://binhxuyen.vinhphuc.gov.vn/ct/cms/tintuc/lists/bandangdoanthe/view_detail.aspx" TargetMode="External"/><Relationship Id="rId557" Type="http://schemas.openxmlformats.org/officeDocument/2006/relationships/hyperlink" Target="https://hscvka.hatinh.gov.vn/kyanh/vbpq.nsf/6B417B2A6E18BC1647258BD40038BBC5/$file/Dinh-chinh-ho-so-Nguyen-Thanh-Vinh.doc" TargetMode="External"/><Relationship Id="rId764" Type="http://schemas.openxmlformats.org/officeDocument/2006/relationships/hyperlink" Target="http://camthanh.camxuyen.hatinh.gov.vn/" TargetMode="External"/><Relationship Id="rId971" Type="http://schemas.openxmlformats.org/officeDocument/2006/relationships/hyperlink" Target="https://www.facebook.com/p/C%C3%B4ng-an-th%E1%BB%8B-tr%E1%BA%A5n-N%C6%B0%E1%BB%9Bc-Hai-100070540420107/" TargetMode="External"/><Relationship Id="rId1394" Type="http://schemas.openxmlformats.org/officeDocument/2006/relationships/hyperlink" Target="https://kyson.nghean.gov.vn/kinh-te-chinh-tri-63438/thi-tran-muong-xen-40-nam-xay-dung-va-phat-trien-685617" TargetMode="External"/><Relationship Id="rId2238" Type="http://schemas.openxmlformats.org/officeDocument/2006/relationships/hyperlink" Target="https://www.facebook.com/CALT.CAX19303/" TargetMode="External"/><Relationship Id="rId417" Type="http://schemas.openxmlformats.org/officeDocument/2006/relationships/hyperlink" Target="https://www.facebook.com/profile.php?id=100057494557636" TargetMode="External"/><Relationship Id="rId624" Type="http://schemas.openxmlformats.org/officeDocument/2006/relationships/hyperlink" Target="http://cuonggian.nghixuan.hatinh.gov.vn/" TargetMode="External"/><Relationship Id="rId831" Type="http://schemas.openxmlformats.org/officeDocument/2006/relationships/hyperlink" Target="https://www.facebook.com/conganxalamhop/" TargetMode="External"/><Relationship Id="rId1047" Type="http://schemas.openxmlformats.org/officeDocument/2006/relationships/hyperlink" Target="http://nongtruongmocchau.sonla.gov.vn/" TargetMode="External"/><Relationship Id="rId1254" Type="http://schemas.openxmlformats.org/officeDocument/2006/relationships/hyperlink" Target="https://www.facebook.com/HoangYenKindergarten2005/" TargetMode="External"/><Relationship Id="rId1461" Type="http://schemas.openxmlformats.org/officeDocument/2006/relationships/hyperlink" Target="https://www.facebook.com/p/C%C3%B4ng-an-huy%E1%BB%87n-H%C6%B0%E1%BB%9Bng-Ho%C3%A1-100083029762607/" TargetMode="External"/><Relationship Id="rId1114" Type="http://schemas.openxmlformats.org/officeDocument/2006/relationships/hyperlink" Target="https://www.facebook.com/tuoitreconganlangson/" TargetMode="External"/><Relationship Id="rId1321" Type="http://schemas.openxmlformats.org/officeDocument/2006/relationships/hyperlink" Target="https://www.facebook.com/CAHNhoQuan/" TargetMode="External"/><Relationship Id="rId2095" Type="http://schemas.openxmlformats.org/officeDocument/2006/relationships/hyperlink" Target="https://www.facebook.com/p/C%C3%B4ng-an-x%C3%A3-Ch%C3%A2u-Ho%C3%A1-Huy%E1%BB%87n-Tuy%C3%AAn-Ho%C3%A1-T%E1%BB%89nh-Qu%E1%BA%A3ng-B%C3%ACnh-100071767027084/" TargetMode="External"/><Relationship Id="rId274" Type="http://schemas.openxmlformats.org/officeDocument/2006/relationships/hyperlink" Target="https://www.facebook.com/CATTTanLac" TargetMode="External"/><Relationship Id="rId481" Type="http://schemas.openxmlformats.org/officeDocument/2006/relationships/hyperlink" Target="https://www.facebook.com/profile.php?id=100085336402533" TargetMode="External"/><Relationship Id="rId2162" Type="http://schemas.openxmlformats.org/officeDocument/2006/relationships/hyperlink" Target="https://www.facebook.com/tuoitreconganquangbinh/" TargetMode="External"/><Relationship Id="rId134" Type="http://schemas.openxmlformats.org/officeDocument/2006/relationships/hyperlink" Target="https://www.facebook.com/profile.php?id=61550646091475" TargetMode="External"/><Relationship Id="rId341" Type="http://schemas.openxmlformats.org/officeDocument/2006/relationships/hyperlink" Target="https://www.facebook.com/profile.php?id=100066793773195" TargetMode="External"/><Relationship Id="rId2022" Type="http://schemas.openxmlformats.org/officeDocument/2006/relationships/hyperlink" Target="https://donghoi.quangbinh.gov.vn/chi-tiet-tin/-/view-article/1/1404469293843/1403583090674" TargetMode="External"/><Relationship Id="rId201" Type="http://schemas.openxmlformats.org/officeDocument/2006/relationships/hyperlink" Target="https://www.facebook.com/Doanthanhniencatumr" TargetMode="External"/><Relationship Id="rId1788" Type="http://schemas.openxmlformats.org/officeDocument/2006/relationships/hyperlink" Target="https://longdien.baria-vungtau.gov.vn/" TargetMode="External"/><Relationship Id="rId1995" Type="http://schemas.openxmlformats.org/officeDocument/2006/relationships/hyperlink" Target="https://www.facebook.com/p/C%C3%B4ng-an-huy%E1%BB%87n-H%E1%BB%93ng-D%C3%A2n-100083110071873/" TargetMode="External"/><Relationship Id="rId1648" Type="http://schemas.openxmlformats.org/officeDocument/2006/relationships/hyperlink" Target="https://iagrai.gialai.gov.vn/" TargetMode="External"/><Relationship Id="rId1508" Type="http://schemas.openxmlformats.org/officeDocument/2006/relationships/hyperlink" Target="https://www.facebook.com/policeduyxuyen/" TargetMode="External"/><Relationship Id="rId1855" Type="http://schemas.openxmlformats.org/officeDocument/2006/relationships/hyperlink" Target="https://tantru.longan.gov.vn/" TargetMode="External"/><Relationship Id="rId1715" Type="http://schemas.openxmlformats.org/officeDocument/2006/relationships/hyperlink" Target="https://www.facebook.com/congandateh/" TargetMode="External"/><Relationship Id="rId1922" Type="http://schemas.openxmlformats.org/officeDocument/2006/relationships/hyperlink" Target="https://www.facebook.com/conganthanhbinhdongthap/" TargetMode="External"/><Relationship Id="rId668" Type="http://schemas.openxmlformats.org/officeDocument/2006/relationships/hyperlink" Target="https://hatinh.gov.vn/" TargetMode="External"/><Relationship Id="rId875" Type="http://schemas.openxmlformats.org/officeDocument/2006/relationships/hyperlink" Target="https://www.facebook.com/p/C%C3%B4ng-an-ph%C6%B0%E1%BB%9Dng-K%E1%BB%B3-Ph%C6%B0%C6%A1ng-Th%E1%BB%8B-x%C3%A3-K%E1%BB%B3-Anh-H%C3%A0-T%C4%A9nh-100068706666891/?locale=vi_VN" TargetMode="External"/><Relationship Id="rId1298" Type="http://schemas.openxmlformats.org/officeDocument/2006/relationships/hyperlink" Target="https://www.facebook.com/p/C%C3%B4ng-an-Th%E1%BB%8B-tr%E1%BA%A5n-G%C3%B4i-100060108394604/" TargetMode="External"/><Relationship Id="rId528" Type="http://schemas.openxmlformats.org/officeDocument/2006/relationships/hyperlink" Target="https://ductho.hatinh.gov.vn/" TargetMode="External"/><Relationship Id="rId735" Type="http://schemas.openxmlformats.org/officeDocument/2006/relationships/hyperlink" Target="https://thachha.hatinh.gov.vn/" TargetMode="External"/><Relationship Id="rId942" Type="http://schemas.openxmlformats.org/officeDocument/2006/relationships/hyperlink" Target="https://www.facebook.com/UBND.TtntVL/" TargetMode="External"/><Relationship Id="rId1158" Type="http://schemas.openxmlformats.org/officeDocument/2006/relationships/hyperlink" Target="https://www.facebook.com/congandoanhung/" TargetMode="External"/><Relationship Id="rId1365" Type="http://schemas.openxmlformats.org/officeDocument/2006/relationships/hyperlink" Target="https://saovang.thoxuan.thanhhoa.gov.vn/" TargetMode="External"/><Relationship Id="rId1572" Type="http://schemas.openxmlformats.org/officeDocument/2006/relationships/hyperlink" Target="https://sonhoa.phuyen.gov.vn/" TargetMode="External"/><Relationship Id="rId2209" Type="http://schemas.openxmlformats.org/officeDocument/2006/relationships/hyperlink" Target="https://hongthuy.quangbinh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1958" zoomScale="55" zoomScaleNormal="55" workbookViewId="0">
      <selection activeCell="I2004" sqref="I2004"/>
    </sheetView>
  </sheetViews>
  <sheetFormatPr defaultRowHeight="18.75" x14ac:dyDescent="0.25"/>
  <cols>
    <col min="1" max="1" width="7.625" style="15" bestFit="1" customWidth="1"/>
    <col min="2" max="2" width="68.75" style="15" bestFit="1" customWidth="1"/>
    <col min="3" max="3" width="9.375" style="17" bestFit="1" customWidth="1"/>
    <col min="4" max="4" width="8.625" style="16" bestFit="1" customWidth="1"/>
    <col min="5" max="5" width="78.75" bestFit="1" customWidth="1"/>
    <col min="6" max="6" width="34.125" bestFit="1" customWidth="1"/>
    <col min="7" max="7" width="11.5" bestFit="1" customWidth="1"/>
    <col min="8" max="8" width="12.375" bestFit="1" customWidth="1"/>
    <col min="9" max="9" width="22.875" bestFit="1" customWidth="1"/>
    <col min="10" max="10" width="11" bestFit="1" customWidth="1"/>
    <col min="11" max="11" width="15.375" bestFit="1" customWidth="1"/>
    <col min="12" max="12" width="23.5" bestFit="1" customWidth="1"/>
    <col min="13" max="13" width="9.5" bestFit="1" customWidth="1"/>
    <col min="14" max="14" width="16.625" bestFit="1" customWidth="1"/>
    <col min="15" max="15" width="5.125" bestFit="1" customWidth="1"/>
    <col min="16" max="16" width="25.25" bestFit="1" customWidth="1"/>
    <col min="17" max="17" width="5.25" bestFit="1" customWidth="1"/>
  </cols>
  <sheetData>
    <row r="1" spans="1:17" s="14" customFormat="1" ht="71.25" customHeight="1" x14ac:dyDescent="0.25">
      <c r="A1" s="2" t="s">
        <v>0</v>
      </c>
      <c r="B1" s="3" t="s">
        <v>1</v>
      </c>
      <c r="C1" s="4" t="s">
        <v>377</v>
      </c>
      <c r="D1" s="4" t="s">
        <v>378</v>
      </c>
      <c r="E1" s="5" t="s">
        <v>2</v>
      </c>
      <c r="F1" s="6" t="s">
        <v>3</v>
      </c>
      <c r="G1" s="7" t="s">
        <v>4</v>
      </c>
      <c r="H1" s="8" t="s">
        <v>5</v>
      </c>
      <c r="I1" s="9" t="s">
        <v>6</v>
      </c>
      <c r="J1" s="10" t="s">
        <v>7</v>
      </c>
      <c r="K1" s="9" t="s">
        <v>8</v>
      </c>
      <c r="L1" s="11" t="s">
        <v>379</v>
      </c>
      <c r="M1" s="12" t="s">
        <v>9</v>
      </c>
      <c r="N1" s="13" t="s">
        <v>380</v>
      </c>
      <c r="O1" s="13" t="s">
        <v>10</v>
      </c>
      <c r="P1" s="13" t="s">
        <v>381</v>
      </c>
      <c r="Q1" s="13" t="s">
        <v>11</v>
      </c>
    </row>
    <row r="2" spans="1:17" x14ac:dyDescent="0.25">
      <c r="A2" s="18">
        <v>13001</v>
      </c>
      <c r="B2" s="19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2" s="20" t="s">
        <v>12</v>
      </c>
      <c r="D2" s="21" t="s">
        <v>13</v>
      </c>
      <c r="E2" s="1" t="s">
        <v>14</v>
      </c>
      <c r="F2" s="1" t="s">
        <v>14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13002</v>
      </c>
      <c r="B3" s="19" t="str">
        <f>HYPERLINK("https://xasonphu.hatinh.gov.vn/", "UBND Ủy ban nhân dân xã Sơn Phú tỉnh Hà Tĩnh")</f>
        <v>UBND Ủy ban nhân dân xã Sơn Phú tỉnh Hà Tĩnh</v>
      </c>
      <c r="C3" s="20" t="s">
        <v>12</v>
      </c>
      <c r="D3" s="22"/>
      <c r="E3" s="1" t="s">
        <v>14</v>
      </c>
      <c r="F3" s="1" t="s">
        <v>14</v>
      </c>
      <c r="G3" s="1" t="s">
        <v>14</v>
      </c>
      <c r="H3" s="1" t="s">
        <v>14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13003</v>
      </c>
      <c r="B4" s="23" t="str">
        <f>HYPERLINK("", "Công an xã Sơn Phúc tỉnh Hà Tĩnh")</f>
        <v>Công an xã Sơn Phúc tỉnh Hà Tĩnh</v>
      </c>
      <c r="C4" s="21" t="s">
        <v>12</v>
      </c>
      <c r="D4" s="22"/>
      <c r="E4" s="1" t="s">
        <v>14</v>
      </c>
      <c r="F4" s="1" t="s">
        <v>14</v>
      </c>
      <c r="G4" s="1" t="s">
        <v>14</v>
      </c>
      <c r="H4" s="1" t="s">
        <v>15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13004</v>
      </c>
      <c r="B5" s="19" t="str">
        <f>HYPERLINK("https://qppl.hatinh.gov.vn/vbpq.nsf/857EF51FC906A54047258A86000B628B/$file/Cong-van-trinh-VP-Chu-tich-nuoc-Thiep-mung-tho-100-tuoi-trantuannghia-BH(11.12.2023_09h11p05)_signed.pdf", "UBND Ủy ban nhân dân xã Sơn Phúc tỉnh Hà Tĩnh")</f>
        <v>UBND Ủy ban nhân dân xã Sơn Phúc tỉnh Hà Tĩnh</v>
      </c>
      <c r="C5" s="20" t="s">
        <v>12</v>
      </c>
      <c r="D5" s="22"/>
      <c r="E5" s="1" t="s">
        <v>14</v>
      </c>
      <c r="F5" s="1" t="s">
        <v>14</v>
      </c>
      <c r="G5" s="1" t="s">
        <v>14</v>
      </c>
      <c r="H5" s="1" t="s">
        <v>14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13005</v>
      </c>
      <c r="B6" s="23" t="str">
        <f>HYPERLINK("", "Công an xã Sơn Trường tỉnh Hà Tĩnh")</f>
        <v>Công an xã Sơn Trường tỉnh Hà Tĩnh</v>
      </c>
      <c r="C6" s="20" t="s">
        <v>12</v>
      </c>
      <c r="D6" s="21"/>
      <c r="E6" s="1" t="s">
        <v>14</v>
      </c>
      <c r="F6" s="1" t="s">
        <v>14</v>
      </c>
      <c r="G6" s="1" t="s">
        <v>14</v>
      </c>
      <c r="H6" s="1" t="s">
        <v>15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13006</v>
      </c>
      <c r="B7" s="19" t="str">
        <f>HYPERLINK("https://xasontruong.hatinh.gov.vn/", "UBND Ủy ban nhân dân xã Sơn Trường tỉnh Hà Tĩnh")</f>
        <v>UBND Ủy ban nhân dân xã Sơn Trường tỉnh Hà Tĩnh</v>
      </c>
      <c r="C7" s="20" t="s">
        <v>12</v>
      </c>
      <c r="D7" s="22"/>
      <c r="E7" s="1" t="s">
        <v>14</v>
      </c>
      <c r="F7" s="1" t="s">
        <v>14</v>
      </c>
      <c r="G7" s="1" t="s">
        <v>14</v>
      </c>
      <c r="H7" s="1" t="s">
        <v>14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13007</v>
      </c>
      <c r="B8" s="23" t="str">
        <f>HYPERLINK("", "Công an xã Sơn Mai tỉnh Hà Tĩnh")</f>
        <v>Công an xã Sơn Mai tỉnh Hà Tĩnh</v>
      </c>
      <c r="C8" s="20" t="s">
        <v>12</v>
      </c>
      <c r="D8" s="22"/>
      <c r="E8" s="1" t="s">
        <v>14</v>
      </c>
      <c r="F8" s="1" t="s">
        <v>14</v>
      </c>
      <c r="G8" s="1" t="s">
        <v>14</v>
      </c>
      <c r="H8" s="1" t="s">
        <v>15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13008</v>
      </c>
      <c r="B9" s="19" t="str">
        <f>HYPERLINK("https://sonha.quangngai.gov.vn/", "UBND Ủy ban nhân dân xã Sơn Mai tỉnh Hà Tĩnh")</f>
        <v>UBND Ủy ban nhân dân xã Sơn Mai tỉnh Hà Tĩnh</v>
      </c>
      <c r="C9" s="20" t="s">
        <v>12</v>
      </c>
      <c r="D9" s="22"/>
      <c r="E9" s="1" t="s">
        <v>14</v>
      </c>
      <c r="F9" s="1" t="s">
        <v>14</v>
      </c>
      <c r="G9" s="1" t="s">
        <v>14</v>
      </c>
      <c r="H9" s="1" t="s">
        <v>14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13009</v>
      </c>
      <c r="B10" s="23" t="str">
        <f>HYPERLINK("", "Công an thị trấn Đức Thọ tỉnh Hà Tĩnh")</f>
        <v>Công an thị trấn Đức Thọ tỉnh Hà Tĩnh</v>
      </c>
      <c r="C10" s="20" t="s">
        <v>12</v>
      </c>
      <c r="D10" s="22"/>
      <c r="E10" s="1" t="s">
        <v>14</v>
      </c>
      <c r="F10" s="1" t="s">
        <v>14</v>
      </c>
      <c r="G10" s="1" t="s">
        <v>14</v>
      </c>
      <c r="H10" s="1" t="s">
        <v>15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13010</v>
      </c>
      <c r="B11" s="19" t="str">
        <f>HYPERLINK("https://ductho.hatinh.gov.vn/", "UBND Ủy ban nhân dân thị trấn Đức Thọ tỉnh Hà Tĩnh")</f>
        <v>UBND Ủy ban nhân dân thị trấn Đức Thọ tỉnh Hà Tĩnh</v>
      </c>
      <c r="C11" s="20" t="s">
        <v>12</v>
      </c>
      <c r="D11" s="22"/>
      <c r="E11" s="1" t="s">
        <v>14</v>
      </c>
      <c r="F11" s="1" t="s">
        <v>14</v>
      </c>
      <c r="G11" s="1" t="s">
        <v>14</v>
      </c>
      <c r="H11" s="1" t="s">
        <v>14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13011</v>
      </c>
      <c r="B12" s="23" t="str">
        <f>HYPERLINK("", "Công an xã Đức Quang tỉnh Hà Tĩnh")</f>
        <v>Công an xã Đức Quang tỉnh Hà Tĩnh</v>
      </c>
      <c r="C12" s="20" t="s">
        <v>12</v>
      </c>
      <c r="D12" s="22"/>
      <c r="E12" s="1" t="s">
        <v>14</v>
      </c>
      <c r="F12" s="1" t="s">
        <v>14</v>
      </c>
      <c r="G12" s="1" t="s">
        <v>14</v>
      </c>
      <c r="H12" s="1" t="s">
        <v>15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13012</v>
      </c>
      <c r="B13" s="19" t="str">
        <f>HYPERLINK("https://haiha.quangninh.gov.vn/Trang/ChiTietBVGioiThieu.aspx?bvid=126", "UBND Ủy ban nhân dân xã Đức Quang tỉnh Hà Tĩnh")</f>
        <v>UBND Ủy ban nhân dân xã Đức Quang tỉnh Hà Tĩnh</v>
      </c>
      <c r="C13" s="20" t="s">
        <v>12</v>
      </c>
      <c r="D13" s="22"/>
      <c r="E13" s="1" t="s">
        <v>14</v>
      </c>
      <c r="F13" s="1" t="s">
        <v>14</v>
      </c>
      <c r="G13" s="1" t="s">
        <v>14</v>
      </c>
      <c r="H13" s="1" t="s">
        <v>14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13013</v>
      </c>
      <c r="B14" s="23" t="str">
        <f>HYPERLINK("", "Công an xã Đức Vĩnh tỉnh Hà Tĩnh")</f>
        <v>Công an xã Đức Vĩnh tỉnh Hà Tĩnh</v>
      </c>
      <c r="C14" s="20" t="s">
        <v>12</v>
      </c>
      <c r="D14" s="22"/>
      <c r="E14" s="1" t="s">
        <v>14</v>
      </c>
      <c r="F14" s="1" t="s">
        <v>14</v>
      </c>
      <c r="G14" s="1" t="s">
        <v>14</v>
      </c>
      <c r="H14" s="1" t="s">
        <v>15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13014</v>
      </c>
      <c r="B15" s="19" t="str">
        <f>HYPERLINK("https://ductho.hatinh.gov.vn/", "UBND Ủy ban nhân dân xã Đức Vĩnh tỉnh Hà Tĩnh")</f>
        <v>UBND Ủy ban nhân dân xã Đức Vĩnh tỉnh Hà Tĩnh</v>
      </c>
      <c r="C15" s="20" t="s">
        <v>12</v>
      </c>
      <c r="D15" s="22"/>
      <c r="E15" s="1" t="s">
        <v>14</v>
      </c>
      <c r="F15" s="1" t="s">
        <v>14</v>
      </c>
      <c r="G15" s="1" t="s">
        <v>14</v>
      </c>
      <c r="H15" s="1" t="s">
        <v>14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13015</v>
      </c>
      <c r="B16" s="19" t="s">
        <v>16</v>
      </c>
      <c r="C16" s="24" t="s">
        <v>14</v>
      </c>
      <c r="D16" s="22"/>
      <c r="E16" s="1" t="s">
        <v>14</v>
      </c>
      <c r="F16" s="1" t="s">
        <v>14</v>
      </c>
      <c r="G16" s="1" t="s">
        <v>14</v>
      </c>
      <c r="H16" s="1" t="s">
        <v>15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13016</v>
      </c>
      <c r="B17" s="19" t="str">
        <f>HYPERLINK("https://ducpho.quangngai.gov.vn/uy-ban-nhan-dan", "UBND Ủy ban nhân dân xã Đức Châu tỉnh Hà Tĩnh")</f>
        <v>UBND Ủy ban nhân dân xã Đức Châu tỉnh Hà Tĩnh</v>
      </c>
      <c r="C17" s="20" t="s">
        <v>12</v>
      </c>
      <c r="D17" s="22"/>
      <c r="E17" s="1" t="s">
        <v>14</v>
      </c>
      <c r="F17" s="1" t="s">
        <v>14</v>
      </c>
      <c r="G17" s="1" t="s">
        <v>14</v>
      </c>
      <c r="H17" s="1" t="s">
        <v>14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13017</v>
      </c>
      <c r="B18" s="19" t="s">
        <v>17</v>
      </c>
      <c r="C18" s="24" t="s">
        <v>14</v>
      </c>
      <c r="D18" s="22"/>
      <c r="E18" s="1" t="s">
        <v>14</v>
      </c>
      <c r="F18" s="1" t="s">
        <v>14</v>
      </c>
      <c r="G18" s="1" t="s">
        <v>14</v>
      </c>
      <c r="H18" s="1" t="s">
        <v>15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13018</v>
      </c>
      <c r="B19" s="19" t="str">
        <f>HYPERLINK("https://tungchau.ductho.hatinh.gov.vn/TungChau/pages/2017/bcd-xay-dung-nong-thon-moi-xa-duc-tung-to-chuc-le-phat-dong-thang-cao-diem-1509967842.aspx", "UBND Ủy ban nhân dân xã Đức Tùng tỉnh Hà Tĩnh")</f>
        <v>UBND Ủy ban nhân dân xã Đức Tùng tỉnh Hà Tĩnh</v>
      </c>
      <c r="C19" s="20" t="s">
        <v>12</v>
      </c>
      <c r="D19" s="22"/>
      <c r="E19" s="1" t="s">
        <v>14</v>
      </c>
      <c r="F19" s="1" t="s">
        <v>14</v>
      </c>
      <c r="G19" s="1" t="s">
        <v>14</v>
      </c>
      <c r="H19" s="1" t="s">
        <v>14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13019</v>
      </c>
      <c r="B20" s="19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20" s="20" t="s">
        <v>12</v>
      </c>
      <c r="D20" s="22" t="s">
        <v>13</v>
      </c>
      <c r="E20" s="1" t="s">
        <v>14</v>
      </c>
      <c r="F20" s="1" t="s">
        <v>14</v>
      </c>
      <c r="G20" s="1" t="s">
        <v>14</v>
      </c>
      <c r="H20" s="1" t="s">
        <v>15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13020</v>
      </c>
      <c r="B21" s="19" t="str">
        <f>HYPERLINK("https://xasontruong.hatinh.gov.vn/", "UBND Ủy ban nhân dân xã Trường Sơn tỉnh Hà Tĩnh")</f>
        <v>UBND Ủy ban nhân dân xã Trường Sơn tỉnh Hà Tĩnh</v>
      </c>
      <c r="C21" s="20" t="s">
        <v>12</v>
      </c>
      <c r="D21" s="22"/>
      <c r="E21" s="1" t="s">
        <v>14</v>
      </c>
      <c r="F21" s="1" t="s">
        <v>14</v>
      </c>
      <c r="G21" s="1" t="s">
        <v>14</v>
      </c>
      <c r="H21" s="1" t="s">
        <v>14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13021</v>
      </c>
      <c r="B22" s="19" t="str">
        <f>HYPERLINK("https://www.facebook.com/caxlienminh/", "Công an xã Liên Minh tỉnh Hà Tĩnh")</f>
        <v>Công an xã Liên Minh tỉnh Hà Tĩnh</v>
      </c>
      <c r="C22" s="20" t="s">
        <v>12</v>
      </c>
      <c r="D22" s="21" t="s">
        <v>13</v>
      </c>
      <c r="E22" s="1" t="s">
        <v>14</v>
      </c>
      <c r="F22" s="1" t="s">
        <v>14</v>
      </c>
      <c r="G22" s="1" t="s">
        <v>14</v>
      </c>
      <c r="H22" s="1" t="s">
        <v>15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13022</v>
      </c>
      <c r="B23" s="19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23" s="20" t="s">
        <v>12</v>
      </c>
      <c r="D23" s="22"/>
      <c r="E23" s="1" t="s">
        <v>14</v>
      </c>
      <c r="F23" s="1" t="s">
        <v>14</v>
      </c>
      <c r="G23" s="1" t="s">
        <v>14</v>
      </c>
      <c r="H23" s="1" t="s">
        <v>14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13023</v>
      </c>
      <c r="B24" s="23" t="str">
        <f>HYPERLINK("", "Công an xã Đức La tỉnh Hà Tĩnh")</f>
        <v>Công an xã Đức La tỉnh Hà Tĩnh</v>
      </c>
      <c r="C24" s="20" t="s">
        <v>12</v>
      </c>
      <c r="D24" s="22"/>
      <c r="E24" s="1" t="s">
        <v>14</v>
      </c>
      <c r="F24" s="1" t="s">
        <v>14</v>
      </c>
      <c r="G24" s="1" t="s">
        <v>14</v>
      </c>
      <c r="H24" s="1" t="s">
        <v>15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13024</v>
      </c>
      <c r="B25" s="19" t="str">
        <f>HYPERLINK("https://ductho.hatinh.gov.vn/", "UBND Ủy ban nhân dân xã Đức La tỉnh Hà Tĩnh")</f>
        <v>UBND Ủy ban nhân dân xã Đức La tỉnh Hà Tĩnh</v>
      </c>
      <c r="C25" s="20" t="s">
        <v>12</v>
      </c>
      <c r="D25" s="22"/>
      <c r="E25" s="1" t="s">
        <v>14</v>
      </c>
      <c r="F25" s="1" t="s">
        <v>14</v>
      </c>
      <c r="G25" s="1" t="s">
        <v>14</v>
      </c>
      <c r="H25" s="1" t="s">
        <v>14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13025</v>
      </c>
      <c r="B26" s="19" t="str">
        <f>HYPERLINK("https://www.facebook.com/ConganxaYenHoDucThoHaTinh/", "Công an xã Yên Hồ tỉnh Hà Tĩnh")</f>
        <v>Công an xã Yên Hồ tỉnh Hà Tĩnh</v>
      </c>
      <c r="C26" s="20" t="s">
        <v>12</v>
      </c>
      <c r="D26" s="21" t="s">
        <v>13</v>
      </c>
      <c r="E26" s="1" t="s">
        <v>14</v>
      </c>
      <c r="F26" s="1" t="s">
        <v>14</v>
      </c>
      <c r="G26" s="1" t="s">
        <v>14</v>
      </c>
      <c r="H26" s="1" t="s">
        <v>15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13026</v>
      </c>
      <c r="B27" s="19" t="str">
        <f>HYPERLINK("https://hscvdt.hatinh.gov.vn/ductho/vbpq.nsf/DD6DB330B009A94947258A7500369959/$file/QD-so-1117.doc", "UBND Ủy ban nhân dân xã Yên Hồ tỉnh Hà Tĩnh")</f>
        <v>UBND Ủy ban nhân dân xã Yên Hồ tỉnh Hà Tĩnh</v>
      </c>
      <c r="C27" s="20" t="s">
        <v>12</v>
      </c>
      <c r="D27" s="22"/>
      <c r="E27" s="1" t="s">
        <v>14</v>
      </c>
      <c r="F27" s="1" t="s">
        <v>14</v>
      </c>
      <c r="G27" s="1" t="s">
        <v>14</v>
      </c>
      <c r="H27" s="1" t="s">
        <v>14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13027</v>
      </c>
      <c r="B28" s="19" t="s">
        <v>18</v>
      </c>
      <c r="C28" s="24" t="s">
        <v>14</v>
      </c>
      <c r="D28" s="22"/>
      <c r="E28" s="1" t="s">
        <v>14</v>
      </c>
      <c r="F28" s="1" t="s">
        <v>14</v>
      </c>
      <c r="G28" s="1" t="s">
        <v>14</v>
      </c>
      <c r="H28" s="1" t="s">
        <v>15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13028</v>
      </c>
      <c r="B29" s="19" t="str">
        <f>HYPERLINK("https://ductho.hatinh.gov.vn/", "UBND Ủy ban nhân dân xã Đức Nhân tỉnh Hà Tĩnh")</f>
        <v>UBND Ủy ban nhân dân xã Đức Nhân tỉnh Hà Tĩnh</v>
      </c>
      <c r="C29" s="20" t="s">
        <v>12</v>
      </c>
      <c r="D29" s="22"/>
      <c r="E29" s="1" t="s">
        <v>14</v>
      </c>
      <c r="F29" s="1" t="s">
        <v>14</v>
      </c>
      <c r="G29" s="1" t="s">
        <v>14</v>
      </c>
      <c r="H29" s="1" t="s">
        <v>14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13029</v>
      </c>
      <c r="B30" s="19" t="s">
        <v>19</v>
      </c>
      <c r="C30" s="24" t="s">
        <v>14</v>
      </c>
      <c r="D30" s="22"/>
      <c r="E30" s="1" t="s">
        <v>14</v>
      </c>
      <c r="F30" s="1" t="s">
        <v>14</v>
      </c>
      <c r="G30" s="1" t="s">
        <v>14</v>
      </c>
      <c r="H30" s="1" t="s">
        <v>15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13030</v>
      </c>
      <c r="B31" s="19" t="s">
        <v>20</v>
      </c>
      <c r="C31" s="20" t="s">
        <v>12</v>
      </c>
      <c r="D31" s="22"/>
      <c r="E31" s="1" t="s">
        <v>14</v>
      </c>
      <c r="F31" s="1" t="s">
        <v>14</v>
      </c>
      <c r="G31" s="1" t="s">
        <v>14</v>
      </c>
      <c r="H31" s="1" t="s">
        <v>14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13031</v>
      </c>
      <c r="B32" s="19" t="s">
        <v>21</v>
      </c>
      <c r="C32" s="24" t="s">
        <v>14</v>
      </c>
      <c r="D32" s="22"/>
      <c r="E32" s="1" t="s">
        <v>14</v>
      </c>
      <c r="F32" s="1" t="s">
        <v>14</v>
      </c>
      <c r="G32" s="1" t="s">
        <v>14</v>
      </c>
      <c r="H32" s="1" t="s">
        <v>15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13032</v>
      </c>
      <c r="B33" s="19" t="str">
        <f>HYPERLINK("https://ductho.hatinh.gov.vn/builanhan/pages/2019/ke-hoach-thuc-hien-ngay-phap-luat-viet-nam-09-11-2019-1572833787.aspx", "UBND Ủy ban nhân dân xã Bùi Xá tỉnh Hà Tĩnh")</f>
        <v>UBND Ủy ban nhân dân xã Bùi Xá tỉnh Hà Tĩnh</v>
      </c>
      <c r="C33" s="20" t="s">
        <v>12</v>
      </c>
      <c r="D33" s="22"/>
      <c r="E33" s="1" t="s">
        <v>14</v>
      </c>
      <c r="F33" s="1" t="s">
        <v>14</v>
      </c>
      <c r="G33" s="1" t="s">
        <v>14</v>
      </c>
      <c r="H33" s="1" t="s">
        <v>14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13033</v>
      </c>
      <c r="B34" s="23" t="str">
        <f>HYPERLINK("", "Công an xã Đức Thịnh tỉnh Hà Tĩnh")</f>
        <v>Công an xã Đức Thịnh tỉnh Hà Tĩnh</v>
      </c>
      <c r="C34" s="20" t="s">
        <v>12</v>
      </c>
      <c r="D34" s="22"/>
      <c r="E34" s="1" t="s">
        <v>14</v>
      </c>
      <c r="F34" s="1" t="s">
        <v>14</v>
      </c>
      <c r="G34" s="1" t="s">
        <v>14</v>
      </c>
      <c r="H34" s="1" t="s">
        <v>15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13034</v>
      </c>
      <c r="B35" s="19" t="str">
        <f>HYPERLINK("https://ductho.hatinh.gov.vn/imagess/seoworld/Quy%E1%BA%BFt_%C4%91%E1%BB%8Bnh_ph%C3%AA_duy%E1%BB%87t_gi%C3%A1_%C4%91%E1%BA%A5t.doc", "UBND Ủy ban nhân dân xã Đức Thịnh tỉnh Hà Tĩnh")</f>
        <v>UBND Ủy ban nhân dân xã Đức Thịnh tỉnh Hà Tĩnh</v>
      </c>
      <c r="C35" s="20" t="s">
        <v>12</v>
      </c>
      <c r="D35" s="22"/>
      <c r="E35" s="1" t="s">
        <v>14</v>
      </c>
      <c r="F35" s="1" t="s">
        <v>14</v>
      </c>
      <c r="G35" s="1" t="s">
        <v>14</v>
      </c>
      <c r="H35" s="1" t="s">
        <v>14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13035</v>
      </c>
      <c r="B36" s="23" t="str">
        <f>HYPERLINK("", "Công an xã Đức Yên tỉnh Hà Tĩnh")</f>
        <v>Công an xã Đức Yên tỉnh Hà Tĩnh</v>
      </c>
      <c r="C36" s="20" t="s">
        <v>12</v>
      </c>
      <c r="D36" s="22"/>
      <c r="E36" s="1" t="s">
        <v>14</v>
      </c>
      <c r="F36" s="1" t="s">
        <v>14</v>
      </c>
      <c r="G36" s="1" t="s">
        <v>14</v>
      </c>
      <c r="H36" s="1" t="s">
        <v>15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13036</v>
      </c>
      <c r="B37" s="19" t="str">
        <f>HYPERLINK("https://www.quangninh.gov.vn/donvi/huyendamha/Trang/ChiTietBVGioiThieu.aspx?bvid=74", "UBND Ủy ban nhân dân xã Đức Yên tỉnh Hà Tĩnh")</f>
        <v>UBND Ủy ban nhân dân xã Đức Yên tỉnh Hà Tĩnh</v>
      </c>
      <c r="C37" s="20" t="s">
        <v>12</v>
      </c>
      <c r="D37" s="22"/>
      <c r="E37" s="1" t="s">
        <v>14</v>
      </c>
      <c r="F37" s="1" t="s">
        <v>14</v>
      </c>
      <c r="G37" s="1" t="s">
        <v>14</v>
      </c>
      <c r="H37" s="1" t="s">
        <v>14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13037</v>
      </c>
      <c r="B38" s="23" t="str">
        <f>HYPERLINK("", "Công an xã Đức Thủy tỉnh Hà Tĩnh")</f>
        <v>Công an xã Đức Thủy tỉnh Hà Tĩnh</v>
      </c>
      <c r="C38" s="20" t="s">
        <v>12</v>
      </c>
      <c r="D38" s="22"/>
      <c r="E38" s="1" t="s">
        <v>14</v>
      </c>
      <c r="F38" s="1" t="s">
        <v>14</v>
      </c>
      <c r="G38" s="1" t="s">
        <v>14</v>
      </c>
      <c r="H38" s="1" t="s">
        <v>15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13038</v>
      </c>
      <c r="B39" s="19" t="str">
        <f>HYPERLINK("https://ductho.hatinh.gov.vn/", "UBND Ủy ban nhân dân xã Đức Thủy tỉnh Hà Tĩnh")</f>
        <v>UBND Ủy ban nhân dân xã Đức Thủy tỉnh Hà Tĩnh</v>
      </c>
      <c r="C39" s="20" t="s">
        <v>12</v>
      </c>
      <c r="D39" s="22"/>
      <c r="E39" s="1" t="s">
        <v>14</v>
      </c>
      <c r="F39" s="1" t="s">
        <v>14</v>
      </c>
      <c r="G39" s="1" t="s">
        <v>14</v>
      </c>
      <c r="H39" s="1" t="s">
        <v>14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13039</v>
      </c>
      <c r="B40" s="19" t="s">
        <v>22</v>
      </c>
      <c r="C40" s="24" t="s">
        <v>14</v>
      </c>
      <c r="D40" s="22"/>
      <c r="E40" s="1" t="s">
        <v>14</v>
      </c>
      <c r="F40" s="1" t="s">
        <v>14</v>
      </c>
      <c r="G40" s="1" t="s">
        <v>14</v>
      </c>
      <c r="H40" s="1" t="s">
        <v>15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13040</v>
      </c>
      <c r="B41" s="19" t="str">
        <f>HYPERLINK("https://xuanyen.nghixuan.hatinh.gov.vn/", "UBND Ủy ban nhân dân xã Thái Yên tỉnh Hà Tĩnh")</f>
        <v>UBND Ủy ban nhân dân xã Thái Yên tỉnh Hà Tĩnh</v>
      </c>
      <c r="C41" s="20" t="s">
        <v>12</v>
      </c>
      <c r="D41" s="22"/>
      <c r="E41" s="1" t="s">
        <v>14</v>
      </c>
      <c r="F41" s="1" t="s">
        <v>14</v>
      </c>
      <c r="G41" s="1" t="s">
        <v>14</v>
      </c>
      <c r="H41" s="1" t="s">
        <v>14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13041</v>
      </c>
      <c r="B42" s="19" t="s">
        <v>23</v>
      </c>
      <c r="C42" s="24" t="s">
        <v>14</v>
      </c>
      <c r="D42" s="22"/>
      <c r="E42" s="1" t="s">
        <v>14</v>
      </c>
      <c r="F42" s="1" t="s">
        <v>14</v>
      </c>
      <c r="G42" s="1" t="s">
        <v>14</v>
      </c>
      <c r="H42" s="1" t="s">
        <v>15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13042</v>
      </c>
      <c r="B43" s="19" t="str">
        <f>HYPERLINK("https://hatinh.gov.vn/tin-tuc-su-kien/tin-bai/20701/ubng-tinh-thong-bao-lich-nghi-le-quoc-khanh-292024", "UBND Ủy ban nhân dân xã Trung Lễ tỉnh Hà Tĩnh")</f>
        <v>UBND Ủy ban nhân dân xã Trung Lễ tỉnh Hà Tĩnh</v>
      </c>
      <c r="C43" s="20" t="s">
        <v>12</v>
      </c>
      <c r="D43" s="22"/>
      <c r="E43" s="1" t="s">
        <v>14</v>
      </c>
      <c r="F43" s="1" t="s">
        <v>14</v>
      </c>
      <c r="G43" s="1" t="s">
        <v>14</v>
      </c>
      <c r="H43" s="1" t="s">
        <v>14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13043</v>
      </c>
      <c r="B44" s="19" t="str">
        <f>HYPERLINK("https://www.facebook.com/xaduchoa/", "Công an xã Đức Hòa tỉnh Hà Tĩnh")</f>
        <v>Công an xã Đức Hòa tỉnh Hà Tĩnh</v>
      </c>
      <c r="C44" s="20" t="s">
        <v>12</v>
      </c>
      <c r="D44" s="22"/>
      <c r="E44" s="1" t="s">
        <v>14</v>
      </c>
      <c r="F44" s="1" t="s">
        <v>14</v>
      </c>
      <c r="G44" s="1" t="s">
        <v>14</v>
      </c>
      <c r="H44" s="1" t="s">
        <v>15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13044</v>
      </c>
      <c r="B45" s="19" t="str">
        <f>HYPERLINK("https://duchoaha.duchoa.longan.gov.vn/", "UBND Ủy ban nhân dân xã Đức Hòa tỉnh Hà Tĩnh")</f>
        <v>UBND Ủy ban nhân dân xã Đức Hòa tỉnh Hà Tĩnh</v>
      </c>
      <c r="C45" s="20" t="s">
        <v>12</v>
      </c>
      <c r="D45" s="22"/>
      <c r="E45" s="1" t="s">
        <v>14</v>
      </c>
      <c r="F45" s="1" t="s">
        <v>14</v>
      </c>
      <c r="G45" s="1" t="s">
        <v>14</v>
      </c>
      <c r="H45" s="1" t="s">
        <v>14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13045</v>
      </c>
      <c r="B46" s="19" t="s">
        <v>24</v>
      </c>
      <c r="C46" s="24" t="s">
        <v>14</v>
      </c>
      <c r="D46" s="22"/>
      <c r="E46" s="1" t="s">
        <v>14</v>
      </c>
      <c r="F46" s="1" t="s">
        <v>14</v>
      </c>
      <c r="G46" s="1" t="s">
        <v>14</v>
      </c>
      <c r="H46" s="1" t="s">
        <v>15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13046</v>
      </c>
      <c r="B47" s="19" t="str">
        <f>HYPERLINK("https://hscvdt.hatinh.gov.vn/ductho/vbpq.nsf/91E509CEE87C581A4725897500362B4B/$file/Bao-cao-ket-qua-giai-quyet-don-cua-cong-dan-Tran-Thi-Thu-Hien-_huylqdt-15-03-2023_07h45p48.docx", "UBND Ủy ban nhân dân xã Đức Long tỉnh Hà Tĩnh")</f>
        <v>UBND Ủy ban nhân dân xã Đức Long tỉnh Hà Tĩnh</v>
      </c>
      <c r="C47" s="20" t="s">
        <v>12</v>
      </c>
      <c r="D47" s="22"/>
      <c r="E47" s="1" t="s">
        <v>14</v>
      </c>
      <c r="F47" s="1" t="s">
        <v>14</v>
      </c>
      <c r="G47" s="1" t="s">
        <v>14</v>
      </c>
      <c r="H47" s="1" t="s">
        <v>14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13047</v>
      </c>
      <c r="B48" s="19" t="s">
        <v>25</v>
      </c>
      <c r="C48" s="24" t="s">
        <v>14</v>
      </c>
      <c r="D48" s="22"/>
      <c r="E48" s="1" t="s">
        <v>14</v>
      </c>
      <c r="F48" s="1" t="s">
        <v>14</v>
      </c>
      <c r="G48" s="1" t="s">
        <v>14</v>
      </c>
      <c r="H48" s="1" t="s">
        <v>15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13048</v>
      </c>
      <c r="B49" s="19" t="str">
        <f>HYPERLINK("https://hscvka.hatinh.gov.vn/kyanh/vbpq.nsf/6B417B2A6E18BC1647258BD40038BBC5/$file/Dinh-chinh-ho-so-Nguyen-Thanh-Vinh.doc", "UBND Ủy ban nhân dân xã Đức Lâm tỉnh Hà Tĩnh")</f>
        <v>UBND Ủy ban nhân dân xã Đức Lâm tỉnh Hà Tĩnh</v>
      </c>
      <c r="C49" s="20" t="s">
        <v>12</v>
      </c>
      <c r="D49" s="22"/>
      <c r="E49" s="1" t="s">
        <v>14</v>
      </c>
      <c r="F49" s="1" t="s">
        <v>14</v>
      </c>
      <c r="G49" s="1" t="s">
        <v>14</v>
      </c>
      <c r="H49" s="1" t="s">
        <v>14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13049</v>
      </c>
      <c r="B50" s="19" t="s">
        <v>26</v>
      </c>
      <c r="C50" s="24" t="s">
        <v>14</v>
      </c>
      <c r="D50" s="22"/>
      <c r="E50" s="1" t="s">
        <v>14</v>
      </c>
      <c r="F50" s="1" t="s">
        <v>14</v>
      </c>
      <c r="G50" s="1" t="s">
        <v>14</v>
      </c>
      <c r="H50" s="1" t="s">
        <v>15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13050</v>
      </c>
      <c r="B51" s="19" t="str">
        <f>HYPERLINK("https://ductho.hatinh.gov.vn/", "UBND Ủy ban nhân dân xã Đức Thanh tỉnh Hà Tĩnh")</f>
        <v>UBND Ủy ban nhân dân xã Đức Thanh tỉnh Hà Tĩnh</v>
      </c>
      <c r="C51" s="20" t="s">
        <v>12</v>
      </c>
      <c r="D51" s="22"/>
      <c r="E51" s="1" t="s">
        <v>14</v>
      </c>
      <c r="F51" s="1" t="s">
        <v>14</v>
      </c>
      <c r="G51" s="1" t="s">
        <v>14</v>
      </c>
      <c r="H51" s="1" t="s">
        <v>14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13051</v>
      </c>
      <c r="B52" s="19" t="s">
        <v>27</v>
      </c>
      <c r="C52" s="24" t="s">
        <v>14</v>
      </c>
      <c r="D52" s="22"/>
      <c r="E52" s="1" t="s">
        <v>14</v>
      </c>
      <c r="F52" s="1" t="s">
        <v>14</v>
      </c>
      <c r="G52" s="1" t="s">
        <v>14</v>
      </c>
      <c r="H52" s="1" t="s">
        <v>15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13052</v>
      </c>
      <c r="B53" s="19" t="str">
        <f>HYPERLINK("https://www.binhthuan.gov.vn/4/469/37057/626774/tin-chinh-quyen/dong-chi-doan-anh-dung-duoc-bau-giu-chuc-vu-chu-tich-ubnd-tinh.aspx", "UBND Ủy ban nhân dân xã Đức Dũng tỉnh Hà Tĩnh")</f>
        <v>UBND Ủy ban nhân dân xã Đức Dũng tỉnh Hà Tĩnh</v>
      </c>
      <c r="C53" s="20" t="s">
        <v>12</v>
      </c>
      <c r="D53" s="22"/>
      <c r="E53" s="1" t="s">
        <v>14</v>
      </c>
      <c r="F53" s="1" t="s">
        <v>14</v>
      </c>
      <c r="G53" s="1" t="s">
        <v>14</v>
      </c>
      <c r="H53" s="1" t="s">
        <v>14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13053</v>
      </c>
      <c r="B54" s="23" t="str">
        <f>HYPERLINK("", "Công an xã Đức Lập tỉnh Hà Tĩnh")</f>
        <v>Công an xã Đức Lập tỉnh Hà Tĩnh</v>
      </c>
      <c r="C54" s="20" t="s">
        <v>12</v>
      </c>
      <c r="D54" s="22"/>
      <c r="E54" s="1" t="s">
        <v>14</v>
      </c>
      <c r="F54" s="1" t="s">
        <v>14</v>
      </c>
      <c r="G54" s="1" t="s">
        <v>14</v>
      </c>
      <c r="H54" s="1" t="s">
        <v>15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13054</v>
      </c>
      <c r="B55" s="19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Lập tỉnh Hà Tĩnh")</f>
        <v>UBND Ủy ban nhân dân xã Đức Lập tỉnh Hà Tĩnh</v>
      </c>
      <c r="C55" s="20" t="s">
        <v>12</v>
      </c>
      <c r="D55" s="22"/>
      <c r="E55" s="1" t="s">
        <v>14</v>
      </c>
      <c r="F55" s="1" t="s">
        <v>14</v>
      </c>
      <c r="G55" s="1" t="s">
        <v>14</v>
      </c>
      <c r="H55" s="1" t="s">
        <v>14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13055</v>
      </c>
      <c r="B56" s="23" t="str">
        <f>HYPERLINK("", "Công an xã Đức An tỉnh Hà Tĩnh")</f>
        <v>Công an xã Đức An tỉnh Hà Tĩnh</v>
      </c>
      <c r="C56" s="21" t="s">
        <v>12</v>
      </c>
      <c r="D56" s="22"/>
      <c r="E56" s="1" t="s">
        <v>14</v>
      </c>
      <c r="F56" s="1" t="s">
        <v>14</v>
      </c>
      <c r="G56" s="1" t="s">
        <v>14</v>
      </c>
      <c r="H56" s="1" t="s">
        <v>15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13056</v>
      </c>
      <c r="B57" s="19" t="str">
        <f>HYPERLINK("https://ductho.hatinh.gov.vn/", "UBND Ủy ban nhân dân xã Đức An tỉnh Hà Tĩnh")</f>
        <v>UBND Ủy ban nhân dân xã Đức An tỉnh Hà Tĩnh</v>
      </c>
      <c r="C57" s="20" t="s">
        <v>12</v>
      </c>
      <c r="D57" s="22"/>
      <c r="E57" s="1" t="s">
        <v>14</v>
      </c>
      <c r="F57" s="1" t="s">
        <v>14</v>
      </c>
      <c r="G57" s="1" t="s">
        <v>14</v>
      </c>
      <c r="H57" s="1" t="s">
        <v>14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13057</v>
      </c>
      <c r="B58" s="23" t="str">
        <f>HYPERLINK("", "Công an xã Đức Lạc tỉnh Hà Tĩnh")</f>
        <v>Công an xã Đức Lạc tỉnh Hà Tĩnh</v>
      </c>
      <c r="C58" s="20" t="s">
        <v>12</v>
      </c>
      <c r="D58" s="22"/>
      <c r="E58" s="1" t="s">
        <v>14</v>
      </c>
      <c r="F58" s="1" t="s">
        <v>14</v>
      </c>
      <c r="G58" s="1" t="s">
        <v>14</v>
      </c>
      <c r="H58" s="1" t="s">
        <v>15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13058</v>
      </c>
      <c r="B59" s="19" t="str">
        <f>HYPERLINK("https://hatinh.gov.vn/index.php/tuyen-truyen/tin-bai/5006/ha-tinh-cong-nhan-7-xa-dat-chuan-nong-thon-moi-dot-1-2018", "UBND Ủy ban nhân dân xã Đức Lạc tỉnh Hà Tĩnh")</f>
        <v>UBND Ủy ban nhân dân xã Đức Lạc tỉnh Hà Tĩnh</v>
      </c>
      <c r="C59" s="20" t="s">
        <v>12</v>
      </c>
      <c r="D59" s="22"/>
      <c r="E59" s="1" t="s">
        <v>14</v>
      </c>
      <c r="F59" s="1" t="s">
        <v>14</v>
      </c>
      <c r="G59" s="1" t="s">
        <v>14</v>
      </c>
      <c r="H59" s="1" t="s">
        <v>14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13059</v>
      </c>
      <c r="B60" s="19" t="str">
        <f>HYPERLINK("https://www.facebook.com/caxducdong/", "Công an xã Đức Đồng tỉnh Hà Tĩnh")</f>
        <v>Công an xã Đức Đồng tỉnh Hà Tĩnh</v>
      </c>
      <c r="C60" s="20" t="s">
        <v>12</v>
      </c>
      <c r="D60" s="21" t="s">
        <v>13</v>
      </c>
      <c r="E60" s="1" t="s">
        <v>14</v>
      </c>
      <c r="F60" s="1" t="s">
        <v>14</v>
      </c>
      <c r="G60" s="1" t="s">
        <v>14</v>
      </c>
      <c r="H60" s="1" t="s">
        <v>15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13060</v>
      </c>
      <c r="B61" s="19" t="str">
        <f>HYPERLINK("https://ductho.hatinh.gov.vn/", "UBND Ủy ban nhân dân xã Đức Đồng tỉnh Hà Tĩnh")</f>
        <v>UBND Ủy ban nhân dân xã Đức Đồng tỉnh Hà Tĩnh</v>
      </c>
      <c r="C61" s="20" t="s">
        <v>12</v>
      </c>
      <c r="D61" s="22"/>
      <c r="E61" s="1" t="s">
        <v>14</v>
      </c>
      <c r="F61" s="1" t="s">
        <v>14</v>
      </c>
      <c r="G61" s="1" t="s">
        <v>14</v>
      </c>
      <c r="H61" s="1" t="s">
        <v>14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13061</v>
      </c>
      <c r="B62" s="19" t="str">
        <f>HYPERLINK("https://www.facebook.com/caxduclang/", "Công an xã Đức Lạng tỉnh Hà Tĩnh")</f>
        <v>Công an xã Đức Lạng tỉnh Hà Tĩnh</v>
      </c>
      <c r="C62" s="20" t="s">
        <v>12</v>
      </c>
      <c r="D62" s="21" t="s">
        <v>13</v>
      </c>
      <c r="E62" s="1" t="s">
        <v>14</v>
      </c>
      <c r="F62" s="1" t="s">
        <v>14</v>
      </c>
      <c r="G62" s="1" t="s">
        <v>14</v>
      </c>
      <c r="H62" s="1" t="s">
        <v>15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13062</v>
      </c>
      <c r="B63" s="19" t="str">
        <f>HYPERLINK("https://ductho.hatinh.gov.vn/", "UBND Ủy ban nhân dân xã Đức Lạng tỉnh Hà Tĩnh")</f>
        <v>UBND Ủy ban nhân dân xã Đức Lạng tỉnh Hà Tĩnh</v>
      </c>
      <c r="C63" s="20" t="s">
        <v>12</v>
      </c>
      <c r="D63" s="22"/>
      <c r="E63" s="1" t="s">
        <v>14</v>
      </c>
      <c r="F63" s="1" t="s">
        <v>14</v>
      </c>
      <c r="G63" s="1" t="s">
        <v>14</v>
      </c>
      <c r="H63" s="1" t="s">
        <v>14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13063</v>
      </c>
      <c r="B64" s="19" t="s">
        <v>28</v>
      </c>
      <c r="C64" s="24" t="s">
        <v>14</v>
      </c>
      <c r="D64" s="21" t="s">
        <v>13</v>
      </c>
      <c r="E64" s="1" t="s">
        <v>14</v>
      </c>
      <c r="F64" s="1" t="s">
        <v>14</v>
      </c>
      <c r="G64" s="1" t="s">
        <v>14</v>
      </c>
      <c r="H64" s="1" t="s">
        <v>15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13064</v>
      </c>
      <c r="B65" s="19" t="str">
        <f>HYPERLINK("https://yenbinh.yenbai.gov.vn/Articles/one/Thong-tin-xa-Tan-Huong", "UBND Ủy ban nhân dân xã Tân Hương tỉnh Hà Tĩnh")</f>
        <v>UBND Ủy ban nhân dân xã Tân Hương tỉnh Hà Tĩnh</v>
      </c>
      <c r="C65" s="20" t="s">
        <v>12</v>
      </c>
      <c r="D65" s="22"/>
      <c r="E65" s="1" t="s">
        <v>14</v>
      </c>
      <c r="F65" s="1" t="s">
        <v>14</v>
      </c>
      <c r="G65" s="1" t="s">
        <v>14</v>
      </c>
      <c r="H65" s="1" t="s">
        <v>14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13065</v>
      </c>
      <c r="B66" s="23" t="str">
        <f>HYPERLINK("https://www.facebook.com/profile.php?id=100063696997479", "Công an thị trấn Vũ Quang tỉnh Hà Tĩnh")</f>
        <v>Công an thị trấn Vũ Quang tỉnh Hà Tĩnh</v>
      </c>
      <c r="C66" s="20" t="s">
        <v>12</v>
      </c>
      <c r="D66" s="21" t="s">
        <v>13</v>
      </c>
      <c r="E66" s="1" t="s">
        <v>14</v>
      </c>
      <c r="F66" s="1" t="s">
        <v>14</v>
      </c>
      <c r="G66" s="1" t="s">
        <v>14</v>
      </c>
      <c r="H66" s="1" t="s">
        <v>15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13066</v>
      </c>
      <c r="B67" s="19" t="str">
        <f>HYPERLINK("https://hscvvq.hatinh.gov.vn/vuquang/vbpq.nsf", "UBND Ủy ban nhân dân thị trấn Vũ Quang tỉnh Hà Tĩnh")</f>
        <v>UBND Ủy ban nhân dân thị trấn Vũ Quang tỉnh Hà Tĩnh</v>
      </c>
      <c r="C67" s="20" t="s">
        <v>12</v>
      </c>
      <c r="D67" s="22"/>
      <c r="E67" s="1" t="s">
        <v>14</v>
      </c>
      <c r="F67" s="1" t="s">
        <v>14</v>
      </c>
      <c r="G67" s="1" t="s">
        <v>14</v>
      </c>
      <c r="H67" s="1" t="s">
        <v>14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13067</v>
      </c>
      <c r="B68" s="19" t="str">
        <f>HYPERLINK("https://www.facebook.com/100052411776255", "Công an xã Ân Phú tỉnh Hà Tĩnh")</f>
        <v>Công an xã Ân Phú tỉnh Hà Tĩnh</v>
      </c>
      <c r="C68" s="20" t="s">
        <v>12</v>
      </c>
      <c r="D68" s="21" t="s">
        <v>13</v>
      </c>
      <c r="E68" s="1" t="s">
        <v>14</v>
      </c>
      <c r="F68" s="1" t="s">
        <v>14</v>
      </c>
      <c r="G68" s="1" t="s">
        <v>14</v>
      </c>
      <c r="H68" s="1" t="s">
        <v>15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13068</v>
      </c>
      <c r="B69" s="19" t="str">
        <f>HYPERLINK("https://anphu.tptuyhoa.phuyen.gov.vn/", "UBND Ủy ban nhân dân xã Ân Phú tỉnh Hà Tĩnh")</f>
        <v>UBND Ủy ban nhân dân xã Ân Phú tỉnh Hà Tĩnh</v>
      </c>
      <c r="C69" s="20" t="s">
        <v>12</v>
      </c>
      <c r="D69" s="22"/>
      <c r="E69" s="1" t="s">
        <v>14</v>
      </c>
      <c r="F69" s="1" t="s">
        <v>14</v>
      </c>
      <c r="G69" s="1" t="s">
        <v>14</v>
      </c>
      <c r="H69" s="1" t="s">
        <v>14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13069</v>
      </c>
      <c r="B70" s="19" t="str">
        <f>HYPERLINK("https://www.facebook.com/ducgiangvq/", "Công an xã Đức Giang tỉnh Hà Tĩnh")</f>
        <v>Công an xã Đức Giang tỉnh Hà Tĩnh</v>
      </c>
      <c r="C70" s="20" t="s">
        <v>12</v>
      </c>
      <c r="D70" s="21" t="s">
        <v>13</v>
      </c>
      <c r="E70" s="1" t="s">
        <v>14</v>
      </c>
      <c r="F70" s="1" t="s">
        <v>14</v>
      </c>
      <c r="G70" s="1" t="s">
        <v>14</v>
      </c>
      <c r="H70" s="1" t="s">
        <v>15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13070</v>
      </c>
      <c r="B71" s="19" t="str">
        <f>HYPERLINK("https://hscvvq.hatinh.gov.vn/vuquang/vbpq.nsf/0EBA870B6F706209472589B30037139A/$file/21(18.05.2023_17h01p29)_signed.pdf", "UBND Ủy ban nhân dân xã Đức Giang tỉnh Hà Tĩnh")</f>
        <v>UBND Ủy ban nhân dân xã Đức Giang tỉnh Hà Tĩnh</v>
      </c>
      <c r="C71" s="20" t="s">
        <v>12</v>
      </c>
      <c r="D71" s="22"/>
      <c r="E71" s="1" t="s">
        <v>14</v>
      </c>
      <c r="F71" s="1" t="s">
        <v>14</v>
      </c>
      <c r="G71" s="1" t="s">
        <v>14</v>
      </c>
      <c r="H71" s="1" t="s">
        <v>14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13071</v>
      </c>
      <c r="B72" s="23" t="str">
        <f>HYPERLINK("", "Công an xã Đức Lĩnh tỉnh Hà Tĩnh")</f>
        <v>Công an xã Đức Lĩnh tỉnh Hà Tĩnh</v>
      </c>
      <c r="C72" s="21" t="s">
        <v>12</v>
      </c>
      <c r="D72" s="21"/>
      <c r="E72" s="1" t="s">
        <v>14</v>
      </c>
      <c r="F72" s="1" t="s">
        <v>14</v>
      </c>
      <c r="G72" s="1" t="s">
        <v>14</v>
      </c>
      <c r="H72" s="1" t="s">
        <v>15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13072</v>
      </c>
      <c r="B73" s="19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73" s="20" t="s">
        <v>12</v>
      </c>
      <c r="D73" s="22"/>
      <c r="E73" s="1" t="s">
        <v>14</v>
      </c>
      <c r="F73" s="1" t="s">
        <v>14</v>
      </c>
      <c r="G73" s="1" t="s">
        <v>14</v>
      </c>
      <c r="H73" s="1" t="s">
        <v>14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13073</v>
      </c>
      <c r="B74" s="19" t="s">
        <v>29</v>
      </c>
      <c r="C74" s="24" t="s">
        <v>14</v>
      </c>
      <c r="D74" s="22"/>
      <c r="E74" s="1" t="s">
        <v>14</v>
      </c>
      <c r="F74" s="1" t="s">
        <v>14</v>
      </c>
      <c r="G74" s="1" t="s">
        <v>14</v>
      </c>
      <c r="H74" s="1" t="s">
        <v>15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13074</v>
      </c>
      <c r="B75" s="19" t="str">
        <f>HYPERLINK("https://qppl.hatinh.gov.vn/vbpq.nsf/857EF51FC906A54047258A86000B628B/$file/Cong-van-trinh-VP-Chu-tich-nuoc-Thiep-mung-tho-100-tuoi-trantuannghia-BH(11.12.2023_09h11p05)_signed.pdf", "UBND Ủy ban nhân dân xã Sơn Thọ tỉnh Hà Tĩnh")</f>
        <v>UBND Ủy ban nhân dân xã Sơn Thọ tỉnh Hà Tĩnh</v>
      </c>
      <c r="C75" s="20" t="s">
        <v>12</v>
      </c>
      <c r="D75" s="22"/>
      <c r="E75" s="1" t="s">
        <v>14</v>
      </c>
      <c r="F75" s="1" t="s">
        <v>14</v>
      </c>
      <c r="G75" s="1" t="s">
        <v>14</v>
      </c>
      <c r="H75" s="1" t="s">
        <v>14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13075</v>
      </c>
      <c r="B76" s="19" t="str">
        <f>HYPERLINK("https://www.facebook.com/p/C%C3%B4ng-an-x%C3%A3-%C4%90%E1%BB%A9c-H%C6%B0%C6%A1ng-huy%E1%BB%87n-V%C5%A9-Quang-100075978852261/", "Công an xã Đức Hương tỉnh Hà Tĩnh")</f>
        <v>Công an xã Đức Hương tỉnh Hà Tĩnh</v>
      </c>
      <c r="C76" s="20" t="s">
        <v>12</v>
      </c>
      <c r="D76" s="22"/>
      <c r="E76" s="1" t="s">
        <v>14</v>
      </c>
      <c r="F76" s="1" t="s">
        <v>14</v>
      </c>
      <c r="G76" s="1" t="s">
        <v>14</v>
      </c>
      <c r="H76" s="1" t="s">
        <v>15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13076</v>
      </c>
      <c r="B77" s="19" t="str">
        <f>HYPERLINK("https://hscvvq.hatinh.gov.vn/vuquang/vbpq.nsf/53680578DE2A871C47258A6D001065CA/$file/To-trinh-de-nghi-tham-dinh-thon-thong-minh-xa-Duc-Huong(20.11.2023_09h58p48)_signed.pdf", "UBND Ủy ban nhân dân xã Đức Hương tỉnh Hà Tĩnh")</f>
        <v>UBND Ủy ban nhân dân xã Đức Hương tỉnh Hà Tĩnh</v>
      </c>
      <c r="C77" s="20" t="s">
        <v>12</v>
      </c>
      <c r="D77" s="22"/>
      <c r="E77" s="1" t="s">
        <v>14</v>
      </c>
      <c r="F77" s="1" t="s">
        <v>14</v>
      </c>
      <c r="G77" s="1" t="s">
        <v>14</v>
      </c>
      <c r="H77" s="1" t="s">
        <v>14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13077</v>
      </c>
      <c r="B78" s="19" t="str">
        <f>HYPERLINK("https://www.facebook.com/p/C%C3%B4ng-an-x%C3%A3-%C4%90%E1%BB%A9c-B%E1%BB%93ng-100063267426434/", "Công an xã Đức Bồng tỉnh Hà Tĩnh")</f>
        <v>Công an xã Đức Bồng tỉnh Hà Tĩnh</v>
      </c>
      <c r="C78" s="20" t="s">
        <v>12</v>
      </c>
      <c r="D78" s="22"/>
      <c r="E78" s="1" t="s">
        <v>14</v>
      </c>
      <c r="F78" s="1" t="s">
        <v>14</v>
      </c>
      <c r="G78" s="1" t="s">
        <v>14</v>
      </c>
      <c r="H78" s="1" t="s">
        <v>15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13078</v>
      </c>
      <c r="B79" s="19" t="str">
        <f>HYPERLINK("https://hscvvq.hatinh.gov.vn/vuquang/vbpq.nsf/65DB811AD9E72DA547258AA9002EA477/$file/(%20T%E1%BB%9D%20tr%C3%ACnh%20ki%E1%BB%83m%20tra%20ranh%20gi%C3%B3i%20%C4%91%E1%BA%A5t%20%C3%B4ng%20Anh%202024(19.01.2024_15h28p57)_signed(19.01.2024_15h29p17)_signed.pdf", "UBND Ủy ban nhân dân xã Đức Bồng tỉnh Hà Tĩnh")</f>
        <v>UBND Ủy ban nhân dân xã Đức Bồng tỉnh Hà Tĩnh</v>
      </c>
      <c r="C79" s="20" t="s">
        <v>12</v>
      </c>
      <c r="D79" s="22"/>
      <c r="E79" s="1" t="s">
        <v>14</v>
      </c>
      <c r="F79" s="1" t="s">
        <v>14</v>
      </c>
      <c r="G79" s="1" t="s">
        <v>14</v>
      </c>
      <c r="H79" s="1" t="s">
        <v>14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13079</v>
      </c>
      <c r="B80" s="19" t="str">
        <f>HYPERLINK("https://www.facebook.com/caxduclien/", "Công an xã Đức Liên tỉnh Hà Tĩnh")</f>
        <v>Công an xã Đức Liên tỉnh Hà Tĩnh</v>
      </c>
      <c r="C80" s="20" t="s">
        <v>12</v>
      </c>
      <c r="D80" s="21" t="s">
        <v>13</v>
      </c>
      <c r="E80" s="1" t="s">
        <v>14</v>
      </c>
      <c r="F80" s="1" t="s">
        <v>14</v>
      </c>
      <c r="G80" s="1" t="s">
        <v>14</v>
      </c>
      <c r="H80" s="1" t="s">
        <v>15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13080</v>
      </c>
      <c r="B81" s="19" t="str">
        <f>HYPERLINK("https://ductho.hatinh.gov.vn/ducdong/KenhTin/quyet-dinh-khen-thuong-xu-phat.aspx", "UBND Ủy ban nhân dân xã Đức Liên tỉnh Hà Tĩnh")</f>
        <v>UBND Ủy ban nhân dân xã Đức Liên tỉnh Hà Tĩnh</v>
      </c>
      <c r="C81" s="20" t="s">
        <v>12</v>
      </c>
      <c r="D81" s="22"/>
      <c r="E81" s="1" t="s">
        <v>14</v>
      </c>
      <c r="F81" s="1" t="s">
        <v>14</v>
      </c>
      <c r="G81" s="1" t="s">
        <v>14</v>
      </c>
      <c r="H81" s="1" t="s">
        <v>14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13081</v>
      </c>
      <c r="B82" s="19" t="s">
        <v>30</v>
      </c>
      <c r="C82" s="24" t="s">
        <v>14</v>
      </c>
      <c r="D82" s="22"/>
      <c r="E82" s="1" t="s">
        <v>14</v>
      </c>
      <c r="F82" s="1" t="s">
        <v>14</v>
      </c>
      <c r="G82" s="1" t="s">
        <v>14</v>
      </c>
      <c r="H82" s="1" t="s">
        <v>15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13082</v>
      </c>
      <c r="B83" s="19" t="str">
        <f>HYPERLINK("https://hatinh.gov.vn/", "UBND Ủy ban nhân dân xã Hương Điền tỉnh Hà Tĩnh")</f>
        <v>UBND Ủy ban nhân dân xã Hương Điền tỉnh Hà Tĩnh</v>
      </c>
      <c r="C83" s="20" t="s">
        <v>12</v>
      </c>
      <c r="D83" s="22"/>
      <c r="E83" s="1" t="s">
        <v>14</v>
      </c>
      <c r="F83" s="1" t="s">
        <v>14</v>
      </c>
      <c r="G83" s="1" t="s">
        <v>14</v>
      </c>
      <c r="H83" s="1" t="s">
        <v>14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13083</v>
      </c>
      <c r="B84" s="23" t="str">
        <f>HYPERLINK("https://www.facebook.com/profile.php?id=100056384537159", "Công an xã Hương Minh tỉnh Hà Tĩnh")</f>
        <v>Công an xã Hương Minh tỉnh Hà Tĩnh</v>
      </c>
      <c r="C84" s="21" t="s">
        <v>12</v>
      </c>
      <c r="D84" s="21" t="s">
        <v>13</v>
      </c>
      <c r="E84" s="1" t="s">
        <v>14</v>
      </c>
      <c r="F84" s="1" t="str">
        <f>HYPERLINK("mailto:Tranvucaht@gmail.com", "Tranvucaht@gmail.com")</f>
        <v>Tranvucaht@gmail.com</v>
      </c>
      <c r="G84" s="1" t="s">
        <v>31</v>
      </c>
      <c r="H84" s="1" t="s">
        <v>14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13084</v>
      </c>
      <c r="B85" s="19" t="str">
        <f>HYPERLINK("https://hscvvq.hatinh.gov.vn/vuquang/vbpq.nsf/5A555D4D8FAAFC0547258B2300110206/$file/To-trinh-DON-THAN-tang-moi-2023.-2024(20.05.2024_10h05p31)_signed.pdf", "UBND Ủy ban nhân dân xã Hương Minh tỉnh Hà Tĩnh")</f>
        <v>UBND Ủy ban nhân dân xã Hương Minh tỉnh Hà Tĩnh</v>
      </c>
      <c r="C85" s="20" t="s">
        <v>12</v>
      </c>
      <c r="D85" s="22"/>
      <c r="E85" s="1" t="s">
        <v>14</v>
      </c>
      <c r="F85" s="1" t="s">
        <v>14</v>
      </c>
      <c r="G85" s="1" t="s">
        <v>14</v>
      </c>
      <c r="H85" s="1" t="s">
        <v>14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13085</v>
      </c>
      <c r="B86" s="19" t="s">
        <v>32</v>
      </c>
      <c r="C86" s="24" t="s">
        <v>14</v>
      </c>
      <c r="D86" s="22"/>
      <c r="E86" s="1" t="s">
        <v>14</v>
      </c>
      <c r="F86" s="1" t="s">
        <v>14</v>
      </c>
      <c r="G86" s="1" t="s">
        <v>14</v>
      </c>
      <c r="H86" s="1" t="s">
        <v>15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13086</v>
      </c>
      <c r="B87" s="19" t="str">
        <f>HYPERLINK("https://ductho.hatinh.gov.vn/", "UBND Ủy ban nhân dân xã Hương Thọ tỉnh Hà Tĩnh")</f>
        <v>UBND Ủy ban nhân dân xã Hương Thọ tỉnh Hà Tĩnh</v>
      </c>
      <c r="C87" s="20" t="s">
        <v>12</v>
      </c>
      <c r="D87" s="22"/>
      <c r="E87" s="1" t="s">
        <v>14</v>
      </c>
      <c r="F87" s="1" t="s">
        <v>14</v>
      </c>
      <c r="G87" s="1" t="s">
        <v>14</v>
      </c>
      <c r="H87" s="1" t="s">
        <v>14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13087</v>
      </c>
      <c r="B88" s="23" t="str">
        <f>HYPERLINK("", "Công an xã Hương Quang tỉnh Hà Tĩnh")</f>
        <v>Công an xã Hương Quang tỉnh Hà Tĩnh</v>
      </c>
      <c r="C88" s="21" t="s">
        <v>12</v>
      </c>
      <c r="D88" s="22"/>
      <c r="E88" s="1" t="s">
        <v>14</v>
      </c>
      <c r="F88" s="1" t="s">
        <v>14</v>
      </c>
      <c r="G88" s="1" t="s">
        <v>14</v>
      </c>
      <c r="H88" s="1" t="s">
        <v>15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13088</v>
      </c>
      <c r="B89" s="19" t="str">
        <f>HYPERLINK("https://hatinh.gov.vn/", "UBND Ủy ban nhân dân xã Hương Quang tỉnh Hà Tĩnh")</f>
        <v>UBND Ủy ban nhân dân xã Hương Quang tỉnh Hà Tĩnh</v>
      </c>
      <c r="C89" s="20" t="s">
        <v>12</v>
      </c>
      <c r="D89" s="22"/>
      <c r="E89" s="1" t="s">
        <v>14</v>
      </c>
      <c r="F89" s="1" t="s">
        <v>14</v>
      </c>
      <c r="G89" s="1" t="s">
        <v>14</v>
      </c>
      <c r="H89" s="1" t="s">
        <v>14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13089</v>
      </c>
      <c r="B90" s="23" t="str">
        <f>HYPERLINK("", "Công an thị trấn Nghi Xuân tỉnh Hà Tĩnh")</f>
        <v>Công an thị trấn Nghi Xuân tỉnh Hà Tĩnh</v>
      </c>
      <c r="C90" s="20" t="s">
        <v>12</v>
      </c>
      <c r="D90" s="22"/>
      <c r="E90" s="1" t="s">
        <v>14</v>
      </c>
      <c r="F90" s="1" t="s">
        <v>14</v>
      </c>
      <c r="G90" s="1" t="s">
        <v>14</v>
      </c>
      <c r="H90" s="1" t="s">
        <v>15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13090</v>
      </c>
      <c r="B91" s="19" t="str">
        <f>HYPERLINK("https://nghixuan.hatinh.gov.vn/", "UBND Ủy ban nhân dân thị trấn Nghi Xuân tỉnh Hà Tĩnh")</f>
        <v>UBND Ủy ban nhân dân thị trấn Nghi Xuân tỉnh Hà Tĩnh</v>
      </c>
      <c r="C91" s="20" t="s">
        <v>12</v>
      </c>
      <c r="D91" s="22"/>
      <c r="E91" s="1" t="s">
        <v>14</v>
      </c>
      <c r="F91" s="1" t="s">
        <v>14</v>
      </c>
      <c r="G91" s="1" t="s">
        <v>14</v>
      </c>
      <c r="H91" s="1" t="s">
        <v>14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13091</v>
      </c>
      <c r="B92" s="19" t="str">
        <f>HYPERLINK("https://www.facebook.com/p/C%C3%B4ng-an-TT-Xu%C3%A2n-An-100064761640153/", "Công an thị trấn Xuân An tỉnh Hà Tĩnh")</f>
        <v>Công an thị trấn Xuân An tỉnh Hà Tĩnh</v>
      </c>
      <c r="C92" s="20" t="s">
        <v>12</v>
      </c>
      <c r="D92" s="22" t="s">
        <v>13</v>
      </c>
      <c r="E92" s="1" t="s">
        <v>14</v>
      </c>
      <c r="F92" s="1" t="s">
        <v>14</v>
      </c>
      <c r="G92" s="1" t="s">
        <v>14</v>
      </c>
      <c r="H92" s="1" t="s">
        <v>15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13092</v>
      </c>
      <c r="B93" s="19" t="str">
        <f>HYPERLINK("http://xuanan.nghixuan.hatinh.gov.vn/", "UBND Ủy ban nhân dân thị trấn Xuân An tỉnh Hà Tĩnh")</f>
        <v>UBND Ủy ban nhân dân thị trấn Xuân An tỉnh Hà Tĩnh</v>
      </c>
      <c r="C93" s="20" t="s">
        <v>12</v>
      </c>
      <c r="D93" s="22"/>
      <c r="E93" s="1" t="s">
        <v>14</v>
      </c>
      <c r="F93" s="1" t="s">
        <v>14</v>
      </c>
      <c r="G93" s="1" t="s">
        <v>14</v>
      </c>
      <c r="H93" s="1" t="s">
        <v>14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13093</v>
      </c>
      <c r="B94" s="19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94" s="20" t="s">
        <v>12</v>
      </c>
      <c r="D94" s="21" t="s">
        <v>13</v>
      </c>
      <c r="E94" s="1" t="s">
        <v>33</v>
      </c>
      <c r="F94" s="1" t="s">
        <v>14</v>
      </c>
      <c r="G94" s="1" t="s">
        <v>34</v>
      </c>
      <c r="H94" s="1" t="s">
        <v>14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13094</v>
      </c>
      <c r="B95" s="19" t="str">
        <f>HYPERLINK("http://xuanhoi.nghixuan.hatinh.gov.vn/", "UBND Ủy ban nhân dân xã Xuân Hội tỉnh Hà Tĩnh")</f>
        <v>UBND Ủy ban nhân dân xã Xuân Hội tỉnh Hà Tĩnh</v>
      </c>
      <c r="C95" s="20" t="s">
        <v>12</v>
      </c>
      <c r="D95" s="22"/>
      <c r="E95" s="1" t="s">
        <v>14</v>
      </c>
      <c r="F95" s="1" t="s">
        <v>14</v>
      </c>
      <c r="G95" s="1" t="s">
        <v>14</v>
      </c>
      <c r="H95" s="1" t="s">
        <v>14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13095</v>
      </c>
      <c r="B96" s="19" t="s">
        <v>35</v>
      </c>
      <c r="C96" s="24" t="s">
        <v>14</v>
      </c>
      <c r="D96" s="22"/>
      <c r="E96" s="1" t="s">
        <v>14</v>
      </c>
      <c r="F96" s="1" t="s">
        <v>14</v>
      </c>
      <c r="G96" s="1" t="s">
        <v>14</v>
      </c>
      <c r="H96" s="1" t="s">
        <v>15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13096</v>
      </c>
      <c r="B97" s="19" t="str">
        <f>HYPERLINK("http://dantruong.nghixuan.hatinh.gov.vn/", "UBND Ủy ban nhân dân xã Xuân Trường tỉnh Hà Tĩnh")</f>
        <v>UBND Ủy ban nhân dân xã Xuân Trường tỉnh Hà Tĩnh</v>
      </c>
      <c r="C97" s="20" t="s">
        <v>12</v>
      </c>
      <c r="D97" s="22"/>
      <c r="E97" s="1" t="s">
        <v>14</v>
      </c>
      <c r="F97" s="1" t="s">
        <v>14</v>
      </c>
      <c r="G97" s="1" t="s">
        <v>14</v>
      </c>
      <c r="H97" s="1" t="s">
        <v>14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13097</v>
      </c>
      <c r="B98" s="19" t="s">
        <v>36</v>
      </c>
      <c r="C98" s="24" t="s">
        <v>14</v>
      </c>
      <c r="D98" s="22"/>
      <c r="E98" s="1" t="s">
        <v>14</v>
      </c>
      <c r="F98" s="1" t="s">
        <v>14</v>
      </c>
      <c r="G98" s="1" t="s">
        <v>14</v>
      </c>
      <c r="H98" s="1" t="s">
        <v>15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13098</v>
      </c>
      <c r="B99" s="19" t="str">
        <f>HYPERLINK("https://nghixuan.hatinh.gov.vn/", "UBND Ủy ban nhân dân xã Xuân Đan tỉnh Hà Tĩnh")</f>
        <v>UBND Ủy ban nhân dân xã Xuân Đan tỉnh Hà Tĩnh</v>
      </c>
      <c r="C99" s="20" t="s">
        <v>12</v>
      </c>
      <c r="D99" s="22"/>
      <c r="E99" s="1" t="s">
        <v>14</v>
      </c>
      <c r="F99" s="1" t="s">
        <v>14</v>
      </c>
      <c r="G99" s="1" t="s">
        <v>14</v>
      </c>
      <c r="H99" s="1" t="s">
        <v>14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13099</v>
      </c>
      <c r="B100" s="19" t="str">
        <f>HYPERLINK("https://www.facebook.com/p/C%C3%B4ng-an-x%C3%A3-Xu%C3%A2n-Ph%E1%BB%95-100078920628468/", "Công an xã Xuân Phổ tỉnh Hà Tĩnh")</f>
        <v>Công an xã Xuân Phổ tỉnh Hà Tĩnh</v>
      </c>
      <c r="C100" s="20" t="s">
        <v>12</v>
      </c>
      <c r="D100" s="21" t="s">
        <v>13</v>
      </c>
      <c r="E100" s="1" t="s">
        <v>14</v>
      </c>
      <c r="F100" s="1" t="s">
        <v>14</v>
      </c>
      <c r="G100" s="1" t="s">
        <v>14</v>
      </c>
      <c r="H100" s="1" t="s">
        <v>15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13100</v>
      </c>
      <c r="B101" s="19" t="str">
        <f>HYPERLINK("http://xuanpho.nghixuan.hatinh.gov.vn/", "UBND Ủy ban nhân dân xã Xuân Phổ tỉnh Hà Tĩnh")</f>
        <v>UBND Ủy ban nhân dân xã Xuân Phổ tỉnh Hà Tĩnh</v>
      </c>
      <c r="C101" s="20" t="s">
        <v>12</v>
      </c>
      <c r="D101" s="22"/>
      <c r="E101" s="1" t="s">
        <v>14</v>
      </c>
      <c r="F101" s="1" t="s">
        <v>14</v>
      </c>
      <c r="G101" s="1" t="s">
        <v>14</v>
      </c>
      <c r="H101" s="1" t="s">
        <v>14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13101</v>
      </c>
      <c r="B102" s="19" t="str">
        <f>HYPERLINK("https://www.facebook.com/p/C%C3%B4ng-an-x%C3%A3-Xu%C3%A2n-H%E1%BA%A3i-100069554416596/", "Công an xã Xuân Hải tỉnh Hà Tĩnh")</f>
        <v>Công an xã Xuân Hải tỉnh Hà Tĩnh</v>
      </c>
      <c r="C102" s="20" t="s">
        <v>12</v>
      </c>
      <c r="D102" s="21" t="s">
        <v>13</v>
      </c>
      <c r="E102" s="1" t="s">
        <v>14</v>
      </c>
      <c r="F102" s="1" t="s">
        <v>14</v>
      </c>
      <c r="G102" s="1" t="s">
        <v>14</v>
      </c>
      <c r="H102" s="1" t="s">
        <v>15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13102</v>
      </c>
      <c r="B103" s="19" t="str">
        <f>HYPERLINK("http://xuanhai.nghixuan.hatinh.gov.vn/", "UBND Ủy ban nhân dân xã Xuân Hải tỉnh Hà Tĩnh")</f>
        <v>UBND Ủy ban nhân dân xã Xuân Hải tỉnh Hà Tĩnh</v>
      </c>
      <c r="C103" s="20" t="s">
        <v>12</v>
      </c>
      <c r="D103" s="22"/>
      <c r="E103" s="1" t="s">
        <v>14</v>
      </c>
      <c r="F103" s="1" t="s">
        <v>14</v>
      </c>
      <c r="G103" s="1" t="s">
        <v>14</v>
      </c>
      <c r="H103" s="1" t="s">
        <v>14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13103</v>
      </c>
      <c r="B104" s="19" t="str">
        <f>HYPERLINK("https://www.facebook.com/p/C%C3%B4ng-an-x%C3%A3-Xu%C3%A2n-Giang-100069958610694/", "Công an xã Xuân Giang tỉnh Hà Tĩnh")</f>
        <v>Công an xã Xuân Giang tỉnh Hà Tĩnh</v>
      </c>
      <c r="C104" s="20" t="s">
        <v>12</v>
      </c>
      <c r="D104" s="21" t="s">
        <v>13</v>
      </c>
      <c r="E104" s="1" t="s">
        <v>14</v>
      </c>
      <c r="F104" s="1" t="s">
        <v>14</v>
      </c>
      <c r="G104" s="1" t="s">
        <v>14</v>
      </c>
      <c r="H104" s="1" t="s">
        <v>15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13104</v>
      </c>
      <c r="B105" s="19" t="str">
        <f>HYPERLINK("http://xuangiang.nghixuan.hatinh.gov.vn/", "UBND Ủy ban nhân dân xã Xuân Giang tỉnh Hà Tĩnh")</f>
        <v>UBND Ủy ban nhân dân xã Xuân Giang tỉnh Hà Tĩnh</v>
      </c>
      <c r="C105" s="20" t="s">
        <v>12</v>
      </c>
      <c r="D105" s="22"/>
      <c r="E105" s="1" t="s">
        <v>14</v>
      </c>
      <c r="F105" s="1" t="s">
        <v>14</v>
      </c>
      <c r="G105" s="1" t="s">
        <v>14</v>
      </c>
      <c r="H105" s="1" t="s">
        <v>14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13105</v>
      </c>
      <c r="B106" s="19" t="s">
        <v>37</v>
      </c>
      <c r="C106" s="24" t="s">
        <v>14</v>
      </c>
      <c r="D106" s="22"/>
      <c r="E106" s="1" t="s">
        <v>14</v>
      </c>
      <c r="F106" s="1" t="s">
        <v>14</v>
      </c>
      <c r="G106" s="1" t="s">
        <v>14</v>
      </c>
      <c r="H106" s="1" t="s">
        <v>15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13106</v>
      </c>
      <c r="B107" s="19" t="str">
        <f>HYPERLINK("http://tiendien.nghixuan.hatinh.gov.vn/", "UBND Ủy ban nhân dân xã Tiên Điền tỉnh Hà Tĩnh")</f>
        <v>UBND Ủy ban nhân dân xã Tiên Điền tỉnh Hà Tĩnh</v>
      </c>
      <c r="C107" s="20" t="s">
        <v>12</v>
      </c>
      <c r="D107" s="22"/>
      <c r="E107" s="1" t="s">
        <v>14</v>
      </c>
      <c r="F107" s="1" t="s">
        <v>14</v>
      </c>
      <c r="G107" s="1" t="s">
        <v>14</v>
      </c>
      <c r="H107" s="1" t="s">
        <v>14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13107</v>
      </c>
      <c r="B108" s="19" t="str">
        <f>HYPERLINK("https://www.facebook.com/100080491879455", "Công an xã Xuân Yên tỉnh Hà Tĩnh")</f>
        <v>Công an xã Xuân Yên tỉnh Hà Tĩnh</v>
      </c>
      <c r="C108" s="20" t="s">
        <v>12</v>
      </c>
      <c r="D108" s="21" t="s">
        <v>13</v>
      </c>
      <c r="E108" s="1" t="s">
        <v>14</v>
      </c>
      <c r="F108" s="1" t="str">
        <f>HYPERLINK("mailto:letruonggiang738738@gmail.com", "letruonggiang738738@gmail.com")</f>
        <v>letruonggiang738738@gmail.com</v>
      </c>
      <c r="G108" s="1" t="s">
        <v>14</v>
      </c>
      <c r="H108" s="1" t="s">
        <v>15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13108</v>
      </c>
      <c r="B109" s="19" t="str">
        <f>HYPERLINK("http://xuanyen.nghixuan.hatinh.gov.vn/", "UBND Ủy ban nhân dân xã Xuân Yên tỉnh Hà Tĩnh")</f>
        <v>UBND Ủy ban nhân dân xã Xuân Yên tỉnh Hà Tĩnh</v>
      </c>
      <c r="C109" s="20" t="s">
        <v>12</v>
      </c>
      <c r="D109" s="22"/>
      <c r="E109" s="1" t="s">
        <v>14</v>
      </c>
      <c r="F109" s="1" t="s">
        <v>14</v>
      </c>
      <c r="G109" s="1" t="s">
        <v>14</v>
      </c>
      <c r="H109" s="1" t="s">
        <v>14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13109</v>
      </c>
      <c r="B110" s="19" t="str">
        <f>HYPERLINK("https://www.facebook.com/p/C%C3%B4ng-an-x%C3%A3-Xu%C3%A2n-M%E1%BB%B9-100085336402533/", "Công an xã Xuân Mỹ tỉnh Hà Tĩnh")</f>
        <v>Công an xã Xuân Mỹ tỉnh Hà Tĩnh</v>
      </c>
      <c r="C110" s="20" t="s">
        <v>12</v>
      </c>
      <c r="D110" s="21" t="s">
        <v>13</v>
      </c>
      <c r="E110" s="1" t="s">
        <v>14</v>
      </c>
      <c r="F110" s="1" t="s">
        <v>14</v>
      </c>
      <c r="G110" s="1" t="s">
        <v>14</v>
      </c>
      <c r="H110" s="1" t="s">
        <v>15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13110</v>
      </c>
      <c r="B111" s="19" t="str">
        <f>HYPERLINK("http://xuanmy.nghixuan.hatinh.gov.vn/", "UBND Ủy ban nhân dân xã Xuân Mỹ tỉnh Hà Tĩnh")</f>
        <v>UBND Ủy ban nhân dân xã Xuân Mỹ tỉnh Hà Tĩnh</v>
      </c>
      <c r="C111" s="20" t="s">
        <v>12</v>
      </c>
      <c r="D111" s="22"/>
      <c r="E111" s="1" t="s">
        <v>14</v>
      </c>
      <c r="F111" s="1" t="s">
        <v>14</v>
      </c>
      <c r="G111" s="1" t="s">
        <v>14</v>
      </c>
      <c r="H111" s="1" t="s">
        <v>14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13111</v>
      </c>
      <c r="B112" s="19" t="str">
        <f>HYPERLINK("https://www.facebook.com/p/C%C3%B4ng-an-x%C3%A3-Xu%C3%A2n-Th%C3%A0nh-100028607537605/", "Công an xã Xuân Thành tỉnh Hà Tĩnh")</f>
        <v>Công an xã Xuân Thành tỉnh Hà Tĩnh</v>
      </c>
      <c r="C112" s="20" t="s">
        <v>12</v>
      </c>
      <c r="D112" s="21" t="s">
        <v>13</v>
      </c>
      <c r="E112" s="1" t="s">
        <v>14</v>
      </c>
      <c r="F112" s="1" t="s">
        <v>14</v>
      </c>
      <c r="G112" s="1" t="s">
        <v>14</v>
      </c>
      <c r="H112" s="1" t="s">
        <v>15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13112</v>
      </c>
      <c r="B113" s="19" t="str">
        <f>HYPERLINK("http://xuanthanh.nghixuan.hatinh.gov.vn/", "UBND Ủy ban nhân dân xã Xuân Thành tỉnh Hà Tĩnh")</f>
        <v>UBND Ủy ban nhân dân xã Xuân Thành tỉnh Hà Tĩnh</v>
      </c>
      <c r="C113" s="20" t="s">
        <v>12</v>
      </c>
      <c r="D113" s="22"/>
      <c r="E113" s="1" t="s">
        <v>14</v>
      </c>
      <c r="F113" s="1" t="s">
        <v>14</v>
      </c>
      <c r="G113" s="1" t="s">
        <v>14</v>
      </c>
      <c r="H113" s="1" t="s">
        <v>14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13113</v>
      </c>
      <c r="B114" s="19" t="s">
        <v>38</v>
      </c>
      <c r="C114" s="24" t="s">
        <v>14</v>
      </c>
      <c r="D114" s="21" t="s">
        <v>13</v>
      </c>
      <c r="E114" s="1" t="s">
        <v>14</v>
      </c>
      <c r="F114" s="1" t="s">
        <v>14</v>
      </c>
      <c r="G114" s="1" t="s">
        <v>14</v>
      </c>
      <c r="H114" s="1" t="s">
        <v>15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13114</v>
      </c>
      <c r="B115" s="19" t="str">
        <f>HYPERLINK("http://xuanvien.nghixuan.hatinh.gov.vn/", "UBND Ủy ban nhân dân xã Xuân Viên tỉnh Hà Tĩnh")</f>
        <v>UBND Ủy ban nhân dân xã Xuân Viên tỉnh Hà Tĩnh</v>
      </c>
      <c r="C115" s="20" t="s">
        <v>12</v>
      </c>
      <c r="D115" s="22"/>
      <c r="E115" s="1" t="s">
        <v>14</v>
      </c>
      <c r="F115" s="1" t="s">
        <v>14</v>
      </c>
      <c r="G115" s="1" t="s">
        <v>14</v>
      </c>
      <c r="H115" s="1" t="s">
        <v>14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13115</v>
      </c>
      <c r="B116" s="19" t="str">
        <f>HYPERLINK("https://www.facebook.com/p/C%C3%B4ng-an-x%C3%A3-Xu%C3%A2n-H%E1%BB%93ng-100057327824815/", "Công an xã Xuân Hồng tỉnh Hà Tĩnh")</f>
        <v>Công an xã Xuân Hồng tỉnh Hà Tĩnh</v>
      </c>
      <c r="C116" s="20" t="s">
        <v>12</v>
      </c>
      <c r="D116" s="21" t="s">
        <v>13</v>
      </c>
      <c r="E116" s="1" t="s">
        <v>14</v>
      </c>
      <c r="F116" s="1" t="s">
        <v>14</v>
      </c>
      <c r="G116" s="1" t="s">
        <v>14</v>
      </c>
      <c r="H116" s="1" t="s">
        <v>15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13116</v>
      </c>
      <c r="B117" s="19" t="str">
        <f>HYPERLINK("http://xuanhong.nghixuan.hatinh.gov.vn/", "UBND Ủy ban nhân dân xã Xuân Hồng tỉnh Hà Tĩnh")</f>
        <v>UBND Ủy ban nhân dân xã Xuân Hồng tỉnh Hà Tĩnh</v>
      </c>
      <c r="C117" s="20" t="s">
        <v>12</v>
      </c>
      <c r="D117" s="22"/>
      <c r="E117" s="1" t="s">
        <v>14</v>
      </c>
      <c r="F117" s="1" t="s">
        <v>14</v>
      </c>
      <c r="G117" s="1" t="s">
        <v>14</v>
      </c>
      <c r="H117" s="1" t="s">
        <v>14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13117</v>
      </c>
      <c r="B118" s="23" t="str">
        <f>HYPERLINK("https://www.facebook.com/profile.php?id=100063694801068", "Công an xã Cỗ Đạm tỉnh Hà Tĩnh")</f>
        <v>Công an xã Cỗ Đạm tỉnh Hà Tĩnh</v>
      </c>
      <c r="C118" s="20" t="s">
        <v>12</v>
      </c>
      <c r="D118" s="21" t="s">
        <v>13</v>
      </c>
      <c r="E118" s="1" t="s">
        <v>14</v>
      </c>
      <c r="F118" s="1" t="s">
        <v>14</v>
      </c>
      <c r="G118" s="1" t="s">
        <v>39</v>
      </c>
      <c r="H118" s="1" t="s">
        <v>14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13118</v>
      </c>
      <c r="B119" s="19" t="str">
        <f>HYPERLINK("http://codam.nghixuan.hatinh.gov.vn/", "UBND Ủy ban nhân dân xã Cỗ Đạm tỉnh Hà Tĩnh")</f>
        <v>UBND Ủy ban nhân dân xã Cỗ Đạm tỉnh Hà Tĩnh</v>
      </c>
      <c r="C119" s="20" t="s">
        <v>12</v>
      </c>
      <c r="D119" s="22"/>
      <c r="E119" s="1" t="s">
        <v>14</v>
      </c>
      <c r="F119" s="1" t="s">
        <v>14</v>
      </c>
      <c r="G119" s="1" t="s">
        <v>14</v>
      </c>
      <c r="H119" s="1" t="s">
        <v>14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13119</v>
      </c>
      <c r="B120" s="19" t="str">
        <f>HYPERLINK("https://www.facebook.com/p/C%C3%B4ng-an-x%C3%A3-Xu%C3%A2n-Li%C3%AAn-100067547894849/", "Công an xã Xuân Liên tỉnh Hà Tĩnh")</f>
        <v>Công an xã Xuân Liên tỉnh Hà Tĩnh</v>
      </c>
      <c r="C120" s="20" t="s">
        <v>12</v>
      </c>
      <c r="D120" s="22"/>
      <c r="E120" s="1" t="s">
        <v>14</v>
      </c>
      <c r="F120" s="1" t="s">
        <v>14</v>
      </c>
      <c r="G120" s="1" t="s">
        <v>14</v>
      </c>
      <c r="H120" s="1" t="s">
        <v>15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13120</v>
      </c>
      <c r="B121" s="19" t="str">
        <f>HYPERLINK("http://xuanlien.nghixuan.hatinh.gov.vn/", "UBND Ủy ban nhân dân xã Xuân Liên tỉnh Hà Tĩnh")</f>
        <v>UBND Ủy ban nhân dân xã Xuân Liên tỉnh Hà Tĩnh</v>
      </c>
      <c r="C121" s="20" t="s">
        <v>12</v>
      </c>
      <c r="D121" s="22"/>
      <c r="E121" s="1" t="s">
        <v>14</v>
      </c>
      <c r="F121" s="1" t="s">
        <v>14</v>
      </c>
      <c r="G121" s="1" t="s">
        <v>14</v>
      </c>
      <c r="H121" s="1" t="s">
        <v>14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13121</v>
      </c>
      <c r="B122" s="19" t="str">
        <f>HYPERLINK("https://www.facebook.com/p/C%C3%B4ng-an-x%C3%A3-Xu%C3%A2n-L%C4%A9nh-100066855864669/", "Công an xã Xuân Lĩnh tỉnh Hà Tĩnh")</f>
        <v>Công an xã Xuân Lĩnh tỉnh Hà Tĩnh</v>
      </c>
      <c r="C122" s="20" t="s">
        <v>12</v>
      </c>
      <c r="D122" s="21" t="s">
        <v>13</v>
      </c>
      <c r="E122" s="1" t="s">
        <v>14</v>
      </c>
      <c r="F122" s="1" t="s">
        <v>14</v>
      </c>
      <c r="G122" s="1" t="s">
        <v>14</v>
      </c>
      <c r="H122" s="1" t="s">
        <v>15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13122</v>
      </c>
      <c r="B123" s="19" t="s">
        <v>40</v>
      </c>
      <c r="C123" s="24" t="s">
        <v>14</v>
      </c>
      <c r="D123" s="22"/>
      <c r="E123" s="1" t="s">
        <v>14</v>
      </c>
      <c r="F123" s="1" t="s">
        <v>14</v>
      </c>
      <c r="G123" s="1" t="s">
        <v>14</v>
      </c>
      <c r="H123" s="1" t="s">
        <v>14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13123</v>
      </c>
      <c r="B124" s="19" t="str">
        <f>HYPERLINK("https://www.facebook.com/conganxaxuanlam/", "Công an xã Xuân Lam tỉnh Hà Tĩnh")</f>
        <v>Công an xã Xuân Lam tỉnh Hà Tĩnh</v>
      </c>
      <c r="C124" s="20" t="s">
        <v>12</v>
      </c>
      <c r="D124" s="21" t="s">
        <v>13</v>
      </c>
      <c r="E124" s="1" t="s">
        <v>14</v>
      </c>
      <c r="F124" s="1" t="s">
        <v>14</v>
      </c>
      <c r="G124" s="1" t="s">
        <v>14</v>
      </c>
      <c r="H124" s="1" t="s">
        <v>15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13124</v>
      </c>
      <c r="B125" s="19" t="str">
        <f>HYPERLINK("http://xuanlam.nghixuan.hatinh.gov.vn/", "UBND Ủy ban nhân dân xã Xuân Lam tỉnh Hà Tĩnh")</f>
        <v>UBND Ủy ban nhân dân xã Xuân Lam tỉnh Hà Tĩnh</v>
      </c>
      <c r="C125" s="20" t="s">
        <v>12</v>
      </c>
      <c r="D125" s="22"/>
      <c r="E125" s="1" t="s">
        <v>14</v>
      </c>
      <c r="F125" s="1" t="s">
        <v>14</v>
      </c>
      <c r="G125" s="1" t="s">
        <v>14</v>
      </c>
      <c r="H125" s="1" t="s">
        <v>14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13125</v>
      </c>
      <c r="B126" s="19" t="str">
        <f>HYPERLINK("https://www.facebook.com/p/C%C3%B4ng-an-x%C3%A3-C%C6%B0%C6%A1ng-Gi%C3%A1n-100064927024391/", "Công an xã Cương Gián tỉnh Hà Tĩnh")</f>
        <v>Công an xã Cương Gián tỉnh Hà Tĩnh</v>
      </c>
      <c r="C126" s="20" t="s">
        <v>12</v>
      </c>
      <c r="D126" s="22"/>
      <c r="E126" s="1" t="s">
        <v>14</v>
      </c>
      <c r="F126" s="1" t="s">
        <v>14</v>
      </c>
      <c r="G126" s="1" t="s">
        <v>14</v>
      </c>
      <c r="H126" s="1" t="s">
        <v>15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13126</v>
      </c>
      <c r="B127" s="19" t="str">
        <f>HYPERLINK("http://cuonggian.nghixuan.hatinh.gov.vn/", "UBND Ủy ban nhân dân xã Cương Gián tỉnh Hà Tĩnh")</f>
        <v>UBND Ủy ban nhân dân xã Cương Gián tỉnh Hà Tĩnh</v>
      </c>
      <c r="C127" s="20" t="s">
        <v>12</v>
      </c>
      <c r="D127" s="22"/>
      <c r="E127" s="1" t="s">
        <v>14</v>
      </c>
      <c r="F127" s="1" t="s">
        <v>14</v>
      </c>
      <c r="G127" s="1" t="s">
        <v>14</v>
      </c>
      <c r="H127" s="1" t="s">
        <v>14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13127</v>
      </c>
      <c r="B128" s="19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128" s="20" t="s">
        <v>12</v>
      </c>
      <c r="D128" s="21" t="s">
        <v>13</v>
      </c>
      <c r="E128" s="1" t="s">
        <v>14</v>
      </c>
      <c r="F128" s="1" t="s">
        <v>14</v>
      </c>
      <c r="G128" s="1" t="s">
        <v>14</v>
      </c>
      <c r="H128" s="1" t="s">
        <v>15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13128</v>
      </c>
      <c r="B129" s="19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129" s="20" t="s">
        <v>12</v>
      </c>
      <c r="D129" s="22"/>
      <c r="E129" s="1" t="s">
        <v>14</v>
      </c>
      <c r="F129" s="1" t="s">
        <v>14</v>
      </c>
      <c r="G129" s="1" t="s">
        <v>14</v>
      </c>
      <c r="H129" s="1" t="s">
        <v>14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13129</v>
      </c>
      <c r="B130" s="19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130" s="20" t="s">
        <v>12</v>
      </c>
      <c r="D130" s="21" t="s">
        <v>13</v>
      </c>
      <c r="E130" s="1" t="s">
        <v>14</v>
      </c>
      <c r="F130" s="1" t="s">
        <v>14</v>
      </c>
      <c r="G130" s="1" t="s">
        <v>14</v>
      </c>
      <c r="H130" s="1" t="s">
        <v>15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13130</v>
      </c>
      <c r="B131" s="19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131" s="20" t="s">
        <v>12</v>
      </c>
      <c r="D131" s="22"/>
      <c r="E131" s="1" t="s">
        <v>14</v>
      </c>
      <c r="F131" s="1" t="s">
        <v>14</v>
      </c>
      <c r="G131" s="1" t="s">
        <v>14</v>
      </c>
      <c r="H131" s="1" t="s">
        <v>14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13131</v>
      </c>
      <c r="B132" s="19" t="s">
        <v>41</v>
      </c>
      <c r="C132" s="24" t="s">
        <v>14</v>
      </c>
      <c r="D132" s="21" t="s">
        <v>13</v>
      </c>
      <c r="E132" s="1" t="s">
        <v>14</v>
      </c>
      <c r="F132" s="1" t="s">
        <v>14</v>
      </c>
      <c r="G132" s="1" t="s">
        <v>14</v>
      </c>
      <c r="H132" s="1" t="s">
        <v>15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13132</v>
      </c>
      <c r="B133" s="19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133" s="20" t="s">
        <v>12</v>
      </c>
      <c r="D133" s="22"/>
      <c r="E133" s="1" t="s">
        <v>14</v>
      </c>
      <c r="F133" s="1" t="s">
        <v>14</v>
      </c>
      <c r="G133" s="1" t="s">
        <v>14</v>
      </c>
      <c r="H133" s="1" t="s">
        <v>14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13133</v>
      </c>
      <c r="B134" s="19" t="s">
        <v>42</v>
      </c>
      <c r="C134" s="24" t="s">
        <v>14</v>
      </c>
      <c r="D134" s="22"/>
      <c r="E134" s="1" t="s">
        <v>14</v>
      </c>
      <c r="F134" s="1" t="s">
        <v>14</v>
      </c>
      <c r="G134" s="1" t="s">
        <v>14</v>
      </c>
      <c r="H134" s="1" t="s">
        <v>15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13134</v>
      </c>
      <c r="B135" s="19" t="str">
        <f>HYPERLINK("https://xakimhoa.hatinh.gov.vn/portal/pages/2021-05-15/Danh-sach-nhung-nguoi-ung-cu-dai-bieu-HDND-xa-Kim-ib336dumltyf.aspx", "UBND Ủy ban nhân dân xã Kim Lộc tỉnh Hà Tĩnh")</f>
        <v>UBND Ủy ban nhân dân xã Kim Lộc tỉnh Hà Tĩnh</v>
      </c>
      <c r="C135" s="20" t="s">
        <v>12</v>
      </c>
      <c r="D135" s="22"/>
      <c r="E135" s="1" t="s">
        <v>14</v>
      </c>
      <c r="F135" s="1" t="s">
        <v>14</v>
      </c>
      <c r="G135" s="1" t="s">
        <v>14</v>
      </c>
      <c r="H135" s="1" t="s">
        <v>14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13135</v>
      </c>
      <c r="B136" s="19" t="str">
        <f>HYPERLINK("https://www.facebook.com/caxvuongloc/", "Công an xã Vượng Lộc tỉnh Hà Tĩnh")</f>
        <v>Công an xã Vượng Lộc tỉnh Hà Tĩnh</v>
      </c>
      <c r="C136" s="20" t="s">
        <v>12</v>
      </c>
      <c r="D136" s="22"/>
      <c r="E136" s="1" t="s">
        <v>14</v>
      </c>
      <c r="F136" s="1" t="s">
        <v>14</v>
      </c>
      <c r="G136" s="1" t="s">
        <v>14</v>
      </c>
      <c r="H136" s="1" t="s">
        <v>15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13136</v>
      </c>
      <c r="B137" s="19" t="s">
        <v>43</v>
      </c>
      <c r="C137" s="20" t="s">
        <v>12</v>
      </c>
      <c r="D137" s="22"/>
      <c r="E137" s="1" t="s">
        <v>14</v>
      </c>
      <c r="F137" s="1" t="s">
        <v>14</v>
      </c>
      <c r="G137" s="1" t="s">
        <v>14</v>
      </c>
      <c r="H137" s="1" t="s">
        <v>14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13137</v>
      </c>
      <c r="B138" s="19" t="str">
        <f>HYPERLINK("https://www.facebook.com/p/C%C3%B4ng-an-x%C3%A3-Thanh-L%E1%BB%99c-huy%E1%BB%87n-Can-L%E1%BB%99c-t%E1%BB%89nh-H%C3%A0-T%C4%A9nh-100057631352067/", "Công an xã Thanh Lộc tỉnh Hà Tĩnh")</f>
        <v>Công an xã Thanh Lộc tỉnh Hà Tĩnh</v>
      </c>
      <c r="C138" s="20" t="s">
        <v>12</v>
      </c>
      <c r="D138" s="22"/>
      <c r="E138" s="1" t="s">
        <v>14</v>
      </c>
      <c r="F138" s="1" t="s">
        <v>14</v>
      </c>
      <c r="G138" s="1" t="s">
        <v>14</v>
      </c>
      <c r="H138" s="1" t="s">
        <v>15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13138</v>
      </c>
      <c r="B139" s="19" t="str">
        <f>HYPERLINK("https://qlvbcl.hatinh.gov.vn/canloc/vbpq.nsf/1E6FFD0FD6CA1FE547258B4000146226/$file/BC-DON-O-HA(18.06.2024_10h41p38)_signed.pdf", "UBND Ủy ban nhân dân xã Thanh Lộc tỉnh Hà Tĩnh")</f>
        <v>UBND Ủy ban nhân dân xã Thanh Lộc tỉnh Hà Tĩnh</v>
      </c>
      <c r="C139" s="20" t="s">
        <v>12</v>
      </c>
      <c r="D139" s="22"/>
      <c r="E139" s="1" t="s">
        <v>14</v>
      </c>
      <c r="F139" s="1" t="s">
        <v>14</v>
      </c>
      <c r="G139" s="1" t="s">
        <v>14</v>
      </c>
      <c r="H139" s="1" t="s">
        <v>14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13139</v>
      </c>
      <c r="B140" s="19" t="s">
        <v>44</v>
      </c>
      <c r="C140" s="24" t="s">
        <v>14</v>
      </c>
      <c r="D140" s="21" t="s">
        <v>13</v>
      </c>
      <c r="E140" s="1" t="s">
        <v>14</v>
      </c>
      <c r="F140" s="1" t="s">
        <v>14</v>
      </c>
      <c r="G140" s="1" t="s">
        <v>14</v>
      </c>
      <c r="H140" s="1" t="s">
        <v>15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13140</v>
      </c>
      <c r="B141" s="19" t="str">
        <f>HYPERLINK("https://congbobanan.toaan.gov.vn/3ta648815t1cvn/", "UBND Ủy ban nhân dân xã Song Lộc tỉnh Hà Tĩnh")</f>
        <v>UBND Ủy ban nhân dân xã Song Lộc tỉnh Hà Tĩnh</v>
      </c>
      <c r="C141" s="20" t="s">
        <v>12</v>
      </c>
      <c r="D141" s="22"/>
      <c r="E141" s="1" t="s">
        <v>14</v>
      </c>
      <c r="F141" s="1" t="s">
        <v>14</v>
      </c>
      <c r="G141" s="1" t="s">
        <v>14</v>
      </c>
      <c r="H141" s="1" t="s">
        <v>14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13141</v>
      </c>
      <c r="B142" s="19" t="s">
        <v>45</v>
      </c>
      <c r="C142" s="24" t="s">
        <v>14</v>
      </c>
      <c r="D142" s="21" t="s">
        <v>13</v>
      </c>
      <c r="E142" s="1" t="s">
        <v>14</v>
      </c>
      <c r="F142" s="1" t="s">
        <v>14</v>
      </c>
      <c r="G142" s="1" t="s">
        <v>14</v>
      </c>
      <c r="H142" s="1" t="s">
        <v>15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13142</v>
      </c>
      <c r="B143" s="19" t="str">
        <f>HYPERLINK("https://hatinh.gov.vn/gioi-thieu/tin-bai/2989/co-cau-to-chuc", "UBND Ủy ban nhân dân xã Thường Nga tỉnh Hà Tĩnh")</f>
        <v>UBND Ủy ban nhân dân xã Thường Nga tỉnh Hà Tĩnh</v>
      </c>
      <c r="C143" s="20" t="s">
        <v>12</v>
      </c>
      <c r="D143" s="22"/>
      <c r="E143" s="1" t="s">
        <v>14</v>
      </c>
      <c r="F143" s="1" t="s">
        <v>14</v>
      </c>
      <c r="G143" s="1" t="s">
        <v>14</v>
      </c>
      <c r="H143" s="1" t="s">
        <v>14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13143</v>
      </c>
      <c r="B144" s="19" t="s">
        <v>46</v>
      </c>
      <c r="C144" s="24" t="s">
        <v>14</v>
      </c>
      <c r="D144" s="22"/>
      <c r="E144" s="1" t="s">
        <v>14</v>
      </c>
      <c r="F144" s="1" t="s">
        <v>14</v>
      </c>
      <c r="G144" s="1" t="s">
        <v>14</v>
      </c>
      <c r="H144" s="1" t="s">
        <v>15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13144</v>
      </c>
      <c r="B145" s="19" t="str">
        <f>HYPERLINK("https://hscvcl.hatinh.gov.vn/canloc/vbpq.nsf/AA2F651992466336472583DE00117388/$file/TT%20XIN%20%C4%90%C3%93N%20BANG%20CU%20C%E1%BB%B0_signed_signed.pdf", "UBND Ủy ban nhân dân xã Trường Lộc tỉnh Hà Tĩnh")</f>
        <v>UBND Ủy ban nhân dân xã Trường Lộc tỉnh Hà Tĩnh</v>
      </c>
      <c r="C145" s="20" t="s">
        <v>12</v>
      </c>
      <c r="D145" s="22"/>
      <c r="E145" s="1" t="s">
        <v>14</v>
      </c>
      <c r="F145" s="1" t="s">
        <v>14</v>
      </c>
      <c r="G145" s="1" t="s">
        <v>14</v>
      </c>
      <c r="H145" s="1" t="s">
        <v>14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13145</v>
      </c>
      <c r="B146" s="19" t="str">
        <f>HYPERLINK("https://www.facebook.com/p/C%C3%B4ng-an-x%C3%A3-T%C3%B9ng-L%E1%BB%99c-100066900284228/", "Công an xã Tùng Lộc tỉnh Hà Tĩnh")</f>
        <v>Công an xã Tùng Lộc tỉnh Hà Tĩnh</v>
      </c>
      <c r="C146" s="20" t="s">
        <v>12</v>
      </c>
      <c r="D146" s="21" t="s">
        <v>13</v>
      </c>
      <c r="E146" s="1" t="s">
        <v>14</v>
      </c>
      <c r="F146" s="1" t="s">
        <v>14</v>
      </c>
      <c r="G146" s="1" t="s">
        <v>14</v>
      </c>
      <c r="H146" s="1" t="s">
        <v>15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13146</v>
      </c>
      <c r="B147" s="19" t="str">
        <f>HYPERLINK("https://hscvcl.hatinh.gov.vn/canloc/vbpq.nsf/5CFF0C78A589213C47258A4A004AC6B1/$file/CV%20%C4%90%E1%BB%93ng%20%C3%BD%20cho%20li%C3%AAn%20h%E1%BB%87%20c%C3%B4ng%20t%C3%A1c.docx", "UBND Ủy ban nhân dân xã Tùng Lộc tỉnh Hà Tĩnh")</f>
        <v>UBND Ủy ban nhân dân xã Tùng Lộc tỉnh Hà Tĩnh</v>
      </c>
      <c r="C147" s="20" t="s">
        <v>12</v>
      </c>
      <c r="D147" s="22"/>
      <c r="E147" s="1" t="s">
        <v>14</v>
      </c>
      <c r="F147" s="1" t="s">
        <v>14</v>
      </c>
      <c r="G147" s="1" t="s">
        <v>14</v>
      </c>
      <c r="H147" s="1" t="s">
        <v>14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13147</v>
      </c>
      <c r="B148" s="19" t="s">
        <v>47</v>
      </c>
      <c r="C148" s="24" t="s">
        <v>14</v>
      </c>
      <c r="D148" s="22"/>
      <c r="E148" s="1" t="s">
        <v>14</v>
      </c>
      <c r="F148" s="1" t="s">
        <v>14</v>
      </c>
      <c r="G148" s="1" t="s">
        <v>14</v>
      </c>
      <c r="H148" s="1" t="s">
        <v>15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13148</v>
      </c>
      <c r="B149" s="19" t="str">
        <f>HYPERLINK("https://kimson.ninhbinh.gov.vn/gioi-thieu/xa-yen-loc", "UBND Ủy ban nhân dân xã Yên Lộc tỉnh Hà Tĩnh")</f>
        <v>UBND Ủy ban nhân dân xã Yên Lộc tỉnh Hà Tĩnh</v>
      </c>
      <c r="C149" s="20" t="s">
        <v>12</v>
      </c>
      <c r="D149" s="22"/>
      <c r="E149" s="1" t="s">
        <v>14</v>
      </c>
      <c r="F149" s="1" t="s">
        <v>14</v>
      </c>
      <c r="G149" s="1" t="s">
        <v>14</v>
      </c>
      <c r="H149" s="1" t="s">
        <v>14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13149</v>
      </c>
      <c r="B150" s="19" t="str">
        <f>HYPERLINK("https://www.facebook.com/p/C%C3%B4ng-an-x%C3%A3-Ph%C3%BA-L%E1%BB%99c-100064950303314/", "Công an xã Phú Lộc tỉnh Hà Tĩnh")</f>
        <v>Công an xã Phú Lộc tỉnh Hà Tĩnh</v>
      </c>
      <c r="C150" s="20" t="s">
        <v>12</v>
      </c>
      <c r="D150" s="22"/>
      <c r="E150" s="1" t="s">
        <v>14</v>
      </c>
      <c r="F150" s="1" t="s">
        <v>14</v>
      </c>
      <c r="G150" s="1" t="s">
        <v>14</v>
      </c>
      <c r="H150" s="1" t="s">
        <v>15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13150</v>
      </c>
      <c r="B151" s="19" t="str">
        <f>HYPERLINK("https://hscvcl.hatinh.gov.vn/canloc/vbpq.nsf/04CCC108F234E42147258440000FB68E/$file/T%E1%BB%9D%20tr%C3%ACnh%20t%C3%B4n%20t%E1%BA%A1o%20nh%C3%A0%20th%E1%BB%9D%20h%E1%BB%8D%20%C4%91%E1%BA%ADu.doc", "UBND Ủy ban nhân dân xã Phú Lộc tỉnh Hà Tĩnh")</f>
        <v>UBND Ủy ban nhân dân xã Phú Lộc tỉnh Hà Tĩnh</v>
      </c>
      <c r="C151" s="20" t="s">
        <v>12</v>
      </c>
      <c r="D151" s="22"/>
      <c r="E151" s="1" t="s">
        <v>14</v>
      </c>
      <c r="F151" s="1" t="s">
        <v>14</v>
      </c>
      <c r="G151" s="1" t="s">
        <v>14</v>
      </c>
      <c r="H151" s="1" t="s">
        <v>14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13151</v>
      </c>
      <c r="B152" s="23" t="str">
        <f>HYPERLINK("", "Công an xã Khánh Lộc tỉnh Hà Tĩnh")</f>
        <v>Công an xã Khánh Lộc tỉnh Hà Tĩnh</v>
      </c>
      <c r="C152" s="20" t="s">
        <v>12</v>
      </c>
      <c r="D152" s="22"/>
      <c r="E152" s="1" t="s">
        <v>14</v>
      </c>
      <c r="F152" s="1" t="s">
        <v>14</v>
      </c>
      <c r="G152" s="1" t="s">
        <v>14</v>
      </c>
      <c r="H152" s="1" t="s">
        <v>15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13152</v>
      </c>
      <c r="B153" s="19" t="str">
        <f>HYPERLINK("https://khanhloc.tranvanthoi.camau.gov.vn/", "UBND Ủy ban nhân dân xã Khánh Lộc tỉnh Hà Tĩnh")</f>
        <v>UBND Ủy ban nhân dân xã Khánh Lộc tỉnh Hà Tĩnh</v>
      </c>
      <c r="C153" s="20" t="s">
        <v>12</v>
      </c>
      <c r="D153" s="22"/>
      <c r="E153" s="1" t="s">
        <v>14</v>
      </c>
      <c r="F153" s="1" t="s">
        <v>14</v>
      </c>
      <c r="G153" s="1" t="s">
        <v>14</v>
      </c>
      <c r="H153" s="1" t="s">
        <v>14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13153</v>
      </c>
      <c r="B154" s="19" t="str">
        <f>HYPERLINK("https://www.facebook.com/CAXGiaHanh/", "Công an xã Gia Hanh tỉnh Hà Tĩnh")</f>
        <v>Công an xã Gia Hanh tỉnh Hà Tĩnh</v>
      </c>
      <c r="C154" s="20" t="s">
        <v>12</v>
      </c>
      <c r="D154" s="21" t="s">
        <v>13</v>
      </c>
      <c r="E154" s="1" t="s">
        <v>14</v>
      </c>
      <c r="F154" s="1" t="s">
        <v>14</v>
      </c>
      <c r="G154" s="1" t="s">
        <v>14</v>
      </c>
      <c r="H154" s="1" t="s">
        <v>15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13154</v>
      </c>
      <c r="B155" s="19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155" s="20" t="s">
        <v>12</v>
      </c>
      <c r="D155" s="22"/>
      <c r="E155" s="1" t="s">
        <v>14</v>
      </c>
      <c r="F155" s="1" t="s">
        <v>14</v>
      </c>
      <c r="G155" s="1" t="s">
        <v>14</v>
      </c>
      <c r="H155" s="1" t="s">
        <v>14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13155</v>
      </c>
      <c r="B156" s="23" t="str">
        <f>HYPERLINK("", "Công an xã Vĩnh Lộc tỉnh Hà Tĩnh")</f>
        <v>Công an xã Vĩnh Lộc tỉnh Hà Tĩnh</v>
      </c>
      <c r="C156" s="20" t="s">
        <v>12</v>
      </c>
      <c r="D156" s="22"/>
      <c r="E156" s="1" t="s">
        <v>14</v>
      </c>
      <c r="F156" s="1" t="s">
        <v>14</v>
      </c>
      <c r="G156" s="1" t="s">
        <v>14</v>
      </c>
      <c r="H156" s="1" t="s">
        <v>15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13156</v>
      </c>
      <c r="B157" s="19" t="str">
        <f>HYPERLINK("https://qlvbcl.hatinh.gov.vn/canloc/vbpq.nsf/FF82DA0929FCD0B247258BB80034E545/$file/dong-y-chu-truong-Tieu-hoc_daitvcl-15-10-2024_17h35p46.doc", "UBND Ủy ban nhân dân xã Vĩnh Lộc tỉnh Hà Tĩnh")</f>
        <v>UBND Ủy ban nhân dân xã Vĩnh Lộc tỉnh Hà Tĩnh</v>
      </c>
      <c r="C157" s="20" t="s">
        <v>12</v>
      </c>
      <c r="D157" s="22"/>
      <c r="E157" s="1" t="s">
        <v>14</v>
      </c>
      <c r="F157" s="1" t="s">
        <v>14</v>
      </c>
      <c r="G157" s="1" t="s">
        <v>14</v>
      </c>
      <c r="H157" s="1" t="s">
        <v>14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13157</v>
      </c>
      <c r="B158" s="19" t="s">
        <v>48</v>
      </c>
      <c r="C158" s="24" t="s">
        <v>14</v>
      </c>
      <c r="D158" s="21" t="s">
        <v>13</v>
      </c>
      <c r="E158" s="1" t="s">
        <v>14</v>
      </c>
      <c r="F158" s="1" t="s">
        <v>14</v>
      </c>
      <c r="G158" s="1" t="s">
        <v>14</v>
      </c>
      <c r="H158" s="1" t="s">
        <v>15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13158</v>
      </c>
      <c r="B159" s="19" t="str">
        <f>HYPERLINK("https://hatinh.gov.vn/uploads/topics/15629186056749.docx", "UBND Ủy ban nhân dân xã Tiến Lộc tỉnh Hà Tĩnh")</f>
        <v>UBND Ủy ban nhân dân xã Tiến Lộc tỉnh Hà Tĩnh</v>
      </c>
      <c r="C159" s="20" t="s">
        <v>12</v>
      </c>
      <c r="D159" s="22"/>
      <c r="E159" s="1" t="s">
        <v>14</v>
      </c>
      <c r="F159" s="1" t="s">
        <v>14</v>
      </c>
      <c r="G159" s="1" t="s">
        <v>14</v>
      </c>
      <c r="H159" s="1" t="s">
        <v>14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13159</v>
      </c>
      <c r="B160" s="19" t="s">
        <v>49</v>
      </c>
      <c r="C160" s="24" t="s">
        <v>14</v>
      </c>
      <c r="D160" s="21" t="s">
        <v>13</v>
      </c>
      <c r="E160" s="1" t="s">
        <v>14</v>
      </c>
      <c r="F160" s="1" t="s">
        <v>14</v>
      </c>
      <c r="G160" s="1" t="s">
        <v>14</v>
      </c>
      <c r="H160" s="1" t="s">
        <v>15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13160</v>
      </c>
      <c r="B161" s="19" t="str">
        <f>HYPERLINK("https://hscvcl.hatinh.gov.vn/canloc/vbpq.nsf/F03E7F2C5A4726874725865D003C11D5/$file/BAO-CAO-CHUAN-TIEP-CAN-PHAP-LUAT.docx", "UBND Ủy ban nhân dân xã Trung Lộc tỉnh Hà Tĩnh")</f>
        <v>UBND Ủy ban nhân dân xã Trung Lộc tỉnh Hà Tĩnh</v>
      </c>
      <c r="C161" s="20" t="s">
        <v>12</v>
      </c>
      <c r="D161" s="22"/>
      <c r="E161" s="1" t="s">
        <v>14</v>
      </c>
      <c r="F161" s="1" t="s">
        <v>14</v>
      </c>
      <c r="G161" s="1" t="s">
        <v>14</v>
      </c>
      <c r="H161" s="1" t="s">
        <v>14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13161</v>
      </c>
      <c r="B162" s="19" t="str">
        <f>HYPERLINK("https://www.facebook.com/p/C%C3%B4ng-an-X%C3%A3-Xu%C3%A2n-L%E1%BB%99c-huy%E1%BB%87n-Can-L%E1%BB%99c-t%E1%BB%89nh-H%C3%A0-T%C4%A9nh-100063686341582/", "Công an xã Xuân Lộc tỉnh Hà Tĩnh")</f>
        <v>Công an xã Xuân Lộc tỉnh Hà Tĩnh</v>
      </c>
      <c r="C162" s="20" t="s">
        <v>12</v>
      </c>
      <c r="D162" s="21" t="s">
        <v>13</v>
      </c>
      <c r="E162" s="1" t="s">
        <v>14</v>
      </c>
      <c r="F162" s="1" t="s">
        <v>14</v>
      </c>
      <c r="G162" s="1" t="s">
        <v>14</v>
      </c>
      <c r="H162" s="1" t="s">
        <v>15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13162</v>
      </c>
      <c r="B163" s="19" t="str">
        <f>HYPERLINK("https://xuanloc.dongnai.gov.vn/pages/newsdetail.aspx?NewsId=9181&amp;CatId=128", "UBND Ủy ban nhân dân xã Xuân Lộc tỉnh Hà Tĩnh")</f>
        <v>UBND Ủy ban nhân dân xã Xuân Lộc tỉnh Hà Tĩnh</v>
      </c>
      <c r="C163" s="20" t="s">
        <v>12</v>
      </c>
      <c r="D163" s="22"/>
      <c r="E163" s="1" t="s">
        <v>14</v>
      </c>
      <c r="F163" s="1" t="s">
        <v>14</v>
      </c>
      <c r="G163" s="1" t="s">
        <v>14</v>
      </c>
      <c r="H163" s="1" t="s">
        <v>14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13163</v>
      </c>
      <c r="B164" s="19" t="s">
        <v>50</v>
      </c>
      <c r="C164" s="24" t="s">
        <v>14</v>
      </c>
      <c r="D164" s="21" t="s">
        <v>13</v>
      </c>
      <c r="E164" s="1" t="s">
        <v>14</v>
      </c>
      <c r="F164" s="1" t="s">
        <v>14</v>
      </c>
      <c r="G164" s="1" t="s">
        <v>14</v>
      </c>
      <c r="H164" s="1" t="s">
        <v>15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13164</v>
      </c>
      <c r="B165" s="19" t="str">
        <f>HYPERLINK("https://hscvcl.hatinh.gov.vn/canloc/vbpq.nsf/D1E52F57B9FA5063472587C10006AB27/$file/01.-quyet-dinh-thanh-lap-To-cong-tac-phoi-hop-tiep-cong-dan-nam-2022(05.01.2022_08h12p36)_signed.pdf", "UBND Ủy ban nhân dân xã Thượng Lộc tỉnh Hà Tĩnh")</f>
        <v>UBND Ủy ban nhân dân xã Thượng Lộc tỉnh Hà Tĩnh</v>
      </c>
      <c r="C165" s="20" t="s">
        <v>12</v>
      </c>
      <c r="D165" s="22"/>
      <c r="E165" s="1" t="s">
        <v>14</v>
      </c>
      <c r="F165" s="1" t="s">
        <v>14</v>
      </c>
      <c r="G165" s="1" t="s">
        <v>14</v>
      </c>
      <c r="H165" s="1" t="s">
        <v>14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13165</v>
      </c>
      <c r="B166" s="19" t="str">
        <f>HYPERLINK("https://www.facebook.com/caxquangloc", "Công an xã Quang Lộc tỉnh Hà Tĩnh")</f>
        <v>Công an xã Quang Lộc tỉnh Hà Tĩnh</v>
      </c>
      <c r="C166" s="20" t="s">
        <v>12</v>
      </c>
      <c r="D166" s="22"/>
      <c r="E166" s="1" t="s">
        <v>14</v>
      </c>
      <c r="F166" s="1" t="s">
        <v>14</v>
      </c>
      <c r="G166" s="1" t="s">
        <v>14</v>
      </c>
      <c r="H166" s="1" t="s">
        <v>15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13166</v>
      </c>
      <c r="B167" s="19" t="str">
        <f>HYPERLINK("https://hatinh.gov.vn/vi/tuyen-truyen/tin-bai/19359/quang-loc-tien-gan-vach-dich-nong-thon-moi-nang-cao", "UBND Ủy ban nhân dân xã Quang Lộc tỉnh Hà Tĩnh")</f>
        <v>UBND Ủy ban nhân dân xã Quang Lộc tỉnh Hà Tĩnh</v>
      </c>
      <c r="C167" s="20" t="s">
        <v>12</v>
      </c>
      <c r="D167" s="22"/>
      <c r="E167" s="1" t="s">
        <v>14</v>
      </c>
      <c r="F167" s="1" t="s">
        <v>14</v>
      </c>
      <c r="G167" s="1" t="s">
        <v>14</v>
      </c>
      <c r="H167" s="1" t="s">
        <v>14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13167</v>
      </c>
      <c r="B168" s="19" t="s">
        <v>51</v>
      </c>
      <c r="C168" s="24" t="s">
        <v>14</v>
      </c>
      <c r="D168" s="21" t="s">
        <v>13</v>
      </c>
      <c r="E168" s="1" t="s">
        <v>14</v>
      </c>
      <c r="F168" s="1" t="s">
        <v>14</v>
      </c>
      <c r="G168" s="1" t="s">
        <v>14</v>
      </c>
      <c r="H168" s="1" t="s">
        <v>15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13168</v>
      </c>
      <c r="B169" s="19" t="str">
        <f>HYPERLINK("https://hatinh.gov.vn/chien-thang-dong-loc", "UBND Ủy ban nhân dân xã Đồng Lộc tỉnh Hà Tĩnh")</f>
        <v>UBND Ủy ban nhân dân xã Đồng Lộc tỉnh Hà Tĩnh</v>
      </c>
      <c r="C169" s="20" t="s">
        <v>12</v>
      </c>
      <c r="D169" s="22"/>
      <c r="E169" s="1" t="s">
        <v>14</v>
      </c>
      <c r="F169" s="1" t="s">
        <v>14</v>
      </c>
      <c r="G169" s="1" t="s">
        <v>14</v>
      </c>
      <c r="H169" s="1" t="s">
        <v>14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13169</v>
      </c>
      <c r="B170" s="19" t="str">
        <f>HYPERLINK("https://www.facebook.com/caxmyloccanlochatinh/", "Công an xã Mỹ Lộc tỉnh Hà Tĩnh")</f>
        <v>Công an xã Mỹ Lộc tỉnh Hà Tĩnh</v>
      </c>
      <c r="C170" s="20" t="s">
        <v>12</v>
      </c>
      <c r="D170" s="21" t="s">
        <v>13</v>
      </c>
      <c r="E170" s="1" t="s">
        <v>14</v>
      </c>
      <c r="F170" s="1" t="s">
        <v>14</v>
      </c>
      <c r="G170" s="1" t="s">
        <v>14</v>
      </c>
      <c r="H170" s="1" t="s">
        <v>15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13170</v>
      </c>
      <c r="B171" s="19" t="str">
        <f>HYPERLINK("https://myloc.namdinh.gov.vn/uy-ban-nhan-dan/uy-ban-nhan-dan-huyen-my-loc-242379", "UBND Ủy ban nhân dân xã Mỹ Lộc tỉnh Hà Tĩnh")</f>
        <v>UBND Ủy ban nhân dân xã Mỹ Lộc tỉnh Hà Tĩnh</v>
      </c>
      <c r="C171" s="20" t="s">
        <v>12</v>
      </c>
      <c r="D171" s="22"/>
      <c r="E171" s="1" t="s">
        <v>14</v>
      </c>
      <c r="F171" s="1" t="s">
        <v>14</v>
      </c>
      <c r="G171" s="1" t="s">
        <v>14</v>
      </c>
      <c r="H171" s="1" t="s">
        <v>14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13171</v>
      </c>
      <c r="B172" s="19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172" s="20" t="s">
        <v>12</v>
      </c>
      <c r="D172" s="22"/>
      <c r="E172" s="1" t="s">
        <v>14</v>
      </c>
      <c r="F172" s="1" t="s">
        <v>14</v>
      </c>
      <c r="G172" s="1" t="s">
        <v>14</v>
      </c>
      <c r="H172" s="1" t="s">
        <v>15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13172</v>
      </c>
      <c r="B173" s="19" t="str">
        <f>HYPERLINK("https://hatinh.gov.vn/chi-dao-dieu-hanh/tin-bai/16590", "UBND Ủy ban nhân dân xã Sơn Lộc tỉnh Hà Tĩnh")</f>
        <v>UBND Ủy ban nhân dân xã Sơn Lộc tỉnh Hà Tĩnh</v>
      </c>
      <c r="C173" s="20" t="s">
        <v>12</v>
      </c>
      <c r="D173" s="22"/>
      <c r="E173" s="1" t="s">
        <v>14</v>
      </c>
      <c r="F173" s="1" t="s">
        <v>14</v>
      </c>
      <c r="G173" s="1" t="s">
        <v>14</v>
      </c>
      <c r="H173" s="1" t="s">
        <v>14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13173</v>
      </c>
      <c r="B174" s="23" t="str">
        <f>HYPERLINK("https://www.facebook.com/conganthitranHuongKhe", "Công an thị trấn Hương Khê tỉnh Hà Tĩnh")</f>
        <v>Công an thị trấn Hương Khê tỉnh Hà Tĩnh</v>
      </c>
      <c r="C174" s="20" t="s">
        <v>12</v>
      </c>
      <c r="D174" s="21" t="s">
        <v>13</v>
      </c>
      <c r="E174" s="1" t="s">
        <v>14</v>
      </c>
      <c r="F174" s="1" t="s">
        <v>14</v>
      </c>
      <c r="G174" s="1" t="s">
        <v>14</v>
      </c>
      <c r="H174" s="1" t="s">
        <v>15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13174</v>
      </c>
      <c r="B175" s="19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75" s="20" t="s">
        <v>12</v>
      </c>
      <c r="D175" s="22"/>
      <c r="E175" s="1" t="s">
        <v>14</v>
      </c>
      <c r="F175" s="1" t="s">
        <v>14</v>
      </c>
      <c r="G175" s="1" t="s">
        <v>14</v>
      </c>
      <c r="H175" s="1" t="s">
        <v>14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13175</v>
      </c>
      <c r="B176" s="23" t="str">
        <f>HYPERLINK("", "Công an xã Phương Mỹ tỉnh Hà Tĩnh")</f>
        <v>Công an xã Phương Mỹ tỉnh Hà Tĩnh</v>
      </c>
      <c r="C176" s="20" t="s">
        <v>12</v>
      </c>
      <c r="D176" s="22"/>
      <c r="E176" s="1" t="s">
        <v>14</v>
      </c>
      <c r="F176" s="1" t="s">
        <v>14</v>
      </c>
      <c r="G176" s="1" t="s">
        <v>14</v>
      </c>
      <c r="H176" s="1" t="s">
        <v>15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13176</v>
      </c>
      <c r="B177" s="19" t="str">
        <f>HYPERLINK("https://hatinh.gov.vn/", "UBND Ủy ban nhân dân xã Phương Mỹ tỉnh Hà Tĩnh")</f>
        <v>UBND Ủy ban nhân dân xã Phương Mỹ tỉnh Hà Tĩnh</v>
      </c>
      <c r="C177" s="20" t="s">
        <v>12</v>
      </c>
      <c r="D177" s="22"/>
      <c r="E177" s="1" t="s">
        <v>14</v>
      </c>
      <c r="F177" s="1" t="s">
        <v>14</v>
      </c>
      <c r="G177" s="1" t="s">
        <v>14</v>
      </c>
      <c r="H177" s="1" t="s">
        <v>14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13177</v>
      </c>
      <c r="B178" s="23" t="str">
        <f>HYPERLINK("", "Công an xã Hà Linh tỉnh Hà Tĩnh")</f>
        <v>Công an xã Hà Linh tỉnh Hà Tĩnh</v>
      </c>
      <c r="C178" s="20" t="s">
        <v>12</v>
      </c>
      <c r="D178" s="22"/>
      <c r="E178" s="1" t="s">
        <v>14</v>
      </c>
      <c r="F178" s="1" t="s">
        <v>14</v>
      </c>
      <c r="G178" s="1" t="s">
        <v>14</v>
      </c>
      <c r="H178" s="1" t="s">
        <v>15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13178</v>
      </c>
      <c r="B179" s="19" t="str">
        <f>HYPERLINK("https://halinh.hatrung.thanhhoa.gov.vn/web/trang-chu/tong-quan/chuc-nang-nhiem-vu", "UBND Ủy ban nhân dân xã Hà Linh tỉnh Hà Tĩnh")</f>
        <v>UBND Ủy ban nhân dân xã Hà Linh tỉnh Hà Tĩnh</v>
      </c>
      <c r="C179" s="20" t="s">
        <v>12</v>
      </c>
      <c r="D179" s="22"/>
      <c r="E179" s="1" t="s">
        <v>14</v>
      </c>
      <c r="F179" s="1" t="s">
        <v>14</v>
      </c>
      <c r="G179" s="1" t="s">
        <v>14</v>
      </c>
      <c r="H179" s="1" t="s">
        <v>14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13179</v>
      </c>
      <c r="B180" s="23" t="str">
        <f>HYPERLINK("", "Công an xã Hương Thủy tỉnh Hà Tĩnh")</f>
        <v>Công an xã Hương Thủy tỉnh Hà Tĩnh</v>
      </c>
      <c r="C180" s="21" t="s">
        <v>12</v>
      </c>
      <c r="D180" s="21"/>
      <c r="E180" s="1" t="s">
        <v>14</v>
      </c>
      <c r="F180" s="1" t="s">
        <v>14</v>
      </c>
      <c r="G180" s="1" t="s">
        <v>14</v>
      </c>
      <c r="H180" s="1" t="s">
        <v>15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13180</v>
      </c>
      <c r="B181" s="19" t="str">
        <f>HYPERLINK("https://hatinh.gov.vn/", "UBND Ủy ban nhân dân xã Hương Thủy tỉnh Hà Tĩnh")</f>
        <v>UBND Ủy ban nhân dân xã Hương Thủy tỉnh Hà Tĩnh</v>
      </c>
      <c r="C181" s="20" t="s">
        <v>12</v>
      </c>
      <c r="D181" s="22"/>
      <c r="E181" s="1" t="s">
        <v>14</v>
      </c>
      <c r="F181" s="1" t="s">
        <v>14</v>
      </c>
      <c r="G181" s="1" t="s">
        <v>14</v>
      </c>
      <c r="H181" s="1" t="s">
        <v>14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13181</v>
      </c>
      <c r="B182" s="23" t="str">
        <f>HYPERLINK("", "Công an xã Hòa Hải tỉnh Hà Tĩnh")</f>
        <v>Công an xã Hòa Hải tỉnh Hà Tĩnh</v>
      </c>
      <c r="C182" s="20" t="s">
        <v>12</v>
      </c>
      <c r="D182" s="22"/>
      <c r="E182" s="1" t="s">
        <v>14</v>
      </c>
      <c r="F182" s="1" t="s">
        <v>14</v>
      </c>
      <c r="G182" s="1" t="s">
        <v>14</v>
      </c>
      <c r="H182" s="1" t="s">
        <v>15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13182</v>
      </c>
      <c r="B183" s="19" t="str">
        <f>HYPERLINK("https://dukcq.hatinh.gov.vn/tin-tuc-su-kien/dang-uy-truong-chinh-tri-tran-phu-do-dau-tai-tro-xay-dung-nong-thon-moi-tai-xa-hoa-hai-huyen-huong-khe-827.html", "UBND Ủy ban nhân dân xã Hòa Hải tỉnh Hà Tĩnh")</f>
        <v>UBND Ủy ban nhân dân xã Hòa Hải tỉnh Hà Tĩnh</v>
      </c>
      <c r="C183" s="20" t="s">
        <v>12</v>
      </c>
      <c r="D183" s="22"/>
      <c r="E183" s="1" t="s">
        <v>14</v>
      </c>
      <c r="F183" s="1" t="s">
        <v>14</v>
      </c>
      <c r="G183" s="1" t="s">
        <v>14</v>
      </c>
      <c r="H183" s="1" t="s">
        <v>14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13183</v>
      </c>
      <c r="B184" s="19" t="s">
        <v>52</v>
      </c>
      <c r="C184" s="24" t="s">
        <v>14</v>
      </c>
      <c r="D184" s="22"/>
      <c r="E184" s="1" t="s">
        <v>14</v>
      </c>
      <c r="F184" s="1" t="s">
        <v>14</v>
      </c>
      <c r="G184" s="1" t="s">
        <v>14</v>
      </c>
      <c r="H184" s="1" t="s">
        <v>15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13184</v>
      </c>
      <c r="B185" s="19" t="str">
        <f>HYPERLINK("https://huongkhe.hatinh.gov.vn/huong-khecong-bo-nghi-quyet-thanh-lap-xa-moi-dien-my-1576553911.html", "UBND Ủy ban nhân dân xã Phương Điền tỉnh Hà Tĩnh")</f>
        <v>UBND Ủy ban nhân dân xã Phương Điền tỉnh Hà Tĩnh</v>
      </c>
      <c r="C185" s="20" t="s">
        <v>12</v>
      </c>
      <c r="D185" s="22"/>
      <c r="E185" s="1" t="s">
        <v>14</v>
      </c>
      <c r="F185" s="1" t="s">
        <v>14</v>
      </c>
      <c r="G185" s="1" t="s">
        <v>14</v>
      </c>
      <c r="H185" s="1" t="s">
        <v>14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13185</v>
      </c>
      <c r="B186" s="19" t="str">
        <f>HYPERLINK("https://www.facebook.com/p/C%C3%B4ng-an-x%C3%A3-Ph%C3%BAc-%C4%90%E1%BB%93ng-huy%E1%BB%87n-H%C6%B0%C6%A1ng-Kh%C3%AA-H%C3%A0-T%C4%A9nh-100076391967377/", "Công an xã Phúc Đồng tỉnh Hà Tĩnh")</f>
        <v>Công an xã Phúc Đồng tỉnh Hà Tĩnh</v>
      </c>
      <c r="C186" s="20" t="s">
        <v>12</v>
      </c>
      <c r="D186" s="22"/>
      <c r="E186" s="1" t="s">
        <v>14</v>
      </c>
      <c r="F186" s="1" t="s">
        <v>14</v>
      </c>
      <c r="G186" s="1" t="s">
        <v>14</v>
      </c>
      <c r="H186" s="1" t="s">
        <v>15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13186</v>
      </c>
      <c r="B187" s="19" t="str">
        <f>HYPERLINK("https://hscvhk.hatinh.gov.vn/huongkhe/vbpq.nsf/A720679B99DA47CE47258B5E003518BF/$file/TO-TRINH-ong-M-_nguyenthingoclienhk-16-07-2024_16h34p55(17.07.2024_14h34p48)_signed.pdf", "UBND Ủy ban nhân dân xã Phúc Đồng tỉnh Hà Tĩnh")</f>
        <v>UBND Ủy ban nhân dân xã Phúc Đồng tỉnh Hà Tĩnh</v>
      </c>
      <c r="C187" s="20" t="s">
        <v>12</v>
      </c>
      <c r="D187" s="22"/>
      <c r="E187" s="1" t="s">
        <v>14</v>
      </c>
      <c r="F187" s="1" t="s">
        <v>14</v>
      </c>
      <c r="G187" s="1" t="s">
        <v>14</v>
      </c>
      <c r="H187" s="1" t="s">
        <v>14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13187</v>
      </c>
      <c r="B188" s="19" t="str">
        <f>HYPERLINK("https://www.facebook.com/100080973923414", "Công an xã Hương Giang tỉnh Hà Tĩnh")</f>
        <v>Công an xã Hương Giang tỉnh Hà Tĩnh</v>
      </c>
      <c r="C188" s="20" t="s">
        <v>12</v>
      </c>
      <c r="D188" s="21" t="s">
        <v>13</v>
      </c>
      <c r="E188" s="1" t="s">
        <v>14</v>
      </c>
      <c r="F188" s="1" t="s">
        <v>14</v>
      </c>
      <c r="G188" s="1" t="s">
        <v>53</v>
      </c>
      <c r="H188" s="1" t="s">
        <v>14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13188</v>
      </c>
      <c r="B189" s="19" t="str">
        <f>HYPERLINK("http://sotnmt.hatinh.gov.vn/sotnmt/portal/folder/tin-tuc-su-kien/6.html", "UBND Ủy ban nhân dân xã Hương Giang tỉnh Hà Tĩnh")</f>
        <v>UBND Ủy ban nhân dân xã Hương Giang tỉnh Hà Tĩnh</v>
      </c>
      <c r="C189" s="20" t="s">
        <v>12</v>
      </c>
      <c r="D189" s="22"/>
      <c r="E189" s="1" t="s">
        <v>14</v>
      </c>
      <c r="F189" s="1" t="s">
        <v>14</v>
      </c>
      <c r="G189" s="1" t="s">
        <v>14</v>
      </c>
      <c r="H189" s="1" t="s">
        <v>14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13189</v>
      </c>
      <c r="B190" s="19" t="str">
        <f>HYPERLINK("https://www.facebook.com/p/C%C3%B4ng-an-x%C3%A3-L%E1%BB%99c-Y%C3%AAn-huy%E1%BB%87n-H%C6%B0%C6%A1ng-Kh%C3%AA-100063771106729/", "Công an xã Lộc Yên tỉnh Hà Tĩnh")</f>
        <v>Công an xã Lộc Yên tỉnh Hà Tĩnh</v>
      </c>
      <c r="C190" s="20" t="s">
        <v>12</v>
      </c>
      <c r="D190" s="22" t="s">
        <v>13</v>
      </c>
      <c r="E190" s="1" t="s">
        <v>14</v>
      </c>
      <c r="F190" s="1" t="s">
        <v>14</v>
      </c>
      <c r="G190" s="1" t="s">
        <v>14</v>
      </c>
      <c r="H190" s="1" t="s">
        <v>15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13190</v>
      </c>
      <c r="B191" s="19" t="str">
        <f>HYPERLINK("https://hscvhk.hatinh.gov.vn/huongkhe/vbpq.nsf/CC5865D65DB74E5447258B4B00373BE3/$file/To-trinh-bo-sung-dieu-duong-2024_phanthibichhonghk-27-06-2024_10h36p17.docx%20(27.06.2024_10h55p09)_signed.pdf", "UBND Ủy ban nhân dân xã Lộc Yên tỉnh Hà Tĩnh")</f>
        <v>UBND Ủy ban nhân dân xã Lộc Yên tỉnh Hà Tĩnh</v>
      </c>
      <c r="C191" s="20" t="s">
        <v>12</v>
      </c>
      <c r="D191" s="22"/>
      <c r="E191" s="1" t="s">
        <v>14</v>
      </c>
      <c r="F191" s="1" t="s">
        <v>14</v>
      </c>
      <c r="G191" s="1" t="s">
        <v>14</v>
      </c>
      <c r="H191" s="1" t="s">
        <v>14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13191</v>
      </c>
      <c r="B192" s="19" t="s">
        <v>54</v>
      </c>
      <c r="C192" s="24" t="s">
        <v>14</v>
      </c>
      <c r="D192" s="22"/>
      <c r="E192" s="1" t="s">
        <v>14</v>
      </c>
      <c r="F192" s="1" t="s">
        <v>14</v>
      </c>
      <c r="G192" s="1" t="s">
        <v>14</v>
      </c>
      <c r="H192" s="1" t="s">
        <v>15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13192</v>
      </c>
      <c r="B193" s="19" t="str">
        <f>HYPERLINK("https://huongson.hatinh.gov.vn/", "UBND Ủy ban nhân dân xã Hương Bình tỉnh Hà Tĩnh")</f>
        <v>UBND Ủy ban nhân dân xã Hương Bình tỉnh Hà Tĩnh</v>
      </c>
      <c r="C193" s="20" t="s">
        <v>12</v>
      </c>
      <c r="D193" s="22"/>
      <c r="E193" s="1" t="s">
        <v>14</v>
      </c>
      <c r="F193" s="1" t="s">
        <v>14</v>
      </c>
      <c r="G193" s="1" t="s">
        <v>14</v>
      </c>
      <c r="H193" s="1" t="s">
        <v>14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13193</v>
      </c>
      <c r="B194" s="19" t="s">
        <v>55</v>
      </c>
      <c r="C194" s="24" t="s">
        <v>14</v>
      </c>
      <c r="D194" s="21" t="s">
        <v>13</v>
      </c>
      <c r="E194" s="1" t="s">
        <v>14</v>
      </c>
      <c r="F194" s="1" t="s">
        <v>14</v>
      </c>
      <c r="G194" s="1" t="s">
        <v>14</v>
      </c>
      <c r="H194" s="1" t="s">
        <v>15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13194</v>
      </c>
      <c r="B195" s="19" t="str">
        <f>HYPERLINK("https://huongson.hatinh.gov.vn/", "UBND Ủy ban nhân dân xã Hương Long tỉnh Hà Tĩnh")</f>
        <v>UBND Ủy ban nhân dân xã Hương Long tỉnh Hà Tĩnh</v>
      </c>
      <c r="C195" s="20" t="s">
        <v>12</v>
      </c>
      <c r="D195" s="22"/>
      <c r="E195" s="1" t="s">
        <v>14</v>
      </c>
      <c r="F195" s="1" t="s">
        <v>14</v>
      </c>
      <c r="G195" s="1" t="s">
        <v>14</v>
      </c>
      <c r="H195" s="1" t="s">
        <v>14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13195</v>
      </c>
      <c r="B196" s="19" t="s">
        <v>56</v>
      </c>
      <c r="C196" s="24" t="s">
        <v>14</v>
      </c>
      <c r="D196" s="22"/>
      <c r="E196" s="1" t="s">
        <v>14</v>
      </c>
      <c r="F196" s="1" t="s">
        <v>14</v>
      </c>
      <c r="G196" s="1" t="s">
        <v>14</v>
      </c>
      <c r="H196" s="1" t="s">
        <v>15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13196</v>
      </c>
      <c r="B197" s="19" t="str">
        <f>HYPERLINK("https://thuathienhue.gov.vn/Tin-tuc-su-kien/tid/Dieu-chinh-ten-goi-thon-thuoc-xa-Phu-Gia-huyen-Phu-Vang/newsid/82DBA80F-630C-4B95-9D01-AE13009159D4/cid/B2893D90-84EA-452E-9292-84FE4331533D", "UBND Ủy ban nhân dân xã Phú Gia tỉnh Hà Tĩnh")</f>
        <v>UBND Ủy ban nhân dân xã Phú Gia tỉnh Hà Tĩnh</v>
      </c>
      <c r="C197" s="20" t="s">
        <v>12</v>
      </c>
      <c r="D197" s="22"/>
      <c r="E197" s="1" t="s">
        <v>14</v>
      </c>
      <c r="F197" s="1" t="s">
        <v>14</v>
      </c>
      <c r="G197" s="1" t="s">
        <v>14</v>
      </c>
      <c r="H197" s="1" t="s">
        <v>14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13197</v>
      </c>
      <c r="B198" s="19" t="s">
        <v>57</v>
      </c>
      <c r="C198" s="24" t="s">
        <v>14</v>
      </c>
      <c r="D198" s="22"/>
      <c r="E198" s="1" t="s">
        <v>14</v>
      </c>
      <c r="F198" s="1" t="s">
        <v>14</v>
      </c>
      <c r="G198" s="1" t="s">
        <v>14</v>
      </c>
      <c r="H198" s="1" t="s">
        <v>15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13198</v>
      </c>
      <c r="B199" s="19" t="str">
        <f>HYPERLINK("https://huongkhe.hatinh.gov.vn/uy-ban-nhan-dan-xa-gia-pho-1601644448.html", "UBND Ủy ban nhân dân xã Gia Phố tỉnh Hà Tĩnh")</f>
        <v>UBND Ủy ban nhân dân xã Gia Phố tỉnh Hà Tĩnh</v>
      </c>
      <c r="C199" s="20" t="s">
        <v>12</v>
      </c>
      <c r="D199" s="22"/>
      <c r="E199" s="1" t="s">
        <v>14</v>
      </c>
      <c r="F199" s="1" t="s">
        <v>14</v>
      </c>
      <c r="G199" s="1" t="s">
        <v>14</v>
      </c>
      <c r="H199" s="1" t="s">
        <v>14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13199</v>
      </c>
      <c r="B200" s="19" t="s">
        <v>58</v>
      </c>
      <c r="C200" s="24" t="s">
        <v>14</v>
      </c>
      <c r="D200" s="21" t="s">
        <v>13</v>
      </c>
      <c r="E200" s="1" t="s">
        <v>14</v>
      </c>
      <c r="F200" s="1" t="s">
        <v>14</v>
      </c>
      <c r="G200" s="1" t="s">
        <v>14</v>
      </c>
      <c r="H200" s="1" t="s">
        <v>15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13200</v>
      </c>
      <c r="B201" s="19" t="str">
        <f>HYPERLINK("https://huongkhe.hatinh.gov.vn/xa-phu-phong-1602058164.html", "UBND Ủy ban nhân dân xã Phú Phong tỉnh Hà Tĩnh")</f>
        <v>UBND Ủy ban nhân dân xã Phú Phong tỉnh Hà Tĩnh</v>
      </c>
      <c r="C201" s="20" t="s">
        <v>12</v>
      </c>
      <c r="D201" s="22"/>
      <c r="E201" s="1" t="s">
        <v>14</v>
      </c>
      <c r="F201" s="1" t="s">
        <v>14</v>
      </c>
      <c r="G201" s="1" t="s">
        <v>14</v>
      </c>
      <c r="H201" s="1" t="s">
        <v>14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13201</v>
      </c>
      <c r="B202" s="19" t="s">
        <v>59</v>
      </c>
      <c r="C202" s="24" t="s">
        <v>14</v>
      </c>
      <c r="D202" s="21" t="s">
        <v>13</v>
      </c>
      <c r="E202" s="1" t="s">
        <v>14</v>
      </c>
      <c r="F202" s="1" t="s">
        <v>14</v>
      </c>
      <c r="G202" s="1" t="s">
        <v>14</v>
      </c>
      <c r="H202" s="1" t="s">
        <v>15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13202</v>
      </c>
      <c r="B203" s="19" t="str">
        <f>HYPERLINK("https://hscvhk.hatinh.gov.vn/huongkhe/vbpq.nsf", "UBND Ủy ban nhân dân xã Hương Đô tỉnh Hà Tĩnh")</f>
        <v>UBND Ủy ban nhân dân xã Hương Đô tỉnh Hà Tĩnh</v>
      </c>
      <c r="C203" s="20" t="s">
        <v>12</v>
      </c>
      <c r="D203" s="22"/>
      <c r="E203" s="1" t="s">
        <v>14</v>
      </c>
      <c r="F203" s="1" t="s">
        <v>14</v>
      </c>
      <c r="G203" s="1" t="s">
        <v>14</v>
      </c>
      <c r="H203" s="1" t="s">
        <v>14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13203</v>
      </c>
      <c r="B204" s="23" t="str">
        <f>HYPERLINK("", "Công an xã Hương Vĩnh tỉnh Hà Tĩnh")</f>
        <v>Công an xã Hương Vĩnh tỉnh Hà Tĩnh</v>
      </c>
      <c r="C204" s="20" t="s">
        <v>12</v>
      </c>
      <c r="D204" s="22"/>
      <c r="E204" s="1" t="s">
        <v>14</v>
      </c>
      <c r="F204" s="1" t="s">
        <v>14</v>
      </c>
      <c r="G204" s="1" t="s">
        <v>14</v>
      </c>
      <c r="H204" s="1" t="s">
        <v>15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13204</v>
      </c>
      <c r="B205" s="19" t="str">
        <f>HYPERLINK("https://huongkhe.hatinh.gov.vn/xa-huong-vinh-1605929282.html", "UBND Ủy ban nhân dân xã Hương Vĩnh tỉnh Hà Tĩnh")</f>
        <v>UBND Ủy ban nhân dân xã Hương Vĩnh tỉnh Hà Tĩnh</v>
      </c>
      <c r="C205" s="20" t="s">
        <v>12</v>
      </c>
      <c r="D205" s="22"/>
      <c r="E205" s="1" t="s">
        <v>14</v>
      </c>
      <c r="F205" s="1" t="s">
        <v>14</v>
      </c>
      <c r="G205" s="1" t="s">
        <v>14</v>
      </c>
      <c r="H205" s="1" t="s">
        <v>14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13205</v>
      </c>
      <c r="B206" s="19" t="str">
        <f>HYPERLINK("https://www.facebook.com/p/C%C3%B4ng-an-X%C3%A3-H%C6%B0%C6%A1ng-Xu%C3%A2n-100080120644111/", "Công an xã Hương Xuân tỉnh Hà Tĩnh")</f>
        <v>Công an xã Hương Xuân tỉnh Hà Tĩnh</v>
      </c>
      <c r="C206" s="20" t="s">
        <v>12</v>
      </c>
      <c r="D206" s="22"/>
      <c r="E206" s="1" t="s">
        <v>14</v>
      </c>
      <c r="F206" s="1" t="s">
        <v>14</v>
      </c>
      <c r="G206" s="1" t="s">
        <v>14</v>
      </c>
      <c r="H206" s="1" t="s">
        <v>15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13206</v>
      </c>
      <c r="B207" s="19" t="str">
        <f>HYPERLINK("https://hscvhk.hatinh.gov.vn/huongkhe/vbpq.nsf/20FB74878D0E105847258B720013E50E/$file/Ki%E1%BB%87n%20to%C3%A0n%20Ban%20ch%E1%BB%89%20%C4%91%E1%BA%A1o%20138%20x%C3%A3(07.08.2024_15h13p31)_signed.pdf", "UBND Ủy ban nhân dân xã Hương Xuân tỉnh Hà Tĩnh")</f>
        <v>UBND Ủy ban nhân dân xã Hương Xuân tỉnh Hà Tĩnh</v>
      </c>
      <c r="C207" s="20" t="s">
        <v>12</v>
      </c>
      <c r="D207" s="22"/>
      <c r="E207" s="1" t="s">
        <v>14</v>
      </c>
      <c r="F207" s="1" t="s">
        <v>14</v>
      </c>
      <c r="G207" s="1" t="s">
        <v>14</v>
      </c>
      <c r="H207" s="1" t="s">
        <v>14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13207</v>
      </c>
      <c r="B208" s="19" t="s">
        <v>60</v>
      </c>
      <c r="C208" s="24" t="s">
        <v>14</v>
      </c>
      <c r="D208" s="22" t="s">
        <v>13</v>
      </c>
      <c r="E208" s="1" t="s">
        <v>14</v>
      </c>
      <c r="F208" s="1" t="s">
        <v>14</v>
      </c>
      <c r="G208" s="1" t="s">
        <v>14</v>
      </c>
      <c r="H208" s="1" t="s">
        <v>15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13208</v>
      </c>
      <c r="B209" s="19" t="str">
        <f>HYPERLINK("https://huongkhe.hatinh.gov.vn/xa-phuc-trach-1602057651.html", "UBND Ủy ban nhân dân xã Phúc Trạch tỉnh Hà Tĩnh")</f>
        <v>UBND Ủy ban nhân dân xã Phúc Trạch tỉnh Hà Tĩnh</v>
      </c>
      <c r="C209" s="20" t="s">
        <v>12</v>
      </c>
      <c r="D209" s="22"/>
      <c r="E209" s="1" t="s">
        <v>14</v>
      </c>
      <c r="F209" s="1" t="s">
        <v>14</v>
      </c>
      <c r="G209" s="1" t="s">
        <v>14</v>
      </c>
      <c r="H209" s="1" t="s">
        <v>14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13209</v>
      </c>
      <c r="B210" s="19" t="s">
        <v>61</v>
      </c>
      <c r="C210" s="24" t="s">
        <v>14</v>
      </c>
      <c r="D210" s="21" t="s">
        <v>13</v>
      </c>
      <c r="E210" s="1" t="s">
        <v>14</v>
      </c>
      <c r="F210" s="1" t="s">
        <v>14</v>
      </c>
      <c r="G210" s="1" t="s">
        <v>14</v>
      </c>
      <c r="H210" s="1" t="s">
        <v>15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13210</v>
      </c>
      <c r="B211" s="19" t="str">
        <f>HYPERLINK("https://thuathienhue.gov.vn/", "UBND Ủy ban nhân dân xã Hương Trà tỉnh Hà Tĩnh")</f>
        <v>UBND Ủy ban nhân dân xã Hương Trà tỉnh Hà Tĩnh</v>
      </c>
      <c r="C211" s="20" t="s">
        <v>12</v>
      </c>
      <c r="D211" s="22"/>
      <c r="E211" s="1" t="s">
        <v>14</v>
      </c>
      <c r="F211" s="1" t="s">
        <v>14</v>
      </c>
      <c r="G211" s="1" t="s">
        <v>14</v>
      </c>
      <c r="H211" s="1" t="s">
        <v>14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13211</v>
      </c>
      <c r="B212" s="19" t="str">
        <f>HYPERLINK("https://www.facebook.com/p/C%C3%B4ng-an-x%C3%A3-H%C6%B0%C6%A1ng-Tr%E1%BA%A1ch-huy%E1%BB%87n-H%C6%B0%C6%A1ng-Kh%C3%AA-t%E1%BB%89nh-H%C3%A0-T%C4%A9nh-100083058802434/", "Công an xã Hương Trạch tỉnh Hà Tĩnh")</f>
        <v>Công an xã Hương Trạch tỉnh Hà Tĩnh</v>
      </c>
      <c r="C212" s="20" t="s">
        <v>12</v>
      </c>
      <c r="D212" s="22"/>
      <c r="E212" s="1" t="s">
        <v>14</v>
      </c>
      <c r="F212" s="1" t="s">
        <v>14</v>
      </c>
      <c r="G212" s="1" t="s">
        <v>14</v>
      </c>
      <c r="H212" s="1" t="s">
        <v>15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13212</v>
      </c>
      <c r="B213" s="19" t="str">
        <f>HYPERLINK("https://huongkhe.hatinh.gov.vn/xa-huong-trach-1601645177.html", "UBND Ủy ban nhân dân xã Hương Trạch tỉnh Hà Tĩnh")</f>
        <v>UBND Ủy ban nhân dân xã Hương Trạch tỉnh Hà Tĩnh</v>
      </c>
      <c r="C213" s="20" t="s">
        <v>12</v>
      </c>
      <c r="D213" s="22"/>
      <c r="E213" s="1" t="s">
        <v>14</v>
      </c>
      <c r="F213" s="1" t="s">
        <v>14</v>
      </c>
      <c r="G213" s="1" t="s">
        <v>14</v>
      </c>
      <c r="H213" s="1" t="s">
        <v>14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13213</v>
      </c>
      <c r="B214" s="19" t="s">
        <v>62</v>
      </c>
      <c r="C214" s="24" t="s">
        <v>14</v>
      </c>
      <c r="D214" s="22"/>
      <c r="E214" s="1" t="s">
        <v>14</v>
      </c>
      <c r="F214" s="1" t="s">
        <v>14</v>
      </c>
      <c r="G214" s="1" t="s">
        <v>14</v>
      </c>
      <c r="H214" s="1" t="s">
        <v>15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13214</v>
      </c>
      <c r="B215" s="19" t="str">
        <f>HYPERLINK("https://hatinh.gov.vn/can-bo-va-nhan-dan-xa-huong-lam-can-quyet-tam-xay-dung-thanh-cong-ntm", "UBND Ủy ban nhân dân xã Hương Lâm tỉnh Hà Tĩnh")</f>
        <v>UBND Ủy ban nhân dân xã Hương Lâm tỉnh Hà Tĩnh</v>
      </c>
      <c r="C215" s="20" t="s">
        <v>12</v>
      </c>
      <c r="D215" s="22"/>
      <c r="E215" s="1" t="s">
        <v>14</v>
      </c>
      <c r="F215" s="1" t="s">
        <v>14</v>
      </c>
      <c r="G215" s="1" t="s">
        <v>14</v>
      </c>
      <c r="H215" s="1" t="s">
        <v>14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13215</v>
      </c>
      <c r="B216" s="19" t="str">
        <f>HYPERLINK("https://www.facebook.com/CANDHT/", "Công an xã Hương Liên tỉnh Hà Tĩnh")</f>
        <v>Công an xã Hương Liên tỉnh Hà Tĩnh</v>
      </c>
      <c r="C216" s="20" t="s">
        <v>12</v>
      </c>
      <c r="D216" s="21" t="s">
        <v>13</v>
      </c>
      <c r="E216" s="1" t="s">
        <v>14</v>
      </c>
      <c r="F216" s="1" t="s">
        <v>14</v>
      </c>
      <c r="G216" s="1" t="s">
        <v>14</v>
      </c>
      <c r="H216" s="1" t="s">
        <v>15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13216</v>
      </c>
      <c r="B217" s="19" t="str">
        <f>HYPERLINK("https://huongkhe.hatinh.gov.vn/giao-luu-bieu-dientai-hien-mot-so-loai-hinh-van-hoa-truyen-thong-voi-dong-bao-dan-toc-chut-1728731898.html", "UBND Ủy ban nhân dân xã Hương Liên tỉnh Hà Tĩnh")</f>
        <v>UBND Ủy ban nhân dân xã Hương Liên tỉnh Hà Tĩnh</v>
      </c>
      <c r="C217" s="20" t="s">
        <v>12</v>
      </c>
      <c r="D217" s="22"/>
      <c r="E217" s="1" t="s">
        <v>14</v>
      </c>
      <c r="F217" s="1" t="s">
        <v>14</v>
      </c>
      <c r="G217" s="1" t="s">
        <v>14</v>
      </c>
      <c r="H217" s="1" t="s">
        <v>14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13217</v>
      </c>
      <c r="B218" s="23" t="str">
        <f>HYPERLINK("https://www.facebook.com/profile.php?id=100093044197599", "Công an thị trấn Thạch Hà tỉnh Hà Tĩnh")</f>
        <v>Công an thị trấn Thạch Hà tỉnh Hà Tĩnh</v>
      </c>
      <c r="C218" s="20" t="s">
        <v>12</v>
      </c>
      <c r="D218" s="21" t="s">
        <v>13</v>
      </c>
      <c r="E218" s="1" t="s">
        <v>14</v>
      </c>
      <c r="F218" s="1" t="s">
        <v>14</v>
      </c>
      <c r="G218" s="1" t="s">
        <v>14</v>
      </c>
      <c r="H218" s="1" t="s">
        <v>15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13218</v>
      </c>
      <c r="B219" s="19" t="str">
        <f>HYPERLINK("https://thachha.hatinh.gov.vn/", "UBND Ủy ban nhân dân thị trấn Thạch Hà tỉnh Hà Tĩnh")</f>
        <v>UBND Ủy ban nhân dân thị trấn Thạch Hà tỉnh Hà Tĩnh</v>
      </c>
      <c r="C219" s="20" t="s">
        <v>12</v>
      </c>
      <c r="D219" s="22"/>
      <c r="E219" s="1" t="s">
        <v>14</v>
      </c>
      <c r="F219" s="1" t="s">
        <v>14</v>
      </c>
      <c r="G219" s="1" t="s">
        <v>14</v>
      </c>
      <c r="H219" s="1" t="s">
        <v>14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13219</v>
      </c>
      <c r="B220" s="19" t="str">
        <f>HYPERLINK("https://www.facebook.com/p/C%C3%B4ng-an-x%C3%A3-Ng%E1%BB%8Dc-S%C6%A1n-huy%E1%BB%87n-Th%E1%BA%A1ch-H%C3%A0-t%E1%BB%89nh-H%C3%A0-T%C4%A9nh-100093249700859/", "Công an xã Ngọc Sơn tỉnh Hà Tĩnh")</f>
        <v>Công an xã Ngọc Sơn tỉnh Hà Tĩnh</v>
      </c>
      <c r="C220" s="20" t="s">
        <v>12</v>
      </c>
      <c r="D220" s="21" t="s">
        <v>13</v>
      </c>
      <c r="E220" s="1" t="s">
        <v>14</v>
      </c>
      <c r="F220" s="1" t="s">
        <v>14</v>
      </c>
      <c r="G220" s="1" t="s">
        <v>14</v>
      </c>
      <c r="H220" s="1" t="s">
        <v>15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13220</v>
      </c>
      <c r="B221" s="19" t="str">
        <f>HYPERLINK("https://thachha.hatinh.gov.vn/portal/pages/2024-04-27/Xa-Ngoc-Son-ky-niem-20-nam-thanh-lap-va-phat-trien-476169.aspx", "UBND Ủy ban nhân dân xã Ngọc Sơn tỉnh Hà Tĩnh")</f>
        <v>UBND Ủy ban nhân dân xã Ngọc Sơn tỉnh Hà Tĩnh</v>
      </c>
      <c r="C221" s="20" t="s">
        <v>12</v>
      </c>
      <c r="D221" s="22"/>
      <c r="E221" s="1" t="s">
        <v>14</v>
      </c>
      <c r="F221" s="1" t="s">
        <v>14</v>
      </c>
      <c r="G221" s="1" t="s">
        <v>14</v>
      </c>
      <c r="H221" s="1" t="s">
        <v>14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13221</v>
      </c>
      <c r="B222" s="19" t="str">
        <f>HYPERLINK("https://www.facebook.com/congan.thachhai.thachha/", "Công an xã Thạch Hải tỉnh Hà Tĩnh")</f>
        <v>Công an xã Thạch Hải tỉnh Hà Tĩnh</v>
      </c>
      <c r="C222" s="20" t="s">
        <v>12</v>
      </c>
      <c r="D222" s="21" t="s">
        <v>13</v>
      </c>
      <c r="E222" s="1" t="s">
        <v>14</v>
      </c>
      <c r="F222" s="1" t="s">
        <v>14</v>
      </c>
      <c r="G222" s="1" t="s">
        <v>14</v>
      </c>
      <c r="H222" s="1" t="s">
        <v>15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13222</v>
      </c>
      <c r="B223" s="19" t="str">
        <f>HYPERLINK("https://thachha.hatinh.gov.vn/", "UBND Ủy ban nhân dân xã Thạch Hải tỉnh Hà Tĩnh")</f>
        <v>UBND Ủy ban nhân dân xã Thạch Hải tỉnh Hà Tĩnh</v>
      </c>
      <c r="C223" s="20" t="s">
        <v>12</v>
      </c>
      <c r="D223" s="22"/>
      <c r="E223" s="1" t="s">
        <v>14</v>
      </c>
      <c r="F223" s="1" t="s">
        <v>14</v>
      </c>
      <c r="G223" s="1" t="s">
        <v>14</v>
      </c>
      <c r="H223" s="1" t="s">
        <v>14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13223</v>
      </c>
      <c r="B224" s="23" t="str">
        <f>HYPERLINK("", "Công an xã Thạch Bàn tỉnh Hà Tĩnh")</f>
        <v>Công an xã Thạch Bàn tỉnh Hà Tĩnh</v>
      </c>
      <c r="C224" s="21" t="s">
        <v>12</v>
      </c>
      <c r="D224" s="22"/>
      <c r="E224" s="1" t="s">
        <v>14</v>
      </c>
      <c r="F224" s="1" t="s">
        <v>14</v>
      </c>
      <c r="G224" s="1" t="s">
        <v>14</v>
      </c>
      <c r="H224" s="1" t="s">
        <v>15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13224</v>
      </c>
      <c r="B225" s="19" t="str">
        <f>HYPERLINK("https://thachha.hatinh.gov.vn/", "UBND Ủy ban nhân dân xã Thạch Bàn tỉnh Hà Tĩnh")</f>
        <v>UBND Ủy ban nhân dân xã Thạch Bàn tỉnh Hà Tĩnh</v>
      </c>
      <c r="C225" s="20" t="s">
        <v>12</v>
      </c>
      <c r="D225" s="22"/>
      <c r="E225" s="1" t="s">
        <v>14</v>
      </c>
      <c r="F225" s="1" t="s">
        <v>14</v>
      </c>
      <c r="G225" s="1" t="s">
        <v>14</v>
      </c>
      <c r="H225" s="1" t="s">
        <v>14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13225</v>
      </c>
      <c r="B226" s="23" t="str">
        <f>HYPERLINK("https://www.facebook.com/profile.php?id=100069384661813", "Công an xã Thạch Kênh tỉnh Hà Tĩnh")</f>
        <v>Công an xã Thạch Kênh tỉnh Hà Tĩnh</v>
      </c>
      <c r="C226" s="20" t="s">
        <v>12</v>
      </c>
      <c r="D226" s="21" t="s">
        <v>13</v>
      </c>
      <c r="E226" s="1" t="s">
        <v>14</v>
      </c>
      <c r="F226" s="1" t="s">
        <v>14</v>
      </c>
      <c r="G226" s="1" t="s">
        <v>14</v>
      </c>
      <c r="H226" s="1" t="s">
        <v>15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13226</v>
      </c>
      <c r="B227" s="19" t="str">
        <f>HYPERLINK("https://thachha.hatinh.gov.vn/", "UBND Ủy ban nhân dân xã Thạch Kênh tỉnh Hà Tĩnh")</f>
        <v>UBND Ủy ban nhân dân xã Thạch Kênh tỉnh Hà Tĩnh</v>
      </c>
      <c r="C227" s="20" t="s">
        <v>12</v>
      </c>
      <c r="D227" s="22"/>
      <c r="E227" s="1" t="s">
        <v>14</v>
      </c>
      <c r="F227" s="1" t="s">
        <v>14</v>
      </c>
      <c r="G227" s="1" t="s">
        <v>14</v>
      </c>
      <c r="H227" s="1" t="s">
        <v>14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13227</v>
      </c>
      <c r="B228" s="19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228" s="20" t="s">
        <v>12</v>
      </c>
      <c r="D228" s="21" t="s">
        <v>13</v>
      </c>
      <c r="E228" s="1" t="s">
        <v>14</v>
      </c>
      <c r="F228" s="1" t="s">
        <v>14</v>
      </c>
      <c r="G228" s="1" t="s">
        <v>14</v>
      </c>
      <c r="H228" s="1" t="s">
        <v>15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13228</v>
      </c>
      <c r="B229" s="19" t="str">
        <f>HYPERLINK("https://thachha.hatinh.gov.vn/", "UBND Ủy ban nhân dân xã Thạch Sơn tỉnh Hà Tĩnh")</f>
        <v>UBND Ủy ban nhân dân xã Thạch Sơn tỉnh Hà Tĩnh</v>
      </c>
      <c r="C229" s="20" t="s">
        <v>12</v>
      </c>
      <c r="D229" s="22"/>
      <c r="E229" s="1" t="s">
        <v>14</v>
      </c>
      <c r="F229" s="1" t="s">
        <v>14</v>
      </c>
      <c r="G229" s="1" t="s">
        <v>14</v>
      </c>
      <c r="H229" s="1" t="s">
        <v>14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13229</v>
      </c>
      <c r="B230" s="23" t="str">
        <f>HYPERLINK("https://www.facebook.com/conganxathachlien", "Công an xã Thạch Liên tỉnh Hà Tĩnh")</f>
        <v>Công an xã Thạch Liên tỉnh Hà Tĩnh</v>
      </c>
      <c r="C230" s="20" t="s">
        <v>12</v>
      </c>
      <c r="D230" s="21" t="s">
        <v>13</v>
      </c>
      <c r="E230" s="1" t="s">
        <v>14</v>
      </c>
      <c r="F230" s="1" t="s">
        <v>14</v>
      </c>
      <c r="G230" s="1" t="s">
        <v>14</v>
      </c>
      <c r="H230" s="1" t="s">
        <v>15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13230</v>
      </c>
      <c r="B231" s="19" t="str">
        <f>HYPERLINK("https://thachha.hatinh.gov.vn/", "UBND Ủy ban nhân dân xã Thạch Liên tỉnh Hà Tĩnh")</f>
        <v>UBND Ủy ban nhân dân xã Thạch Liên tỉnh Hà Tĩnh</v>
      </c>
      <c r="C231" s="20" t="s">
        <v>12</v>
      </c>
      <c r="D231" s="22"/>
      <c r="E231" s="1" t="s">
        <v>14</v>
      </c>
      <c r="F231" s="1" t="s">
        <v>14</v>
      </c>
      <c r="G231" s="1" t="s">
        <v>14</v>
      </c>
      <c r="H231" s="1" t="s">
        <v>14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13231</v>
      </c>
      <c r="B232" s="23" t="str">
        <f>HYPERLINK("", "Công an xã Thạch Đỉnh tỉnh Hà Tĩnh")</f>
        <v>Công an xã Thạch Đỉnh tỉnh Hà Tĩnh</v>
      </c>
      <c r="C232" s="20" t="s">
        <v>12</v>
      </c>
      <c r="D232" s="22"/>
      <c r="E232" s="1" t="s">
        <v>14</v>
      </c>
      <c r="F232" s="1" t="s">
        <v>14</v>
      </c>
      <c r="G232" s="1" t="s">
        <v>14</v>
      </c>
      <c r="H232" s="1" t="s">
        <v>15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13232</v>
      </c>
      <c r="B233" s="19" t="str">
        <f>HYPERLINK("https://thachha.hatinh.gov.vn/", "UBND Ủy ban nhân dân xã Thạch Đỉnh tỉnh Hà Tĩnh")</f>
        <v>UBND Ủy ban nhân dân xã Thạch Đỉnh tỉnh Hà Tĩnh</v>
      </c>
      <c r="C233" s="20" t="s">
        <v>12</v>
      </c>
      <c r="D233" s="22"/>
      <c r="E233" s="1" t="s">
        <v>14</v>
      </c>
      <c r="F233" s="1" t="s">
        <v>14</v>
      </c>
      <c r="G233" s="1" t="s">
        <v>14</v>
      </c>
      <c r="H233" s="1" t="s">
        <v>14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13233</v>
      </c>
      <c r="B234" s="23" t="str">
        <f>HYPERLINK("", "Công an xã Phù Việt tỉnh Hà Tĩnh")</f>
        <v>Công an xã Phù Việt tỉnh Hà Tĩnh</v>
      </c>
      <c r="C234" s="20" t="s">
        <v>12</v>
      </c>
      <c r="D234" s="22"/>
      <c r="E234" s="1" t="s">
        <v>14</v>
      </c>
      <c r="F234" s="1" t="s">
        <v>14</v>
      </c>
      <c r="G234" s="1" t="s">
        <v>14</v>
      </c>
      <c r="H234" s="1" t="s">
        <v>15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13234</v>
      </c>
      <c r="B235" s="19" t="str">
        <f>HYPERLINK("https://hatinh.gov.vn/", "UBND Ủy ban nhân dân xã Phù Việt tỉnh Hà Tĩnh")</f>
        <v>UBND Ủy ban nhân dân xã Phù Việt tỉnh Hà Tĩnh</v>
      </c>
      <c r="C235" s="20" t="s">
        <v>12</v>
      </c>
      <c r="D235" s="22"/>
      <c r="E235" s="1" t="s">
        <v>14</v>
      </c>
      <c r="F235" s="1" t="s">
        <v>14</v>
      </c>
      <c r="G235" s="1" t="s">
        <v>14</v>
      </c>
      <c r="H235" s="1" t="s">
        <v>14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13235</v>
      </c>
      <c r="B236" s="19" t="str">
        <f>HYPERLINK("https://www.facebook.com/p/C%C3%B4ng-an-x%C3%A3-Th%E1%BA%A1ch-Kh%C3%AA-huy%E1%BB%87n-Th%E1%BA%A1ch-H%C3%A0-100083595768257/", "Công an xã Thạch Khê tỉnh Hà Tĩnh")</f>
        <v>Công an xã Thạch Khê tỉnh Hà Tĩnh</v>
      </c>
      <c r="C236" s="20" t="s">
        <v>12</v>
      </c>
      <c r="D236" s="21" t="s">
        <v>13</v>
      </c>
      <c r="E236" s="1" t="s">
        <v>14</v>
      </c>
      <c r="F236" s="1" t="s">
        <v>14</v>
      </c>
      <c r="G236" s="1" t="s">
        <v>14</v>
      </c>
      <c r="H236" s="1" t="s">
        <v>15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13236</v>
      </c>
      <c r="B237" s="19" t="str">
        <f>HYPERLINK("https://hscvth.hatinh.gov.vn/thachha/vbdh.nsf/FA52903722983FE8472585FF000DADB4/$file/B%C3%A1o%20c%C3%A1o%20c%C3%A1n%20b%E1%BB%99%20ph%E1%BB%A5c%20v%E1%BB%A5%20ban%20ph%C3%A1p%20ch%E1%BA%BF.doc", "UBND Ủy ban nhân dân xã Thạch Khê tỉnh Hà Tĩnh")</f>
        <v>UBND Ủy ban nhân dân xã Thạch Khê tỉnh Hà Tĩnh</v>
      </c>
      <c r="C237" s="20" t="s">
        <v>12</v>
      </c>
      <c r="D237" s="22"/>
      <c r="E237" s="1" t="s">
        <v>14</v>
      </c>
      <c r="F237" s="1" t="s">
        <v>14</v>
      </c>
      <c r="G237" s="1" t="s">
        <v>14</v>
      </c>
      <c r="H237" s="1" t="s">
        <v>14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13237</v>
      </c>
      <c r="B238" s="19" t="str">
        <f>HYPERLINK("https://www.facebook.com/tinnhanhhatinh.vn/?locale=vi_VN", "Công an xã Thạch Long tỉnh Hà Tĩnh")</f>
        <v>Công an xã Thạch Long tỉnh Hà Tĩnh</v>
      </c>
      <c r="C238" s="20" t="s">
        <v>12</v>
      </c>
      <c r="D238" s="21" t="s">
        <v>13</v>
      </c>
      <c r="E238" s="1" t="s">
        <v>14</v>
      </c>
      <c r="F238" s="1" t="s">
        <v>14</v>
      </c>
      <c r="G238" s="1" t="s">
        <v>14</v>
      </c>
      <c r="H238" s="1" t="s">
        <v>15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13238</v>
      </c>
      <c r="B239" s="19" t="str">
        <f>HYPERLINK("https://thachha.hatinh.gov.vn/", "UBND Ủy ban nhân dân xã Thạch Long tỉnh Hà Tĩnh")</f>
        <v>UBND Ủy ban nhân dân xã Thạch Long tỉnh Hà Tĩnh</v>
      </c>
      <c r="C239" s="20" t="s">
        <v>12</v>
      </c>
      <c r="D239" s="22"/>
      <c r="E239" s="1" t="s">
        <v>14</v>
      </c>
      <c r="F239" s="1" t="s">
        <v>14</v>
      </c>
      <c r="G239" s="1" t="s">
        <v>14</v>
      </c>
      <c r="H239" s="1" t="s">
        <v>14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13239</v>
      </c>
      <c r="B240" s="19" t="s">
        <v>63</v>
      </c>
      <c r="C240" s="24" t="s">
        <v>14</v>
      </c>
      <c r="D240" s="22"/>
      <c r="E240" s="1" t="s">
        <v>14</v>
      </c>
      <c r="F240" s="1" t="s">
        <v>14</v>
      </c>
      <c r="G240" s="1" t="s">
        <v>14</v>
      </c>
      <c r="H240" s="1" t="s">
        <v>15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13240</v>
      </c>
      <c r="B241" s="19" t="str">
        <f>HYPERLINK("https://vixuyen.hagiang.gov.vn/", "UBND Ủy ban nhân dân xã Việt Xuyên tỉnh Hà Tĩnh")</f>
        <v>UBND Ủy ban nhân dân xã Việt Xuyên tỉnh Hà Tĩnh</v>
      </c>
      <c r="C241" s="20" t="s">
        <v>12</v>
      </c>
      <c r="D241" s="22"/>
      <c r="E241" s="1" t="s">
        <v>14</v>
      </c>
      <c r="F241" s="1" t="s">
        <v>14</v>
      </c>
      <c r="G241" s="1" t="s">
        <v>14</v>
      </c>
      <c r="H241" s="1" t="s">
        <v>14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13241</v>
      </c>
      <c r="B242" s="19" t="s">
        <v>64</v>
      </c>
      <c r="C242" s="24" t="s">
        <v>14</v>
      </c>
      <c r="D242" s="22"/>
      <c r="E242" s="1" t="s">
        <v>14</v>
      </c>
      <c r="F242" s="1" t="s">
        <v>14</v>
      </c>
      <c r="G242" s="1" t="s">
        <v>14</v>
      </c>
      <c r="H242" s="1" t="s">
        <v>15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13242</v>
      </c>
      <c r="B243" s="19" t="str">
        <f>HYPERLINK("https://thachha.hatinh.gov.vn/", "UBND Ủy ban nhân dân xã Thạch Tiến tỉnh Hà Tĩnh")</f>
        <v>UBND Ủy ban nhân dân xã Thạch Tiến tỉnh Hà Tĩnh</v>
      </c>
      <c r="C243" s="20" t="s">
        <v>12</v>
      </c>
      <c r="D243" s="22"/>
      <c r="E243" s="1" t="s">
        <v>14</v>
      </c>
      <c r="F243" s="1" t="s">
        <v>14</v>
      </c>
      <c r="G243" s="1" t="s">
        <v>14</v>
      </c>
      <c r="H243" s="1" t="s">
        <v>14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13243</v>
      </c>
      <c r="B244" s="23" t="str">
        <f>HYPERLINK("", "Công an xã Thạch Thanh tỉnh Hà Tĩnh")</f>
        <v>Công an xã Thạch Thanh tỉnh Hà Tĩnh</v>
      </c>
      <c r="C244" s="20" t="s">
        <v>12</v>
      </c>
      <c r="D244" s="22"/>
      <c r="E244" s="1" t="s">
        <v>14</v>
      </c>
      <c r="F244" s="1" t="s">
        <v>14</v>
      </c>
      <c r="G244" s="1" t="s">
        <v>14</v>
      </c>
      <c r="H244" s="1" t="s">
        <v>15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13244</v>
      </c>
      <c r="B245" s="19" t="str">
        <f>HYPERLINK("https://thachha.hatinh.gov.vn/", "UBND Ủy ban nhân dân xã Thạch Thanh tỉnh Hà Tĩnh")</f>
        <v>UBND Ủy ban nhân dân xã Thạch Thanh tỉnh Hà Tĩnh</v>
      </c>
      <c r="C245" s="20" t="s">
        <v>12</v>
      </c>
      <c r="D245" s="22"/>
      <c r="E245" s="1" t="s">
        <v>14</v>
      </c>
      <c r="F245" s="1" t="s">
        <v>14</v>
      </c>
      <c r="G245" s="1" t="s">
        <v>14</v>
      </c>
      <c r="H245" s="1" t="s">
        <v>14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13245</v>
      </c>
      <c r="B246" s="19" t="s">
        <v>65</v>
      </c>
      <c r="C246" s="24" t="s">
        <v>14</v>
      </c>
      <c r="D246" s="21" t="s">
        <v>13</v>
      </c>
      <c r="E246" s="1" t="s">
        <v>14</v>
      </c>
      <c r="F246" s="1" t="s">
        <v>14</v>
      </c>
      <c r="G246" s="1" t="s">
        <v>14</v>
      </c>
      <c r="H246" s="1" t="s">
        <v>15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13246</v>
      </c>
      <c r="B247" s="19" t="str">
        <f>HYPERLINK("https://thachha.hatinh.gov.vn/", "UBND Ủy ban nhân dân xã Thạch Trị tỉnh Hà Tĩnh")</f>
        <v>UBND Ủy ban nhân dân xã Thạch Trị tỉnh Hà Tĩnh</v>
      </c>
      <c r="C247" s="20" t="s">
        <v>12</v>
      </c>
      <c r="D247" s="22"/>
      <c r="E247" s="1" t="s">
        <v>14</v>
      </c>
      <c r="F247" s="1" t="s">
        <v>14</v>
      </c>
      <c r="G247" s="1" t="s">
        <v>14</v>
      </c>
      <c r="H247" s="1" t="s">
        <v>14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13247</v>
      </c>
      <c r="B248" s="23" t="str">
        <f>HYPERLINK("https://www.facebook.com/Conganxathachlac", "Công an xã Thạch Lạc tỉnh Hà Tĩnh")</f>
        <v>Công an xã Thạch Lạc tỉnh Hà Tĩnh</v>
      </c>
      <c r="C248" s="20" t="s">
        <v>12</v>
      </c>
      <c r="D248" s="21" t="s">
        <v>13</v>
      </c>
      <c r="E248" s="1" t="s">
        <v>14</v>
      </c>
      <c r="F248" s="1" t="s">
        <v>14</v>
      </c>
      <c r="G248" s="1" t="s">
        <v>14</v>
      </c>
      <c r="H248" s="1" t="s">
        <v>15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13248</v>
      </c>
      <c r="B249" s="19" t="str">
        <f>HYPERLINK("https://thachha.hatinh.gov.vn/portal/pages/2024-08-17/Xa-Thach-Lac-da-to-chuc-le-ra-mat-nha-van-hoa-cong-478906.aspx", "UBND Ủy ban nhân dân xã Thạch Lạc tỉnh Hà Tĩnh")</f>
        <v>UBND Ủy ban nhân dân xã Thạch Lạc tỉnh Hà Tĩnh</v>
      </c>
      <c r="C249" s="20" t="s">
        <v>12</v>
      </c>
      <c r="D249" s="22"/>
      <c r="E249" s="1" t="s">
        <v>14</v>
      </c>
      <c r="F249" s="1" t="s">
        <v>14</v>
      </c>
      <c r="G249" s="1" t="s">
        <v>14</v>
      </c>
      <c r="H249" s="1" t="s">
        <v>14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13249</v>
      </c>
      <c r="B250" s="19" t="str">
        <f>HYPERLINK("https://www.facebook.com/p/C%C3%B4ng-an-x%C3%A3-Th%E1%BA%A1ch-Ng%E1%BB%8Dc-Th%E1%BA%A1ch-H%C3%A0-H%C3%A0-T%C4%A9nh-100064420223020/", "Công an xã Thạch Ngọc tỉnh Hà Tĩnh")</f>
        <v>Công an xã Thạch Ngọc tỉnh Hà Tĩnh</v>
      </c>
      <c r="C250" s="20" t="s">
        <v>12</v>
      </c>
      <c r="D250" s="21" t="s">
        <v>13</v>
      </c>
      <c r="E250" s="1" t="s">
        <v>14</v>
      </c>
      <c r="F250" s="1" t="s">
        <v>14</v>
      </c>
      <c r="G250" s="1" t="s">
        <v>14</v>
      </c>
      <c r="H250" s="1" t="s">
        <v>15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13250</v>
      </c>
      <c r="B251" s="19" t="str">
        <f>HYPERLINK("https://thachha.hatinh.gov.vn/portal/pages/2023-05-23/Dang-bo-va-nhan-dan-xa-Thach-Ngoc-tiep-tuc-phat-hu-468015.aspx", "UBND Ủy ban nhân dân xã Thạch Ngọc tỉnh Hà Tĩnh")</f>
        <v>UBND Ủy ban nhân dân xã Thạch Ngọc tỉnh Hà Tĩnh</v>
      </c>
      <c r="C251" s="20" t="s">
        <v>12</v>
      </c>
      <c r="D251" s="22"/>
      <c r="E251" s="1" t="s">
        <v>14</v>
      </c>
      <c r="F251" s="1" t="s">
        <v>14</v>
      </c>
      <c r="G251" s="1" t="s">
        <v>14</v>
      </c>
      <c r="H251" s="1" t="s">
        <v>14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13251</v>
      </c>
      <c r="B252" s="19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252" s="20" t="s">
        <v>12</v>
      </c>
      <c r="D252" s="21" t="s">
        <v>13</v>
      </c>
      <c r="E252" s="1" t="s">
        <v>14</v>
      </c>
      <c r="F252" s="1" t="s">
        <v>14</v>
      </c>
      <c r="G252" s="1" t="s">
        <v>14</v>
      </c>
      <c r="H252" s="1" t="s">
        <v>15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13252</v>
      </c>
      <c r="B253" s="19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253" s="20" t="s">
        <v>12</v>
      </c>
      <c r="D253" s="22"/>
      <c r="E253" s="1" t="s">
        <v>14</v>
      </c>
      <c r="F253" s="1" t="s">
        <v>14</v>
      </c>
      <c r="G253" s="1" t="s">
        <v>14</v>
      </c>
      <c r="H253" s="1" t="s">
        <v>14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13253</v>
      </c>
      <c r="B254" s="19" t="str">
        <f>HYPERLINK("https://www.facebook.com/p/C%C3%B4ng-an-x%C3%A3-Th%E1%BA%A1ch-V%C4%83n-100064794546201/", "Công an xã Thạch Văn tỉnh Hà Tĩnh")</f>
        <v>Công an xã Thạch Văn tỉnh Hà Tĩnh</v>
      </c>
      <c r="C254" s="20" t="s">
        <v>12</v>
      </c>
      <c r="D254" s="21" t="s">
        <v>13</v>
      </c>
      <c r="E254" s="1" t="s">
        <v>14</v>
      </c>
      <c r="F254" s="1" t="s">
        <v>14</v>
      </c>
      <c r="G254" s="1" t="s">
        <v>14</v>
      </c>
      <c r="H254" s="1" t="s">
        <v>15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13254</v>
      </c>
      <c r="B255" s="19" t="str">
        <f>HYPERLINK("https://thachha.hatinh.gov.vn/", "UBND Ủy ban nhân dân xã Thạch Văn tỉnh Hà Tĩnh")</f>
        <v>UBND Ủy ban nhân dân xã Thạch Văn tỉnh Hà Tĩnh</v>
      </c>
      <c r="C255" s="20" t="s">
        <v>12</v>
      </c>
      <c r="D255" s="22"/>
      <c r="E255" s="1" t="s">
        <v>14</v>
      </c>
      <c r="F255" s="1" t="s">
        <v>14</v>
      </c>
      <c r="G255" s="1" t="s">
        <v>14</v>
      </c>
      <c r="H255" s="1" t="s">
        <v>14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13255</v>
      </c>
      <c r="B256" s="23" t="str">
        <f>HYPERLINK("", "Công an xã Thạch Vĩnh tỉnh Hà Tĩnh")</f>
        <v>Công an xã Thạch Vĩnh tỉnh Hà Tĩnh</v>
      </c>
      <c r="C256" s="20" t="s">
        <v>12</v>
      </c>
      <c r="D256" s="22"/>
      <c r="E256" s="1" t="s">
        <v>14</v>
      </c>
      <c r="F256" s="1" t="s">
        <v>14</v>
      </c>
      <c r="G256" s="1" t="s">
        <v>14</v>
      </c>
      <c r="H256" s="1" t="s">
        <v>15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13256</v>
      </c>
      <c r="B257" s="19" t="str">
        <f>HYPERLINK("https://thachha.hatinh.gov.vn/", "UBND Ủy ban nhân dân xã Thạch Vĩnh tỉnh Hà Tĩnh")</f>
        <v>UBND Ủy ban nhân dân xã Thạch Vĩnh tỉnh Hà Tĩnh</v>
      </c>
      <c r="C257" s="20" t="s">
        <v>12</v>
      </c>
      <c r="D257" s="22"/>
      <c r="E257" s="1" t="s">
        <v>14</v>
      </c>
      <c r="F257" s="1" t="s">
        <v>14</v>
      </c>
      <c r="G257" s="1" t="s">
        <v>14</v>
      </c>
      <c r="H257" s="1" t="s">
        <v>14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13257</v>
      </c>
      <c r="B258" s="19" t="str">
        <f>HYPERLINK("https://www.facebook.com/p/C%C3%B4ng-an-x%C3%A3-Th%E1%BA%A1ch-Th%E1%BA%AFng-Th%E1%BA%A1ch-H%C3%A0-H%C3%A0-T%C4%A9nh-100085134468009/", "Công an xã Thạch Thắng tỉnh Hà Tĩnh")</f>
        <v>Công an xã Thạch Thắng tỉnh Hà Tĩnh</v>
      </c>
      <c r="C258" s="20" t="s">
        <v>12</v>
      </c>
      <c r="D258" s="21" t="s">
        <v>13</v>
      </c>
      <c r="E258" s="1" t="s">
        <v>14</v>
      </c>
      <c r="F258" s="1" t="s">
        <v>14</v>
      </c>
      <c r="G258" s="1" t="s">
        <v>14</v>
      </c>
      <c r="H258" s="1" t="s">
        <v>15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13258</v>
      </c>
      <c r="B259" s="19" t="str">
        <f>HYPERLINK("https://thachha.hatinh.gov.vn/", "UBND Ủy ban nhân dân xã Thạch Thắng tỉnh Hà Tĩnh")</f>
        <v>UBND Ủy ban nhân dân xã Thạch Thắng tỉnh Hà Tĩnh</v>
      </c>
      <c r="C259" s="20" t="s">
        <v>12</v>
      </c>
      <c r="D259" s="22"/>
      <c r="E259" s="1" t="s">
        <v>14</v>
      </c>
      <c r="F259" s="1" t="s">
        <v>14</v>
      </c>
      <c r="G259" s="1" t="s">
        <v>14</v>
      </c>
      <c r="H259" s="1" t="s">
        <v>14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13259</v>
      </c>
      <c r="B260" s="23" t="str">
        <f>HYPERLINK("", "Công an xã Thạch Lưu tỉnh Hà Tĩnh")</f>
        <v>Công an xã Thạch Lưu tỉnh Hà Tĩnh</v>
      </c>
      <c r="C260" s="20" t="s">
        <v>12</v>
      </c>
      <c r="D260" s="22"/>
      <c r="E260" s="1" t="s">
        <v>14</v>
      </c>
      <c r="F260" s="1" t="s">
        <v>14</v>
      </c>
      <c r="G260" s="1" t="s">
        <v>14</v>
      </c>
      <c r="H260" s="1" t="s">
        <v>15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13260</v>
      </c>
      <c r="B261" s="19" t="str">
        <f>HYPERLINK("https://thachha.hatinh.gov.vn/", "UBND Ủy ban nhân dân xã Thạch Lưu tỉnh Hà Tĩnh")</f>
        <v>UBND Ủy ban nhân dân xã Thạch Lưu tỉnh Hà Tĩnh</v>
      </c>
      <c r="C261" s="20" t="s">
        <v>12</v>
      </c>
      <c r="D261" s="22"/>
      <c r="E261" s="1" t="s">
        <v>14</v>
      </c>
      <c r="F261" s="1" t="s">
        <v>14</v>
      </c>
      <c r="G261" s="1" t="s">
        <v>14</v>
      </c>
      <c r="H261" s="1" t="s">
        <v>14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13261</v>
      </c>
      <c r="B262" s="19" t="str">
        <f>HYPERLINK("https://www.facebook.com/conganxathachdai2020/", "Công an xã Thạch Đài tỉnh Hà Tĩnh")</f>
        <v>Công an xã Thạch Đài tỉnh Hà Tĩnh</v>
      </c>
      <c r="C262" s="20" t="s">
        <v>12</v>
      </c>
      <c r="D262" s="21" t="s">
        <v>13</v>
      </c>
      <c r="E262" s="1" t="s">
        <v>14</v>
      </c>
      <c r="F262" s="1" t="s">
        <v>14</v>
      </c>
      <c r="G262" s="1" t="s">
        <v>14</v>
      </c>
      <c r="H262" s="1" t="s">
        <v>15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13262</v>
      </c>
      <c r="B263" s="19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63" s="20" t="s">
        <v>12</v>
      </c>
      <c r="D263" s="22"/>
      <c r="E263" s="1" t="s">
        <v>14</v>
      </c>
      <c r="F263" s="1" t="s">
        <v>14</v>
      </c>
      <c r="G263" s="1" t="s">
        <v>14</v>
      </c>
      <c r="H263" s="1" t="s">
        <v>14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13263</v>
      </c>
      <c r="B264" s="23" t="str">
        <f>HYPERLINK("", "Công an xã Bắc Sơn tỉnh Hà Tĩnh")</f>
        <v>Công an xã Bắc Sơn tỉnh Hà Tĩnh</v>
      </c>
      <c r="C264" s="20" t="s">
        <v>12</v>
      </c>
      <c r="D264" s="22"/>
      <c r="E264" s="1" t="s">
        <v>14</v>
      </c>
      <c r="F264" s="1" t="s">
        <v>14</v>
      </c>
      <c r="G264" s="1" t="s">
        <v>14</v>
      </c>
      <c r="H264" s="1" t="s">
        <v>15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13264</v>
      </c>
      <c r="B265" s="19" t="str">
        <f>HYPERLINK("https://thuanbac.ninhthuan.gov.vn/portal/Pages/UBND-xa.aspx", "UBND Ủy ban nhân dân xã Bắc Sơn tỉnh Hà Tĩnh")</f>
        <v>UBND Ủy ban nhân dân xã Bắc Sơn tỉnh Hà Tĩnh</v>
      </c>
      <c r="C265" s="20" t="s">
        <v>12</v>
      </c>
      <c r="D265" s="22"/>
      <c r="E265" s="1" t="s">
        <v>14</v>
      </c>
      <c r="F265" s="1" t="s">
        <v>14</v>
      </c>
      <c r="G265" s="1" t="s">
        <v>14</v>
      </c>
      <c r="H265" s="1" t="s">
        <v>14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13265</v>
      </c>
      <c r="B266" s="19" t="str">
        <f>HYPERLINK("https://www.facebook.com/p/C%C3%B4ng-an-x%C3%A3-Th%E1%BA%A1ch-H%E1%BB%99i-100064363196517/", "Công an xã Thạch Hội tỉnh Hà Tĩnh")</f>
        <v>Công an xã Thạch Hội tỉnh Hà Tĩnh</v>
      </c>
      <c r="C266" s="20" t="s">
        <v>12</v>
      </c>
      <c r="D266" s="21" t="s">
        <v>13</v>
      </c>
      <c r="E266" s="1" t="s">
        <v>14</v>
      </c>
      <c r="F266" s="1" t="s">
        <v>14</v>
      </c>
      <c r="G266" s="1" t="s">
        <v>14</v>
      </c>
      <c r="H266" s="1" t="s">
        <v>15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13266</v>
      </c>
      <c r="B267" s="19" t="str">
        <f>HYPERLINK("https://thachha.hatinh.gov.vn/", "UBND Ủy ban nhân dân xã Thạch Hội tỉnh Hà Tĩnh")</f>
        <v>UBND Ủy ban nhân dân xã Thạch Hội tỉnh Hà Tĩnh</v>
      </c>
      <c r="C267" s="20" t="s">
        <v>12</v>
      </c>
      <c r="D267" s="22"/>
      <c r="E267" s="1" t="s">
        <v>14</v>
      </c>
      <c r="F267" s="1" t="s">
        <v>14</v>
      </c>
      <c r="G267" s="1" t="s">
        <v>14</v>
      </c>
      <c r="H267" s="1" t="s">
        <v>14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13267</v>
      </c>
      <c r="B268" s="19" t="s">
        <v>66</v>
      </c>
      <c r="C268" s="24" t="s">
        <v>14</v>
      </c>
      <c r="D268" s="22"/>
      <c r="E268" s="1" t="s">
        <v>14</v>
      </c>
      <c r="F268" s="1" t="s">
        <v>14</v>
      </c>
      <c r="G268" s="1" t="s">
        <v>14</v>
      </c>
      <c r="H268" s="1" t="s">
        <v>15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13268</v>
      </c>
      <c r="B269" s="19" t="str">
        <f>HYPERLINK("https://thachha.hatinh.gov.vn/", "UBND Ủy ban nhân dân xã Thạch Tân tỉnh Hà Tĩnh")</f>
        <v>UBND Ủy ban nhân dân xã Thạch Tân tỉnh Hà Tĩnh</v>
      </c>
      <c r="C269" s="20" t="s">
        <v>12</v>
      </c>
      <c r="D269" s="22"/>
      <c r="E269" s="1" t="s">
        <v>14</v>
      </c>
      <c r="F269" s="1" t="s">
        <v>14</v>
      </c>
      <c r="G269" s="1" t="s">
        <v>14</v>
      </c>
      <c r="H269" s="1" t="s">
        <v>14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13269</v>
      </c>
      <c r="B270" s="19" t="s">
        <v>67</v>
      </c>
      <c r="C270" s="24" t="s">
        <v>14</v>
      </c>
      <c r="D270" s="21" t="s">
        <v>13</v>
      </c>
      <c r="E270" s="1" t="s">
        <v>14</v>
      </c>
      <c r="F270" s="1" t="s">
        <v>14</v>
      </c>
      <c r="G270" s="1" t="s">
        <v>14</v>
      </c>
      <c r="H270" s="1" t="s">
        <v>15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13270</v>
      </c>
      <c r="B271" s="19" t="str">
        <f>HYPERLINK("https://hscvth.hatinh.gov.vn/thachha/vbdh.nsf/701D4D646858E91247258499002AEA41/$file/chu%20truongqh%20dat%20o%20THACH%20LAM_2019_signed.pdf", "UBND Ủy ban nhân dân xã Thạch Lâm tỉnh Hà Tĩnh")</f>
        <v>UBND Ủy ban nhân dân xã Thạch Lâm tỉnh Hà Tĩnh</v>
      </c>
      <c r="C271" s="20" t="s">
        <v>12</v>
      </c>
      <c r="D271" s="22"/>
      <c r="E271" s="1" t="s">
        <v>14</v>
      </c>
      <c r="F271" s="1" t="s">
        <v>14</v>
      </c>
      <c r="G271" s="1" t="s">
        <v>14</v>
      </c>
      <c r="H271" s="1" t="s">
        <v>14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13271</v>
      </c>
      <c r="B272" s="19" t="str">
        <f>HYPERLINK("https://www.facebook.com/p/C%C3%B4ng-an-x%C3%A3-Th%E1%BA%A1ch-Xu%C3%A2n-100067057295529/", "Công an xã Thạch Xuân tỉnh Hà Tĩnh")</f>
        <v>Công an xã Thạch Xuân tỉnh Hà Tĩnh</v>
      </c>
      <c r="C272" s="20" t="s">
        <v>12</v>
      </c>
      <c r="D272" s="21" t="s">
        <v>13</v>
      </c>
      <c r="E272" s="1" t="s">
        <v>14</v>
      </c>
      <c r="F272" s="1" t="s">
        <v>14</v>
      </c>
      <c r="G272" s="1" t="s">
        <v>14</v>
      </c>
      <c r="H272" s="1" t="s">
        <v>15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13272</v>
      </c>
      <c r="B273" s="19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tỉnh Hà Tĩnh")</f>
        <v>UBND Ủy ban nhân dân xã Thạch Xuân tỉnh Hà Tĩnh</v>
      </c>
      <c r="C273" s="20" t="s">
        <v>12</v>
      </c>
      <c r="D273" s="22"/>
      <c r="E273" s="1" t="s">
        <v>14</v>
      </c>
      <c r="F273" s="1" t="s">
        <v>14</v>
      </c>
      <c r="G273" s="1" t="s">
        <v>14</v>
      </c>
      <c r="H273" s="1" t="s">
        <v>14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13273</v>
      </c>
      <c r="B274" s="23" t="str">
        <f>HYPERLINK("", "Công an xã Thạch Hương tỉnh Hà Tĩnh")</f>
        <v>Công an xã Thạch Hương tỉnh Hà Tĩnh</v>
      </c>
      <c r="C274" s="20" t="s">
        <v>12</v>
      </c>
      <c r="D274" s="22"/>
      <c r="E274" s="1" t="s">
        <v>14</v>
      </c>
      <c r="F274" s="1" t="s">
        <v>14</v>
      </c>
      <c r="G274" s="1" t="s">
        <v>14</v>
      </c>
      <c r="H274" s="1" t="s">
        <v>15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13274</v>
      </c>
      <c r="B275" s="19" t="str">
        <f>HYPERLINK("https://thachha.hatinh.gov.vn/", "UBND Ủy ban nhân dân xã Thạch Hương tỉnh Hà Tĩnh")</f>
        <v>UBND Ủy ban nhân dân xã Thạch Hương tỉnh Hà Tĩnh</v>
      </c>
      <c r="C275" s="20" t="s">
        <v>12</v>
      </c>
      <c r="D275" s="22"/>
      <c r="E275" s="1" t="s">
        <v>14</v>
      </c>
      <c r="F275" s="1" t="s">
        <v>14</v>
      </c>
      <c r="G275" s="1" t="s">
        <v>14</v>
      </c>
      <c r="H275" s="1" t="s">
        <v>14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13275</v>
      </c>
      <c r="B276" s="23" t="str">
        <f>HYPERLINK("", "Công an xã Nam Hương tỉnh Hà Tĩnh")</f>
        <v>Công an xã Nam Hương tỉnh Hà Tĩnh</v>
      </c>
      <c r="C276" s="21" t="s">
        <v>12</v>
      </c>
      <c r="D276" s="22"/>
      <c r="E276" s="1" t="s">
        <v>14</v>
      </c>
      <c r="F276" s="1" t="s">
        <v>14</v>
      </c>
      <c r="G276" s="1" t="s">
        <v>14</v>
      </c>
      <c r="H276" s="1" t="s">
        <v>15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13276</v>
      </c>
      <c r="B277" s="19" t="str">
        <f>HYPERLINK("https://hatinh.gov.vn/", "UBND Ủy ban nhân dân xã Nam Hương tỉnh Hà Tĩnh")</f>
        <v>UBND Ủy ban nhân dân xã Nam Hương tỉnh Hà Tĩnh</v>
      </c>
      <c r="C277" s="20" t="s">
        <v>12</v>
      </c>
      <c r="D277" s="22"/>
      <c r="E277" s="1" t="s">
        <v>14</v>
      </c>
      <c r="F277" s="1" t="s">
        <v>14</v>
      </c>
      <c r="G277" s="1" t="s">
        <v>14</v>
      </c>
      <c r="H277" s="1" t="s">
        <v>14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13277</v>
      </c>
      <c r="B278" s="23" t="str">
        <f>HYPERLINK("", "Công an xã Thạch Điền tỉnh Hà Tĩnh")</f>
        <v>Công an xã Thạch Điền tỉnh Hà Tĩnh</v>
      </c>
      <c r="C278" s="21" t="s">
        <v>12</v>
      </c>
      <c r="D278" s="22"/>
      <c r="E278" s="1" t="s">
        <v>14</v>
      </c>
      <c r="F278" s="1" t="s">
        <v>14</v>
      </c>
      <c r="G278" s="1" t="s">
        <v>14</v>
      </c>
      <c r="H278" s="1" t="s">
        <v>15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13278</v>
      </c>
      <c r="B279" s="19" t="str">
        <f>HYPERLINK("https://thachha.hatinh.gov.vn/", "UBND Ủy ban nhân dân xã Thạch Điền tỉnh Hà Tĩnh")</f>
        <v>UBND Ủy ban nhân dân xã Thạch Điền tỉnh Hà Tĩnh</v>
      </c>
      <c r="C279" s="20" t="s">
        <v>12</v>
      </c>
      <c r="D279" s="22"/>
      <c r="E279" s="1" t="s">
        <v>14</v>
      </c>
      <c r="F279" s="1" t="s">
        <v>14</v>
      </c>
      <c r="G279" s="1" t="s">
        <v>14</v>
      </c>
      <c r="H279" s="1" t="s">
        <v>14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13279</v>
      </c>
      <c r="B280" s="23" t="str">
        <f>HYPERLINK("", "Công an thị trấn Cẩm Xuyên tỉnh Hà Tĩnh")</f>
        <v>Công an thị trấn Cẩm Xuyên tỉnh Hà Tĩnh</v>
      </c>
      <c r="C280" s="20" t="s">
        <v>12</v>
      </c>
      <c r="D280" s="22"/>
      <c r="E280" s="1" t="s">
        <v>14</v>
      </c>
      <c r="F280" s="1" t="s">
        <v>14</v>
      </c>
      <c r="G280" s="1" t="s">
        <v>14</v>
      </c>
      <c r="H280" s="1" t="s">
        <v>15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13280</v>
      </c>
      <c r="B281" s="19" t="str">
        <f>HYPERLINK("https://thitrancamxuyen.camxuyen.hatinh.gov.vn/", "UBND Ủy ban nhân dân thị trấn Cẩm Xuyên tỉnh Hà Tĩnh")</f>
        <v>UBND Ủy ban nhân dân thị trấn Cẩm Xuyên tỉnh Hà Tĩnh</v>
      </c>
      <c r="C281" s="20" t="s">
        <v>12</v>
      </c>
      <c r="D281" s="22"/>
      <c r="E281" s="1" t="s">
        <v>14</v>
      </c>
      <c r="F281" s="1" t="s">
        <v>14</v>
      </c>
      <c r="G281" s="1" t="s">
        <v>14</v>
      </c>
      <c r="H281" s="1" t="s">
        <v>14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13281</v>
      </c>
      <c r="B282" s="19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282" s="20" t="s">
        <v>12</v>
      </c>
      <c r="D282" s="21" t="s">
        <v>13</v>
      </c>
      <c r="E282" s="1" t="s">
        <v>14</v>
      </c>
      <c r="F282" s="1" t="s">
        <v>14</v>
      </c>
      <c r="G282" s="1" t="s">
        <v>14</v>
      </c>
      <c r="H282" s="1" t="s">
        <v>15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13282</v>
      </c>
      <c r="B283" s="19" t="str">
        <f>HYPERLINK("https://thiencam.camxuyen.hatinh.gov.vn/", "UBND Ủy ban nhân dân thị trấn Thiên Cầm tỉnh Hà Tĩnh")</f>
        <v>UBND Ủy ban nhân dân thị trấn Thiên Cầm tỉnh Hà Tĩnh</v>
      </c>
      <c r="C283" s="20" t="s">
        <v>12</v>
      </c>
      <c r="D283" s="22"/>
      <c r="E283" s="1" t="s">
        <v>14</v>
      </c>
      <c r="F283" s="1" t="s">
        <v>14</v>
      </c>
      <c r="G283" s="1" t="s">
        <v>14</v>
      </c>
      <c r="H283" s="1" t="s">
        <v>14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13283</v>
      </c>
      <c r="B284" s="19" t="str">
        <f>HYPERLINK("https://www.facebook.com/p/C%C3%B4ng-an-x%C3%A3-C%E1%BA%A9m-H%C3%A0-huy%E1%BB%87n-C%E1%BA%A9m-Xuy%C3%AAn-t%E1%BB%89nh-H%C3%A0-T%C4%A9nh-100063571925130/", "Công an xã Cẩm Hòa tỉnh Hà Tĩnh")</f>
        <v>Công an xã Cẩm Hòa tỉnh Hà Tĩnh</v>
      </c>
      <c r="C284" s="20" t="s">
        <v>12</v>
      </c>
      <c r="D284" s="22"/>
      <c r="E284" s="1" t="s">
        <v>14</v>
      </c>
      <c r="F284" s="1" t="s">
        <v>14</v>
      </c>
      <c r="G284" s="1" t="s">
        <v>14</v>
      </c>
      <c r="H284" s="1" t="s">
        <v>15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13284</v>
      </c>
      <c r="B285" s="19" t="str">
        <f>HYPERLINK("https://camha.camxuyen.hatinh.gov.vn/", "UBND Ủy ban nhân dân xã Cẩm Hòa tỉnh Hà Tĩnh")</f>
        <v>UBND Ủy ban nhân dân xã Cẩm Hòa tỉnh Hà Tĩnh</v>
      </c>
      <c r="C285" s="20" t="s">
        <v>12</v>
      </c>
      <c r="D285" s="22"/>
      <c r="E285" s="1" t="s">
        <v>14</v>
      </c>
      <c r="F285" s="1" t="s">
        <v>14</v>
      </c>
      <c r="G285" s="1" t="s">
        <v>14</v>
      </c>
      <c r="H285" s="1" t="s">
        <v>14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13285</v>
      </c>
      <c r="B286" s="19" t="s">
        <v>68</v>
      </c>
      <c r="C286" s="24" t="s">
        <v>14</v>
      </c>
      <c r="D286" s="21" t="s">
        <v>13</v>
      </c>
      <c r="E286" s="1" t="s">
        <v>14</v>
      </c>
      <c r="F286" s="1" t="s">
        <v>14</v>
      </c>
      <c r="G286" s="1" t="s">
        <v>14</v>
      </c>
      <c r="H286" s="1" t="s">
        <v>15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13286</v>
      </c>
      <c r="B287" s="19" t="str">
        <f>HYPERLINK("https://camduong.camxuyen.hatinh.gov.vn/", "UBND Ủy ban nhân dân xã Cẩm Dương tỉnh Hà Tĩnh")</f>
        <v>UBND Ủy ban nhân dân xã Cẩm Dương tỉnh Hà Tĩnh</v>
      </c>
      <c r="C287" s="20" t="s">
        <v>12</v>
      </c>
      <c r="D287" s="22"/>
      <c r="E287" s="1" t="s">
        <v>14</v>
      </c>
      <c r="F287" s="1" t="s">
        <v>14</v>
      </c>
      <c r="G287" s="1" t="s">
        <v>14</v>
      </c>
      <c r="H287" s="1" t="s">
        <v>14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13287</v>
      </c>
      <c r="B288" s="23" t="str">
        <f>HYPERLINK("", "Công an xã Cẩm Bình tỉnh Hà Tĩnh")</f>
        <v>Công an xã Cẩm Bình tỉnh Hà Tĩnh</v>
      </c>
      <c r="C288" s="21" t="s">
        <v>12</v>
      </c>
      <c r="D288" s="22"/>
      <c r="E288" s="1" t="s">
        <v>14</v>
      </c>
      <c r="F288" s="1" t="s">
        <v>14</v>
      </c>
      <c r="G288" s="1" t="s">
        <v>14</v>
      </c>
      <c r="H288" s="1" t="s">
        <v>15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13288</v>
      </c>
      <c r="B289" s="19" t="str">
        <f>HYPERLINK("https://camha.camxuyen.hatinh.gov.vn/", "UBND Ủy ban nhân dân xã Cẩm Bình tỉnh Hà Tĩnh")</f>
        <v>UBND Ủy ban nhân dân xã Cẩm Bình tỉnh Hà Tĩnh</v>
      </c>
      <c r="C289" s="20" t="s">
        <v>12</v>
      </c>
      <c r="D289" s="22"/>
      <c r="E289" s="1" t="s">
        <v>14</v>
      </c>
      <c r="F289" s="1" t="s">
        <v>14</v>
      </c>
      <c r="G289" s="1" t="s">
        <v>14</v>
      </c>
      <c r="H289" s="1" t="s">
        <v>14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13289</v>
      </c>
      <c r="B290" s="19" t="s">
        <v>69</v>
      </c>
      <c r="C290" s="24" t="s">
        <v>14</v>
      </c>
      <c r="D290" s="21" t="s">
        <v>13</v>
      </c>
      <c r="E290" s="1" t="s">
        <v>14</v>
      </c>
      <c r="F290" s="1" t="s">
        <v>14</v>
      </c>
      <c r="G290" s="1" t="s">
        <v>14</v>
      </c>
      <c r="H290" s="1" t="s">
        <v>15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13290</v>
      </c>
      <c r="B291" s="19" t="str">
        <f>HYPERLINK("https://camyen.camthuy.thanhhoa.gov.vn/", "UBND Ủy ban nhân dân xã Cẩm Yên tỉnh Hà Tĩnh")</f>
        <v>UBND Ủy ban nhân dân xã Cẩm Yên tỉnh Hà Tĩnh</v>
      </c>
      <c r="C291" s="20" t="s">
        <v>12</v>
      </c>
      <c r="D291" s="22"/>
      <c r="E291" s="1" t="s">
        <v>14</v>
      </c>
      <c r="F291" s="1" t="s">
        <v>14</v>
      </c>
      <c r="G291" s="1" t="s">
        <v>14</v>
      </c>
      <c r="H291" s="1" t="s">
        <v>14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13291</v>
      </c>
      <c r="B292" s="19" t="s">
        <v>70</v>
      </c>
      <c r="C292" s="24" t="s">
        <v>14</v>
      </c>
      <c r="D292" s="22"/>
      <c r="E292" s="1" t="s">
        <v>14</v>
      </c>
      <c r="F292" s="1" t="s">
        <v>14</v>
      </c>
      <c r="G292" s="1" t="s">
        <v>14</v>
      </c>
      <c r="H292" s="1" t="s">
        <v>15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13292</v>
      </c>
      <c r="B293" s="19" t="str">
        <f>HYPERLINK("https://camvinh.camxuyen.hatinh.gov.vn/", "UBND Ủy ban nhân dân xã Cẩm Vĩnh tỉnh Hà Tĩnh")</f>
        <v>UBND Ủy ban nhân dân xã Cẩm Vĩnh tỉnh Hà Tĩnh</v>
      </c>
      <c r="C293" s="20" t="s">
        <v>12</v>
      </c>
      <c r="D293" s="22"/>
      <c r="E293" s="1" t="s">
        <v>14</v>
      </c>
      <c r="F293" s="1" t="s">
        <v>14</v>
      </c>
      <c r="G293" s="1" t="s">
        <v>14</v>
      </c>
      <c r="H293" s="1" t="s">
        <v>14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13293</v>
      </c>
      <c r="B294" s="19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294" s="20" t="s">
        <v>12</v>
      </c>
      <c r="D294" s="22"/>
      <c r="E294" s="1" t="s">
        <v>14</v>
      </c>
      <c r="F294" s="1" t="s">
        <v>14</v>
      </c>
      <c r="G294" s="1" t="s">
        <v>14</v>
      </c>
      <c r="H294" s="1" t="s">
        <v>15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13294</v>
      </c>
      <c r="B295" s="19" t="str">
        <f>HYPERLINK("http://camthanh.camxuyen.hatinh.gov.vn/", "UBND Ủy ban nhân dân xã Cẩm Thành tỉnh Hà Tĩnh")</f>
        <v>UBND Ủy ban nhân dân xã Cẩm Thành tỉnh Hà Tĩnh</v>
      </c>
      <c r="C295" s="20" t="s">
        <v>12</v>
      </c>
      <c r="D295" s="22"/>
      <c r="E295" s="1" t="s">
        <v>14</v>
      </c>
      <c r="F295" s="1" t="s">
        <v>14</v>
      </c>
      <c r="G295" s="1" t="s">
        <v>14</v>
      </c>
      <c r="H295" s="1" t="s">
        <v>14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13295</v>
      </c>
      <c r="B296" s="19" t="str">
        <f>HYPERLINK("https://www.facebook.com/p/C%C3%B4ng-An-X%C3%A3-C%E1%BA%A9m-Quan-100052728078332/", "Công an xã Cẩm Quang tỉnh Hà Tĩnh")</f>
        <v>Công an xã Cẩm Quang tỉnh Hà Tĩnh</v>
      </c>
      <c r="C296" s="20" t="s">
        <v>12</v>
      </c>
      <c r="D296" s="22"/>
      <c r="E296" s="1" t="s">
        <v>14</v>
      </c>
      <c r="F296" s="1" t="s">
        <v>14</v>
      </c>
      <c r="G296" s="1" t="s">
        <v>14</v>
      </c>
      <c r="H296" s="1" t="s">
        <v>15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13296</v>
      </c>
      <c r="B297" s="19" t="str">
        <f>HYPERLINK("https://camquan.camxuyen.hatinh.gov.vn/", "UBND Ủy ban nhân dân xã Cẩm Quang tỉnh Hà Tĩnh")</f>
        <v>UBND Ủy ban nhân dân xã Cẩm Quang tỉnh Hà Tĩnh</v>
      </c>
      <c r="C297" s="20" t="s">
        <v>12</v>
      </c>
      <c r="D297" s="22"/>
      <c r="E297" s="1" t="s">
        <v>14</v>
      </c>
      <c r="F297" s="1" t="s">
        <v>14</v>
      </c>
      <c r="G297" s="1" t="s">
        <v>14</v>
      </c>
      <c r="H297" s="1" t="s">
        <v>14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13297</v>
      </c>
      <c r="B298" s="23" t="str">
        <f>HYPERLINK("", "Công an xã Cẩm Nam tỉnh Hà Tĩnh")</f>
        <v>Công an xã Cẩm Nam tỉnh Hà Tĩnh</v>
      </c>
      <c r="C298" s="20" t="s">
        <v>12</v>
      </c>
      <c r="D298" s="22"/>
      <c r="E298" s="1" t="s">
        <v>14</v>
      </c>
      <c r="F298" s="1" t="s">
        <v>14</v>
      </c>
      <c r="G298" s="1" t="s">
        <v>14</v>
      </c>
      <c r="H298" s="1" t="s">
        <v>15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13298</v>
      </c>
      <c r="B299" s="19" t="str">
        <f>HYPERLINK("https://camha.camxuyen.hatinh.gov.vn/", "UBND Ủy ban nhân dân xã Cẩm Nam tỉnh Hà Tĩnh")</f>
        <v>UBND Ủy ban nhân dân xã Cẩm Nam tỉnh Hà Tĩnh</v>
      </c>
      <c r="C299" s="20" t="s">
        <v>12</v>
      </c>
      <c r="D299" s="22"/>
      <c r="E299" s="1" t="s">
        <v>14</v>
      </c>
      <c r="F299" s="1" t="s">
        <v>14</v>
      </c>
      <c r="G299" s="1" t="s">
        <v>14</v>
      </c>
      <c r="H299" s="1" t="s">
        <v>14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13299</v>
      </c>
      <c r="B300" s="19" t="s">
        <v>71</v>
      </c>
      <c r="C300" s="24" t="s">
        <v>14</v>
      </c>
      <c r="D300" s="22"/>
      <c r="E300" s="1" t="s">
        <v>14</v>
      </c>
      <c r="F300" s="1" t="s">
        <v>14</v>
      </c>
      <c r="G300" s="1" t="s">
        <v>14</v>
      </c>
      <c r="H300" s="1" t="s">
        <v>15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13300</v>
      </c>
      <c r="B301" s="19" t="str">
        <f>HYPERLINK("https://www.quangninh.gov.vn/", "UBND Ủy ban nhân dân xã Cẩm Huy tỉnh Hà Tĩnh")</f>
        <v>UBND Ủy ban nhân dân xã Cẩm Huy tỉnh Hà Tĩnh</v>
      </c>
      <c r="C301" s="20" t="s">
        <v>12</v>
      </c>
      <c r="D301" s="22"/>
      <c r="E301" s="1" t="s">
        <v>14</v>
      </c>
      <c r="F301" s="1" t="s">
        <v>14</v>
      </c>
      <c r="G301" s="1" t="s">
        <v>14</v>
      </c>
      <c r="H301" s="1" t="s">
        <v>14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13301</v>
      </c>
      <c r="B302" s="19" t="str">
        <f>HYPERLINK("https://www.facebook.com/caxcamthach/", "Công an xã Cẩm Thạch tỉnh Hà Tĩnh")</f>
        <v>Công an xã Cẩm Thạch tỉnh Hà Tĩnh</v>
      </c>
      <c r="C302" s="20" t="s">
        <v>12</v>
      </c>
      <c r="D302" s="21" t="s">
        <v>13</v>
      </c>
      <c r="E302" s="1" t="s">
        <v>14</v>
      </c>
      <c r="F302" s="1" t="s">
        <v>14</v>
      </c>
      <c r="G302" s="1" t="s">
        <v>14</v>
      </c>
      <c r="H302" s="1" t="s">
        <v>15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13302</v>
      </c>
      <c r="B303" s="19" t="str">
        <f>HYPERLINK("https://camthach.camxuyen.hatinh.gov.vn/", "UBND Ủy ban nhân dân xã Cẩm Thạch tỉnh Hà Tĩnh")</f>
        <v>UBND Ủy ban nhân dân xã Cẩm Thạch tỉnh Hà Tĩnh</v>
      </c>
      <c r="C303" s="20" t="s">
        <v>12</v>
      </c>
      <c r="D303" s="22"/>
      <c r="E303" s="1" t="s">
        <v>14</v>
      </c>
      <c r="F303" s="1" t="s">
        <v>14</v>
      </c>
      <c r="G303" s="1" t="s">
        <v>14</v>
      </c>
      <c r="H303" s="1" t="s">
        <v>14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13303</v>
      </c>
      <c r="B304" s="19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304" s="20" t="s">
        <v>12</v>
      </c>
      <c r="D304" s="21" t="s">
        <v>13</v>
      </c>
      <c r="E304" s="1" t="s">
        <v>14</v>
      </c>
      <c r="F304" s="1" t="s">
        <v>14</v>
      </c>
      <c r="G304" s="1" t="s">
        <v>14</v>
      </c>
      <c r="H304" s="1" t="s">
        <v>15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13304</v>
      </c>
      <c r="B305" s="19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305" s="20" t="s">
        <v>12</v>
      </c>
      <c r="D305" s="22"/>
      <c r="E305" s="1" t="s">
        <v>14</v>
      </c>
      <c r="F305" s="1" t="s">
        <v>14</v>
      </c>
      <c r="G305" s="1" t="s">
        <v>14</v>
      </c>
      <c r="H305" s="1" t="s">
        <v>14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13305</v>
      </c>
      <c r="B306" s="23" t="str">
        <f>HYPERLINK("", "Công an xã Cẩm Thăng tỉnh Hà Tĩnh")</f>
        <v>Công an xã Cẩm Thăng tỉnh Hà Tĩnh</v>
      </c>
      <c r="C306" s="20" t="s">
        <v>12</v>
      </c>
      <c r="D306" s="22"/>
      <c r="E306" s="1" t="s">
        <v>14</v>
      </c>
      <c r="F306" s="1" t="s">
        <v>14</v>
      </c>
      <c r="G306" s="1" t="s">
        <v>14</v>
      </c>
      <c r="H306" s="1" t="s">
        <v>15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13306</v>
      </c>
      <c r="B307" s="19" t="str">
        <f>HYPERLINK("https://camha.camxuyen.hatinh.gov.vn/", "UBND Ủy ban nhân dân xã Cẩm Thăng tỉnh Hà Tĩnh")</f>
        <v>UBND Ủy ban nhân dân xã Cẩm Thăng tỉnh Hà Tĩnh</v>
      </c>
      <c r="C307" s="20" t="s">
        <v>12</v>
      </c>
      <c r="D307" s="22"/>
      <c r="E307" s="1" t="s">
        <v>14</v>
      </c>
      <c r="F307" s="1" t="s">
        <v>14</v>
      </c>
      <c r="G307" s="1" t="s">
        <v>14</v>
      </c>
      <c r="H307" s="1" t="s">
        <v>14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13307</v>
      </c>
      <c r="B308" s="19" t="str">
        <f>HYPERLINK("https://www.facebook.com/CAXaCamDue/", "Công an xã Cẩm Duệ tỉnh Hà Tĩnh")</f>
        <v>Công an xã Cẩm Duệ tỉnh Hà Tĩnh</v>
      </c>
      <c r="C308" s="20" t="s">
        <v>12</v>
      </c>
      <c r="D308" s="21" t="s">
        <v>13</v>
      </c>
      <c r="E308" s="1" t="s">
        <v>14</v>
      </c>
      <c r="F308" s="1" t="s">
        <v>14</v>
      </c>
      <c r="G308" s="1" t="s">
        <v>14</v>
      </c>
      <c r="H308" s="1" t="s">
        <v>15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13308</v>
      </c>
      <c r="B309" s="19" t="str">
        <f>HYPERLINK("https://camdue.camxuyen.hatinh.gov.vn/", "UBND Ủy ban nhân dân xã Cẩm Duệ tỉnh Hà Tĩnh")</f>
        <v>UBND Ủy ban nhân dân xã Cẩm Duệ tỉnh Hà Tĩnh</v>
      </c>
      <c r="C309" s="20" t="s">
        <v>12</v>
      </c>
      <c r="D309" s="22"/>
      <c r="E309" s="1" t="s">
        <v>14</v>
      </c>
      <c r="F309" s="1" t="s">
        <v>14</v>
      </c>
      <c r="G309" s="1" t="s">
        <v>14</v>
      </c>
      <c r="H309" s="1" t="s">
        <v>14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13309</v>
      </c>
      <c r="B310" s="19" t="s">
        <v>72</v>
      </c>
      <c r="C310" s="24" t="s">
        <v>14</v>
      </c>
      <c r="D310" s="22"/>
      <c r="E310" s="1" t="s">
        <v>14</v>
      </c>
      <c r="F310" s="1" t="s">
        <v>14</v>
      </c>
      <c r="G310" s="1" t="s">
        <v>14</v>
      </c>
      <c r="H310" s="1" t="s">
        <v>15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13310</v>
      </c>
      <c r="B311" s="19" t="str">
        <f>HYPERLINK("https://camha.camxuyen.hatinh.gov.vn/", "UBND Ủy ban nhân dân xã Cẩm Phúc tỉnh Hà Tĩnh")</f>
        <v>UBND Ủy ban nhân dân xã Cẩm Phúc tỉnh Hà Tĩnh</v>
      </c>
      <c r="C311" s="20" t="s">
        <v>12</v>
      </c>
      <c r="D311" s="22"/>
      <c r="E311" s="1" t="s">
        <v>14</v>
      </c>
      <c r="F311" s="1" t="s">
        <v>14</v>
      </c>
      <c r="G311" s="1" t="s">
        <v>14</v>
      </c>
      <c r="H311" s="1" t="s">
        <v>14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13311</v>
      </c>
      <c r="B312" s="19" t="s">
        <v>73</v>
      </c>
      <c r="C312" s="24" t="s">
        <v>14</v>
      </c>
      <c r="D312" s="21" t="s">
        <v>13</v>
      </c>
      <c r="E312" s="1" t="s">
        <v>14</v>
      </c>
      <c r="F312" s="1" t="s">
        <v>14</v>
      </c>
      <c r="G312" s="1" t="s">
        <v>14</v>
      </c>
      <c r="H312" s="1" t="s">
        <v>15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13312</v>
      </c>
      <c r="B313" s="19" t="str">
        <f>HYPERLINK("https://camlinh.camxuyen.hatinh.gov.vn/", "UBND Ủy ban nhân dân xã Cẩm Lĩnh tỉnh Hà Tĩnh")</f>
        <v>UBND Ủy ban nhân dân xã Cẩm Lĩnh tỉnh Hà Tĩnh</v>
      </c>
      <c r="C313" s="20" t="s">
        <v>12</v>
      </c>
      <c r="D313" s="22"/>
      <c r="E313" s="1" t="s">
        <v>14</v>
      </c>
      <c r="F313" s="1" t="s">
        <v>14</v>
      </c>
      <c r="G313" s="1" t="s">
        <v>14</v>
      </c>
      <c r="H313" s="1" t="s">
        <v>14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13313</v>
      </c>
      <c r="B314" s="19" t="str">
        <f>HYPERLINK("https://www.facebook.com/p/C%C3%B4ng-An-X%C3%A3-C%E1%BA%A9m-Quan-100052728078332/", "Công an xã Cẩm Quan tỉnh Hà Tĩnh")</f>
        <v>Công an xã Cẩm Quan tỉnh Hà Tĩnh</v>
      </c>
      <c r="C314" s="20" t="s">
        <v>12</v>
      </c>
      <c r="D314" s="21" t="s">
        <v>13</v>
      </c>
      <c r="E314" s="1" t="s">
        <v>14</v>
      </c>
      <c r="F314" s="1" t="s">
        <v>14</v>
      </c>
      <c r="G314" s="1" t="s">
        <v>14</v>
      </c>
      <c r="H314" s="1" t="s">
        <v>15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13314</v>
      </c>
      <c r="B315" s="19" t="str">
        <f>HYPERLINK("https://camquan.camxuyen.hatinh.gov.vn/", "UBND Ủy ban nhân dân xã Cẩm Quan tỉnh Hà Tĩnh")</f>
        <v>UBND Ủy ban nhân dân xã Cẩm Quan tỉnh Hà Tĩnh</v>
      </c>
      <c r="C315" s="20" t="s">
        <v>12</v>
      </c>
      <c r="D315" s="22"/>
      <c r="E315" s="1" t="s">
        <v>14</v>
      </c>
      <c r="F315" s="1" t="s">
        <v>14</v>
      </c>
      <c r="G315" s="1" t="s">
        <v>14</v>
      </c>
      <c r="H315" s="1" t="s">
        <v>14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13315</v>
      </c>
      <c r="B316" s="19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316" s="20" t="s">
        <v>12</v>
      </c>
      <c r="D316" s="21" t="s">
        <v>13</v>
      </c>
      <c r="E316" s="1" t="s">
        <v>14</v>
      </c>
      <c r="F316" s="1" t="s">
        <v>14</v>
      </c>
      <c r="G316" s="1" t="s">
        <v>14</v>
      </c>
      <c r="H316" s="1" t="s">
        <v>15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13316</v>
      </c>
      <c r="B317" s="19" t="str">
        <f>HYPERLINK("https://camha.camxuyen.hatinh.gov.vn/", "UBND Ủy ban nhân dân xã Cẩm Hà tỉnh Hà Tĩnh")</f>
        <v>UBND Ủy ban nhân dân xã Cẩm Hà tỉnh Hà Tĩnh</v>
      </c>
      <c r="C317" s="20" t="s">
        <v>12</v>
      </c>
      <c r="D317" s="22"/>
      <c r="E317" s="1" t="s">
        <v>14</v>
      </c>
      <c r="F317" s="1" t="s">
        <v>14</v>
      </c>
      <c r="G317" s="1" t="s">
        <v>14</v>
      </c>
      <c r="H317" s="1" t="s">
        <v>14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13317</v>
      </c>
      <c r="B318" s="19" t="str">
        <f>HYPERLINK("https://www.facebook.com/p/C%C3%B4ng-an-x%C3%A3-C%E1%BA%A9m-L%E1%BB%99c-C%E1%BA%A9m-Xuy%C3%AAn-H%C3%A0-T%C4%A9nh-100064342497088/", "Công an xã Cẩm Lộc tỉnh Hà Tĩnh")</f>
        <v>Công an xã Cẩm Lộc tỉnh Hà Tĩnh</v>
      </c>
      <c r="C318" s="20" t="s">
        <v>12</v>
      </c>
      <c r="D318" s="21" t="s">
        <v>13</v>
      </c>
      <c r="E318" s="1" t="s">
        <v>14</v>
      </c>
      <c r="F318" s="1" t="s">
        <v>14</v>
      </c>
      <c r="G318" s="1" t="s">
        <v>14</v>
      </c>
      <c r="H318" s="1" t="s">
        <v>15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13318</v>
      </c>
      <c r="B319" s="19" t="str">
        <f>HYPERLINK("https://camloc.camxuyen.hatinh.gov.vn/", "UBND Ủy ban nhân dân xã Cẩm Lộc tỉnh Hà Tĩnh")</f>
        <v>UBND Ủy ban nhân dân xã Cẩm Lộc tỉnh Hà Tĩnh</v>
      </c>
      <c r="C319" s="20" t="s">
        <v>12</v>
      </c>
      <c r="D319" s="22"/>
      <c r="E319" s="1" t="s">
        <v>14</v>
      </c>
      <c r="F319" s="1" t="s">
        <v>14</v>
      </c>
      <c r="G319" s="1" t="s">
        <v>14</v>
      </c>
      <c r="H319" s="1" t="s">
        <v>14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13319</v>
      </c>
      <c r="B320" s="19" t="str">
        <f>HYPERLINK("https://www.facebook.com/ConganxaCamHung/", "Công an xã Cẩm Hưng tỉnh Hà Tĩnh")</f>
        <v>Công an xã Cẩm Hưng tỉnh Hà Tĩnh</v>
      </c>
      <c r="C320" s="20" t="s">
        <v>12</v>
      </c>
      <c r="D320" s="21" t="s">
        <v>13</v>
      </c>
      <c r="E320" s="1" t="s">
        <v>14</v>
      </c>
      <c r="F320" s="1" t="s">
        <v>14</v>
      </c>
      <c r="G320" s="1" t="s">
        <v>14</v>
      </c>
      <c r="H320" s="1" t="s">
        <v>15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13320</v>
      </c>
      <c r="B321" s="19" t="str">
        <f>HYPERLINK("https://camhung.camxuyen.hatinh.gov.vn/", "UBND Ủy ban nhân dân xã Cẩm Hưng tỉnh Hà Tĩnh")</f>
        <v>UBND Ủy ban nhân dân xã Cẩm Hưng tỉnh Hà Tĩnh</v>
      </c>
      <c r="C321" s="20" t="s">
        <v>12</v>
      </c>
      <c r="D321" s="22"/>
      <c r="E321" s="1" t="s">
        <v>14</v>
      </c>
      <c r="F321" s="1" t="s">
        <v>14</v>
      </c>
      <c r="G321" s="1" t="s">
        <v>14</v>
      </c>
      <c r="H321" s="1" t="s">
        <v>14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13321</v>
      </c>
      <c r="B322" s="19" t="str">
        <f>HYPERLINK("https://www.facebook.com/p/C%C3%B4ng-An-x%C3%A3-C%E1%BA%A9m-Th%E1%BB%8Bnh-C%E1%BA%A9m-Xuy%C3%AAn-H%C3%A0-T%C4%A9nh-100066882423057/", "Công an xã Cẩm Thịnh tỉnh Hà Tĩnh")</f>
        <v>Công an xã Cẩm Thịnh tỉnh Hà Tĩnh</v>
      </c>
      <c r="C322" s="20" t="s">
        <v>12</v>
      </c>
      <c r="D322" s="21" t="s">
        <v>13</v>
      </c>
      <c r="E322" s="1" t="s">
        <v>14</v>
      </c>
      <c r="F322" s="1" t="s">
        <v>14</v>
      </c>
      <c r="G322" s="1" t="s">
        <v>14</v>
      </c>
      <c r="H322" s="1" t="s">
        <v>15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13322</v>
      </c>
      <c r="B323" s="19" t="str">
        <f>HYPERLINK("https://camthinh.camxuyen.hatinh.gov.vn/", "UBND Ủy ban nhân dân xã Cẩm Thịnh tỉnh Hà Tĩnh")</f>
        <v>UBND Ủy ban nhân dân xã Cẩm Thịnh tỉnh Hà Tĩnh</v>
      </c>
      <c r="C323" s="20" t="s">
        <v>12</v>
      </c>
      <c r="D323" s="22"/>
      <c r="E323" s="1" t="s">
        <v>14</v>
      </c>
      <c r="F323" s="1" t="s">
        <v>14</v>
      </c>
      <c r="G323" s="1" t="s">
        <v>14</v>
      </c>
      <c r="H323" s="1" t="s">
        <v>14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13323</v>
      </c>
      <c r="B324" s="19" t="s">
        <v>74</v>
      </c>
      <c r="C324" s="24" t="s">
        <v>14</v>
      </c>
      <c r="D324" s="21" t="s">
        <v>13</v>
      </c>
      <c r="E324" s="1" t="s">
        <v>14</v>
      </c>
      <c r="F324" s="1" t="s">
        <v>14</v>
      </c>
      <c r="G324" s="1" t="s">
        <v>14</v>
      </c>
      <c r="H324" s="1" t="s">
        <v>15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13324</v>
      </c>
      <c r="B325" s="19" t="str">
        <f>HYPERLINK("https://cammy.camxuyen.hatinh.gov.vn/", "UBND Ủy ban nhân dân xã Cẩm Mỹ tỉnh Hà Tĩnh")</f>
        <v>UBND Ủy ban nhân dân xã Cẩm Mỹ tỉnh Hà Tĩnh</v>
      </c>
      <c r="C325" s="20" t="s">
        <v>12</v>
      </c>
      <c r="D325" s="22"/>
      <c r="E325" s="1" t="s">
        <v>14</v>
      </c>
      <c r="F325" s="1" t="s">
        <v>14</v>
      </c>
      <c r="G325" s="1" t="s">
        <v>14</v>
      </c>
      <c r="H325" s="1" t="s">
        <v>14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13325</v>
      </c>
      <c r="B326" s="19" t="str">
        <f>HYPERLINK("https://www.facebook.com/congancamtrung/", "Công an xã Cẩm Trung tỉnh Hà Tĩnh")</f>
        <v>Công an xã Cẩm Trung tỉnh Hà Tĩnh</v>
      </c>
      <c r="C326" s="20" t="s">
        <v>12</v>
      </c>
      <c r="D326" s="21" t="s">
        <v>13</v>
      </c>
      <c r="E326" s="1" t="s">
        <v>14</v>
      </c>
      <c r="F326" s="1" t="s">
        <v>14</v>
      </c>
      <c r="G326" s="1" t="s">
        <v>14</v>
      </c>
      <c r="H326" s="1" t="s">
        <v>15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13326</v>
      </c>
      <c r="B327" s="19" t="str">
        <f>HYPERLINK("https://camtrung.camxuyen.hatinh.gov.vn/", "UBND Ủy ban nhân dân xã Cẩm Trung tỉnh Hà Tĩnh")</f>
        <v>UBND Ủy ban nhân dân xã Cẩm Trung tỉnh Hà Tĩnh</v>
      </c>
      <c r="C327" s="20" t="s">
        <v>12</v>
      </c>
      <c r="D327" s="22"/>
      <c r="E327" s="1" t="s">
        <v>14</v>
      </c>
      <c r="F327" s="1" t="s">
        <v>14</v>
      </c>
      <c r="G327" s="1" t="s">
        <v>14</v>
      </c>
      <c r="H327" s="1" t="s">
        <v>14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13327</v>
      </c>
      <c r="B328" s="19" t="str">
        <f>HYPERLINK("https://www.facebook.com/p/C%C3%B4ng-an-x%C3%A3-C%E1%BA%A9m-S%C6%A1n-huy%E1%BB%87n-C%E1%BA%A9m-Xuy%C3%AAn-t%E1%BB%89nh-H%C3%A0-T%C4%A9nh-100083539773481/", "Công an xã Cẩm Sơn tỉnh Hà Tĩnh")</f>
        <v>Công an xã Cẩm Sơn tỉnh Hà Tĩnh</v>
      </c>
      <c r="C328" s="20" t="s">
        <v>12</v>
      </c>
      <c r="D328" s="21" t="s">
        <v>13</v>
      </c>
      <c r="E328" s="1" t="s">
        <v>14</v>
      </c>
      <c r="F328" s="1" t="s">
        <v>14</v>
      </c>
      <c r="G328" s="1" t="s">
        <v>14</v>
      </c>
      <c r="H328" s="1" t="s">
        <v>15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13328</v>
      </c>
      <c r="B329" s="19" t="str">
        <f>HYPERLINK("https://camha.camxuyen.hatinh.gov.vn/", "UBND Ủy ban nhân dân xã Cẩm Sơn tỉnh Hà Tĩnh")</f>
        <v>UBND Ủy ban nhân dân xã Cẩm Sơn tỉnh Hà Tĩnh</v>
      </c>
      <c r="C329" s="20" t="s">
        <v>12</v>
      </c>
      <c r="D329" s="22"/>
      <c r="E329" s="1" t="s">
        <v>14</v>
      </c>
      <c r="F329" s="1" t="s">
        <v>14</v>
      </c>
      <c r="G329" s="1" t="s">
        <v>14</v>
      </c>
      <c r="H329" s="1" t="s">
        <v>14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13329</v>
      </c>
      <c r="B330" s="19" t="str">
        <f>HYPERLINK("https://www.facebook.com/conganxacamlac/", "Công an xã Cẩm Lạc tỉnh Hà Tĩnh")</f>
        <v>Công an xã Cẩm Lạc tỉnh Hà Tĩnh</v>
      </c>
      <c r="C330" s="20" t="s">
        <v>12</v>
      </c>
      <c r="D330" s="21" t="s">
        <v>13</v>
      </c>
      <c r="E330" s="1" t="s">
        <v>14</v>
      </c>
      <c r="F330" s="1" t="s">
        <v>14</v>
      </c>
      <c r="G330" s="1" t="s">
        <v>14</v>
      </c>
      <c r="H330" s="1" t="s">
        <v>15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13330</v>
      </c>
      <c r="B331" s="19" t="str">
        <f>HYPERLINK("https://camlac.camxuyen.hatinh.gov.vn/", "UBND Ủy ban nhân dân xã Cẩm Lạc tỉnh Hà Tĩnh")</f>
        <v>UBND Ủy ban nhân dân xã Cẩm Lạc tỉnh Hà Tĩnh</v>
      </c>
      <c r="C331" s="20" t="s">
        <v>12</v>
      </c>
      <c r="D331" s="22"/>
      <c r="E331" s="1" t="s">
        <v>14</v>
      </c>
      <c r="F331" s="1" t="s">
        <v>14</v>
      </c>
      <c r="G331" s="1" t="s">
        <v>14</v>
      </c>
      <c r="H331" s="1" t="s">
        <v>14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13331</v>
      </c>
      <c r="B332" s="19" t="str">
        <f>HYPERLINK("https://www.facebook.com/caxcamminh/", "Công an xã Cẩm Minh tỉnh Hà Tĩnh")</f>
        <v>Công an xã Cẩm Minh tỉnh Hà Tĩnh</v>
      </c>
      <c r="C332" s="20" t="s">
        <v>12</v>
      </c>
      <c r="D332" s="21" t="s">
        <v>13</v>
      </c>
      <c r="E332" s="1" t="s">
        <v>14</v>
      </c>
      <c r="F332" s="1" t="s">
        <v>14</v>
      </c>
      <c r="G332" s="1" t="s">
        <v>14</v>
      </c>
      <c r="H332" s="1" t="s">
        <v>15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13332</v>
      </c>
      <c r="B333" s="19" t="str">
        <f>HYPERLINK("https://camminh.camxuyen.hatinh.gov.vn/", "UBND Ủy ban nhân dân xã Cẩm Minh tỉnh Hà Tĩnh")</f>
        <v>UBND Ủy ban nhân dân xã Cẩm Minh tỉnh Hà Tĩnh</v>
      </c>
      <c r="C333" s="20" t="s">
        <v>12</v>
      </c>
      <c r="D333" s="22"/>
      <c r="E333" s="1" t="s">
        <v>14</v>
      </c>
      <c r="F333" s="1" t="s">
        <v>14</v>
      </c>
      <c r="G333" s="1" t="s">
        <v>14</v>
      </c>
      <c r="H333" s="1" t="s">
        <v>14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13333</v>
      </c>
      <c r="B334" s="19" t="str">
        <f>HYPERLINK("https://www.facebook.com/p/C%C3%B4ng-An-x%C3%A3-K%E1%BB%B3-Xu%C3%A2n-huy%E1%BB%87n-K%E1%BB%B3-Anh-t%E1%BB%89nh-H%C3%A0-T%C4%A9nh-100057494557636/", "Công an xã Kỳ Xuân tỉnh Hà Tĩnh")</f>
        <v>Công an xã Kỳ Xuân tỉnh Hà Tĩnh</v>
      </c>
      <c r="C334" s="20" t="s">
        <v>12</v>
      </c>
      <c r="D334" s="21" t="s">
        <v>13</v>
      </c>
      <c r="E334" s="1" t="s">
        <v>14</v>
      </c>
      <c r="F334" s="1" t="s">
        <v>14</v>
      </c>
      <c r="G334" s="1" t="s">
        <v>14</v>
      </c>
      <c r="H334" s="1" t="s">
        <v>15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13334</v>
      </c>
      <c r="B335" s="19" t="str">
        <f>HYPERLINK("https://kyxuan.kyanh.hatinh.gov.vn/", "UBND Ủy ban nhân dân xã Kỳ Xuân tỉnh Hà Tĩnh")</f>
        <v>UBND Ủy ban nhân dân xã Kỳ Xuân tỉnh Hà Tĩnh</v>
      </c>
      <c r="C335" s="20" t="s">
        <v>12</v>
      </c>
      <c r="D335" s="22"/>
      <c r="E335" s="1" t="s">
        <v>14</v>
      </c>
      <c r="F335" s="1" t="s">
        <v>14</v>
      </c>
      <c r="G335" s="1" t="s">
        <v>14</v>
      </c>
      <c r="H335" s="1" t="s">
        <v>14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13335</v>
      </c>
      <c r="B336" s="19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336" s="20" t="s">
        <v>12</v>
      </c>
      <c r="D336" s="21" t="s">
        <v>13</v>
      </c>
      <c r="E336" s="1" t="s">
        <v>14</v>
      </c>
      <c r="F336" s="1" t="s">
        <v>14</v>
      </c>
      <c r="G336" s="1" t="s">
        <v>14</v>
      </c>
      <c r="H336" s="1" t="s">
        <v>15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13336</v>
      </c>
      <c r="B337" s="19" t="str">
        <f>HYPERLINK("http://kybac.kyanh.hatinh.gov.vn/", "UBND Ủy ban nhân dân xã Kỳ Bắc tỉnh Hà Tĩnh")</f>
        <v>UBND Ủy ban nhân dân xã Kỳ Bắc tỉnh Hà Tĩnh</v>
      </c>
      <c r="C337" s="20" t="s">
        <v>12</v>
      </c>
      <c r="D337" s="22"/>
      <c r="E337" s="1" t="s">
        <v>14</v>
      </c>
      <c r="F337" s="1" t="s">
        <v>14</v>
      </c>
      <c r="G337" s="1" t="s">
        <v>14</v>
      </c>
      <c r="H337" s="1" t="s">
        <v>14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13337</v>
      </c>
      <c r="B338" s="19" t="str">
        <f>HYPERLINK("https://www.facebook.com/p/C%C3%B4ng-an-x%C3%A3-K%E1%BB%B3-Ph%C3%BA-100057052916220/", "Công an xã Kỳ Phú tỉnh Hà Tĩnh")</f>
        <v>Công an xã Kỳ Phú tỉnh Hà Tĩnh</v>
      </c>
      <c r="C338" s="20" t="s">
        <v>12</v>
      </c>
      <c r="D338" s="21" t="s">
        <v>13</v>
      </c>
      <c r="E338" s="1" t="s">
        <v>14</v>
      </c>
      <c r="F338" s="1" t="s">
        <v>14</v>
      </c>
      <c r="G338" s="1" t="s">
        <v>14</v>
      </c>
      <c r="H338" s="1" t="s">
        <v>15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13338</v>
      </c>
      <c r="B339" s="19" t="str">
        <f>HYPERLINK("http://kyphu.kyanh.hatinh.gov.vn/", "UBND Ủy ban nhân dân xã Kỳ Phú tỉnh Hà Tĩnh")</f>
        <v>UBND Ủy ban nhân dân xã Kỳ Phú tỉnh Hà Tĩnh</v>
      </c>
      <c r="C339" s="20" t="s">
        <v>12</v>
      </c>
      <c r="D339" s="22"/>
      <c r="E339" s="1" t="s">
        <v>14</v>
      </c>
      <c r="F339" s="1" t="s">
        <v>14</v>
      </c>
      <c r="G339" s="1" t="s">
        <v>14</v>
      </c>
      <c r="H339" s="1" t="s">
        <v>14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13339</v>
      </c>
      <c r="B340" s="19" t="str">
        <f>HYPERLINK("https://www.facebook.com/p/C%C3%B4ng-an-x%C3%A3-K%E1%BB%B3-Phong-huy%E1%BB%87n-K%E1%BB%B3-Anh-t%E1%BB%89nh-H%C3%A0-T%C4%A9nh-100063488471398/", "Công an xã Kỳ Phong tỉnh Hà Tĩnh")</f>
        <v>Công an xã Kỳ Phong tỉnh Hà Tĩnh</v>
      </c>
      <c r="C340" s="20" t="s">
        <v>12</v>
      </c>
      <c r="D340" s="21" t="s">
        <v>13</v>
      </c>
      <c r="E340" s="1" t="s">
        <v>14</v>
      </c>
      <c r="F340" s="1" t="s">
        <v>14</v>
      </c>
      <c r="G340" s="1" t="s">
        <v>14</v>
      </c>
      <c r="H340" s="1" t="s">
        <v>15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13340</v>
      </c>
      <c r="B341" s="19" t="str">
        <f>HYPERLINK("http://kyphong.kyanh.hatinh.gov.vn/", "UBND Ủy ban nhân dân xã Kỳ Phong tỉnh Hà Tĩnh")</f>
        <v>UBND Ủy ban nhân dân xã Kỳ Phong tỉnh Hà Tĩnh</v>
      </c>
      <c r="C341" s="20" t="s">
        <v>12</v>
      </c>
      <c r="D341" s="22"/>
      <c r="E341" s="1" t="s">
        <v>14</v>
      </c>
      <c r="F341" s="1" t="s">
        <v>14</v>
      </c>
      <c r="G341" s="1" t="s">
        <v>14</v>
      </c>
      <c r="H341" s="1" t="s">
        <v>14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13341</v>
      </c>
      <c r="B342" s="19" t="str">
        <f>HYPERLINK("https://www.facebook.com/conganxakytien/", "Công an xã Kỳ Tiến tỉnh Hà Tĩnh")</f>
        <v>Công an xã Kỳ Tiến tỉnh Hà Tĩnh</v>
      </c>
      <c r="C342" s="20" t="s">
        <v>12</v>
      </c>
      <c r="D342" s="21" t="s">
        <v>13</v>
      </c>
      <c r="E342" s="1" t="s">
        <v>14</v>
      </c>
      <c r="F342" s="1" t="s">
        <v>14</v>
      </c>
      <c r="G342" s="1" t="s">
        <v>14</v>
      </c>
      <c r="H342" s="1" t="s">
        <v>15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13342</v>
      </c>
      <c r="B343" s="19" t="str">
        <f>HYPERLINK("http://kytien.kyanh.hatinh.gov.vn/", "UBND Ủy ban nhân dân xã Kỳ Tiến tỉnh Hà Tĩnh")</f>
        <v>UBND Ủy ban nhân dân xã Kỳ Tiến tỉnh Hà Tĩnh</v>
      </c>
      <c r="C343" s="20" t="s">
        <v>12</v>
      </c>
      <c r="D343" s="22"/>
      <c r="E343" s="1" t="s">
        <v>14</v>
      </c>
      <c r="F343" s="1" t="s">
        <v>14</v>
      </c>
      <c r="G343" s="1" t="s">
        <v>14</v>
      </c>
      <c r="H343" s="1" t="s">
        <v>14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13343</v>
      </c>
      <c r="B344" s="19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344" s="20" t="s">
        <v>12</v>
      </c>
      <c r="D344" s="21" t="s">
        <v>13</v>
      </c>
      <c r="E344" s="1" t="s">
        <v>14</v>
      </c>
      <c r="F344" s="1" t="s">
        <v>14</v>
      </c>
      <c r="G344" s="1" t="s">
        <v>14</v>
      </c>
      <c r="H344" s="1" t="s">
        <v>15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13344</v>
      </c>
      <c r="B345" s="19" t="str">
        <f>HYPERLINK("https://kygiang.kyanh.hatinh.gov.vn/", "UBND Ủy ban nhân dân xã Kỳ Giang tỉnh Hà Tĩnh")</f>
        <v>UBND Ủy ban nhân dân xã Kỳ Giang tỉnh Hà Tĩnh</v>
      </c>
      <c r="C345" s="20" t="s">
        <v>12</v>
      </c>
      <c r="D345" s="22"/>
      <c r="E345" s="1" t="s">
        <v>14</v>
      </c>
      <c r="F345" s="1" t="s">
        <v>14</v>
      </c>
      <c r="G345" s="1" t="s">
        <v>14</v>
      </c>
      <c r="H345" s="1" t="s">
        <v>14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13345</v>
      </c>
      <c r="B346" s="19" t="str">
        <f>HYPERLINK("https://www.facebook.com/p/C%C3%B4ng-an-x%C3%A3-K%E1%BB%B3-%C4%90%E1%BB%93ng-K%E1%BB%B3-Anh-H%C3%A0-T%C4%A9nh-100069204879963/", "Công an xã Kỳ Đồng tỉnh Hà Tĩnh")</f>
        <v>Công an xã Kỳ Đồng tỉnh Hà Tĩnh</v>
      </c>
      <c r="C346" s="20" t="s">
        <v>12</v>
      </c>
      <c r="D346" s="21" t="s">
        <v>13</v>
      </c>
      <c r="E346" s="1" t="s">
        <v>14</v>
      </c>
      <c r="F346" s="1" t="s">
        <v>14</v>
      </c>
      <c r="G346" s="1" t="s">
        <v>14</v>
      </c>
      <c r="H346" s="1" t="s">
        <v>15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13346</v>
      </c>
      <c r="B347" s="19" t="str">
        <f>HYPERLINK("http://kydong.kyanh.hatinh.gov.vn/", "UBND Ủy ban nhân dân xã Kỳ Đồng tỉnh Hà Tĩnh")</f>
        <v>UBND Ủy ban nhân dân xã Kỳ Đồng tỉnh Hà Tĩnh</v>
      </c>
      <c r="C347" s="20" t="s">
        <v>12</v>
      </c>
      <c r="D347" s="22"/>
      <c r="E347" s="1" t="s">
        <v>14</v>
      </c>
      <c r="F347" s="1" t="s">
        <v>14</v>
      </c>
      <c r="G347" s="1" t="s">
        <v>14</v>
      </c>
      <c r="H347" s="1" t="s">
        <v>14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13347</v>
      </c>
      <c r="B348" s="19" t="s">
        <v>75</v>
      </c>
      <c r="C348" s="24" t="s">
        <v>14</v>
      </c>
      <c r="D348" s="21" t="s">
        <v>13</v>
      </c>
      <c r="E348" s="1" t="s">
        <v>14</v>
      </c>
      <c r="F348" s="1" t="s">
        <v>14</v>
      </c>
      <c r="G348" s="1" t="s">
        <v>14</v>
      </c>
      <c r="H348" s="1" t="s">
        <v>15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13348</v>
      </c>
      <c r="B349" s="19" t="str">
        <f>HYPERLINK("https://kykhang.kyanh.hatinh.gov.vn/", "UBND Ủy ban nhân dân xã Kỳ Khang tỉnh Hà Tĩnh")</f>
        <v>UBND Ủy ban nhân dân xã Kỳ Khang tỉnh Hà Tĩnh</v>
      </c>
      <c r="C349" s="20" t="s">
        <v>12</v>
      </c>
      <c r="D349" s="22"/>
      <c r="E349" s="1" t="s">
        <v>14</v>
      </c>
      <c r="F349" s="1" t="s">
        <v>14</v>
      </c>
      <c r="G349" s="1" t="s">
        <v>14</v>
      </c>
      <c r="H349" s="1" t="s">
        <v>14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13349</v>
      </c>
      <c r="B350" s="19" t="str">
        <f>HYPERLINK("https://www.facebook.com/p/C%C3%B4ng-an-x%C3%A3-K%E1%BB%B3-V%C4%83n-Huy%E1%BB%87n-K%E1%BB%B3-Anh-H%C3%A0-T%C4%A9nh-100057221839100/", "Công an xã Kỳ Văn tỉnh Hà Tĩnh")</f>
        <v>Công an xã Kỳ Văn tỉnh Hà Tĩnh</v>
      </c>
      <c r="C350" s="20" t="s">
        <v>12</v>
      </c>
      <c r="D350" s="21" t="s">
        <v>13</v>
      </c>
      <c r="E350" s="1" t="s">
        <v>14</v>
      </c>
      <c r="F350" s="1" t="s">
        <v>14</v>
      </c>
      <c r="G350" s="1" t="s">
        <v>14</v>
      </c>
      <c r="H350" s="1" t="s">
        <v>15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13350</v>
      </c>
      <c r="B351" s="19" t="str">
        <f>HYPERLINK("http://kyvan.kyanh.hatinh.gov.vn/", "UBND Ủy ban nhân dân xã Kỳ Văn tỉnh Hà Tĩnh")</f>
        <v>UBND Ủy ban nhân dân xã Kỳ Văn tỉnh Hà Tĩnh</v>
      </c>
      <c r="C351" s="20" t="s">
        <v>12</v>
      </c>
      <c r="D351" s="22"/>
      <c r="E351" s="1" t="s">
        <v>14</v>
      </c>
      <c r="F351" s="1" t="s">
        <v>14</v>
      </c>
      <c r="G351" s="1" t="s">
        <v>14</v>
      </c>
      <c r="H351" s="1" t="s">
        <v>14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13351</v>
      </c>
      <c r="B352" s="23" t="str">
        <f>HYPERLINK("https://www.facebook.com/profile.php?id=100083316010166", "Công an xã Kỳ Trung tỉnh Hà Tĩnh")</f>
        <v>Công an xã Kỳ Trung tỉnh Hà Tĩnh</v>
      </c>
      <c r="C352" s="20" t="s">
        <v>12</v>
      </c>
      <c r="D352" s="21" t="s">
        <v>13</v>
      </c>
      <c r="E352" s="1" t="s">
        <v>14</v>
      </c>
      <c r="F352" s="1" t="s">
        <v>14</v>
      </c>
      <c r="G352" s="1" t="s">
        <v>14</v>
      </c>
      <c r="H352" s="1" t="s">
        <v>15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13352</v>
      </c>
      <c r="B353" s="19" t="str">
        <f>HYPERLINK("http://kytrung.kyanh.hatinh.gov.vn/", "UBND Ủy ban nhân dân xã Kỳ Trung tỉnh Hà Tĩnh")</f>
        <v>UBND Ủy ban nhân dân xã Kỳ Trung tỉnh Hà Tĩnh</v>
      </c>
      <c r="C353" s="20" t="s">
        <v>12</v>
      </c>
      <c r="D353" s="22"/>
      <c r="E353" s="1" t="s">
        <v>14</v>
      </c>
      <c r="F353" s="1" t="s">
        <v>14</v>
      </c>
      <c r="G353" s="1" t="s">
        <v>14</v>
      </c>
      <c r="H353" s="1" t="s">
        <v>14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13353</v>
      </c>
      <c r="B354" s="19" t="s">
        <v>76</v>
      </c>
      <c r="C354" s="24" t="s">
        <v>14</v>
      </c>
      <c r="D354" s="21" t="s">
        <v>13</v>
      </c>
      <c r="E354" s="1" t="s">
        <v>14</v>
      </c>
      <c r="F354" s="1" t="s">
        <v>14</v>
      </c>
      <c r="G354" s="1" t="s">
        <v>14</v>
      </c>
      <c r="H354" s="1" t="s">
        <v>15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13354</v>
      </c>
      <c r="B355" s="19" t="str">
        <f>HYPERLINK("https://kytho.kyanh.hatinh.gov.vn/", "UBND Ủy ban nhân dân xã Kỳ Thọ tỉnh Hà Tĩnh")</f>
        <v>UBND Ủy ban nhân dân xã Kỳ Thọ tỉnh Hà Tĩnh</v>
      </c>
      <c r="C355" s="20" t="s">
        <v>12</v>
      </c>
      <c r="D355" s="22"/>
      <c r="E355" s="1" t="s">
        <v>14</v>
      </c>
      <c r="F355" s="1" t="s">
        <v>14</v>
      </c>
      <c r="G355" s="1" t="s">
        <v>14</v>
      </c>
      <c r="H355" s="1" t="s">
        <v>14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13355</v>
      </c>
      <c r="B356" s="19" t="str">
        <f>HYPERLINK("https://www.facebook.com/congankytay/", "Công an xã Kỳ Tây tỉnh Hà Tĩnh")</f>
        <v>Công an xã Kỳ Tây tỉnh Hà Tĩnh</v>
      </c>
      <c r="C356" s="20" t="s">
        <v>12</v>
      </c>
      <c r="D356" s="21" t="s">
        <v>13</v>
      </c>
      <c r="E356" s="1" t="s">
        <v>14</v>
      </c>
      <c r="F356" s="1" t="s">
        <v>14</v>
      </c>
      <c r="G356" s="1" t="s">
        <v>14</v>
      </c>
      <c r="H356" s="1" t="s">
        <v>15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13356</v>
      </c>
      <c r="B357" s="19" t="str">
        <f>HYPERLINK("http://kytay.kyanh.hatinh.gov.vn/", "UBND Ủy ban nhân dân xã Kỳ Tây tỉnh Hà Tĩnh")</f>
        <v>UBND Ủy ban nhân dân xã Kỳ Tây tỉnh Hà Tĩnh</v>
      </c>
      <c r="C357" s="20" t="s">
        <v>12</v>
      </c>
      <c r="D357" s="22"/>
      <c r="E357" s="1" t="s">
        <v>14</v>
      </c>
      <c r="F357" s="1" t="s">
        <v>14</v>
      </c>
      <c r="G357" s="1" t="s">
        <v>14</v>
      </c>
      <c r="H357" s="1" t="s">
        <v>14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13357</v>
      </c>
      <c r="B358" s="19" t="str">
        <f>HYPERLINK("https://www.facebook.com/ConganxaKyThuong/", "Công an xã Kỳ Thượng tỉnh Hà Tĩnh")</f>
        <v>Công an xã Kỳ Thượng tỉnh Hà Tĩnh</v>
      </c>
      <c r="C358" s="20" t="s">
        <v>12</v>
      </c>
      <c r="D358" s="21" t="s">
        <v>13</v>
      </c>
      <c r="E358" s="1" t="s">
        <v>14</v>
      </c>
      <c r="F358" s="1" t="s">
        <v>14</v>
      </c>
      <c r="G358" s="1" t="s">
        <v>14</v>
      </c>
      <c r="H358" s="1" t="s">
        <v>15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13358</v>
      </c>
      <c r="B359" s="19" t="str">
        <f>HYPERLINK("http://kythuong.kyanh.hatinh.gov.vn/", "UBND Ủy ban nhân dân xã Kỳ Thượng tỉnh Hà Tĩnh")</f>
        <v>UBND Ủy ban nhân dân xã Kỳ Thượng tỉnh Hà Tĩnh</v>
      </c>
      <c r="C359" s="20" t="s">
        <v>12</v>
      </c>
      <c r="D359" s="22"/>
      <c r="E359" s="1" t="s">
        <v>14</v>
      </c>
      <c r="F359" s="1" t="s">
        <v>14</v>
      </c>
      <c r="G359" s="1" t="s">
        <v>14</v>
      </c>
      <c r="H359" s="1" t="s">
        <v>14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13359</v>
      </c>
      <c r="B360" s="19" t="s">
        <v>77</v>
      </c>
      <c r="C360" s="24" t="s">
        <v>14</v>
      </c>
      <c r="D360" s="21" t="s">
        <v>13</v>
      </c>
      <c r="E360" s="1" t="s">
        <v>14</v>
      </c>
      <c r="F360" s="1" t="s">
        <v>14</v>
      </c>
      <c r="G360" s="1" t="s">
        <v>14</v>
      </c>
      <c r="H360" s="1" t="s">
        <v>15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13360</v>
      </c>
      <c r="B361" s="19" t="str">
        <f>HYPERLINK("https://kyhai.kyanh.hatinh.gov.vn/", "UBND Ủy ban nhân dân xã Kỳ Hải tỉnh Hà Tĩnh")</f>
        <v>UBND Ủy ban nhân dân xã Kỳ Hải tỉnh Hà Tĩnh</v>
      </c>
      <c r="C361" s="20" t="s">
        <v>12</v>
      </c>
      <c r="D361" s="22"/>
      <c r="E361" s="1" t="s">
        <v>14</v>
      </c>
      <c r="F361" s="1" t="s">
        <v>14</v>
      </c>
      <c r="G361" s="1" t="s">
        <v>14</v>
      </c>
      <c r="H361" s="1" t="s">
        <v>14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13361</v>
      </c>
      <c r="B362" s="19" t="s">
        <v>78</v>
      </c>
      <c r="C362" s="24" t="s">
        <v>14</v>
      </c>
      <c r="D362" s="22"/>
      <c r="E362" s="1" t="s">
        <v>14</v>
      </c>
      <c r="F362" s="1" t="s">
        <v>14</v>
      </c>
      <c r="G362" s="1" t="s">
        <v>14</v>
      </c>
      <c r="H362" s="1" t="s">
        <v>15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13362</v>
      </c>
      <c r="B363" s="19" t="str">
        <f>HYPERLINK("http://kythu.kyanh.hatinh.gov.vn/", "UBND Ủy ban nhân dân xã Kỳ Thư tỉnh Hà Tĩnh")</f>
        <v>UBND Ủy ban nhân dân xã Kỳ Thư tỉnh Hà Tĩnh</v>
      </c>
      <c r="C363" s="20" t="s">
        <v>12</v>
      </c>
      <c r="D363" s="22"/>
      <c r="E363" s="1" t="s">
        <v>14</v>
      </c>
      <c r="F363" s="1" t="s">
        <v>14</v>
      </c>
      <c r="G363" s="1" t="s">
        <v>14</v>
      </c>
      <c r="H363" s="1" t="s">
        <v>14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13363</v>
      </c>
      <c r="B364" s="19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364" s="20" t="s">
        <v>12</v>
      </c>
      <c r="D364" s="21" t="s">
        <v>13</v>
      </c>
      <c r="E364" s="1" t="s">
        <v>14</v>
      </c>
      <c r="F364" s="1" t="s">
        <v>14</v>
      </c>
      <c r="G364" s="1" t="s">
        <v>14</v>
      </c>
      <c r="H364" s="1" t="s">
        <v>15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13364</v>
      </c>
      <c r="B365" s="19" t="str">
        <f>HYPERLINK("http://kychau.kyanh.hatinh.gov.vn/", "UBND Ủy ban nhân dân xã Kỳ Châu tỉnh Hà Tĩnh")</f>
        <v>UBND Ủy ban nhân dân xã Kỳ Châu tỉnh Hà Tĩnh</v>
      </c>
      <c r="C365" s="20" t="s">
        <v>12</v>
      </c>
      <c r="D365" s="22"/>
      <c r="E365" s="1" t="s">
        <v>14</v>
      </c>
      <c r="F365" s="1" t="s">
        <v>14</v>
      </c>
      <c r="G365" s="1" t="s">
        <v>14</v>
      </c>
      <c r="H365" s="1" t="s">
        <v>14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13365</v>
      </c>
      <c r="B366" s="19" t="str">
        <f>HYPERLINK("https://www.facebook.com/caxkytan/", "Công an xã Kỳ Tân tỉnh Hà Tĩnh")</f>
        <v>Công an xã Kỳ Tân tỉnh Hà Tĩnh</v>
      </c>
      <c r="C366" s="20" t="s">
        <v>12</v>
      </c>
      <c r="D366" s="21" t="s">
        <v>13</v>
      </c>
      <c r="E366" s="1" t="s">
        <v>14</v>
      </c>
      <c r="F366" s="1" t="s">
        <v>14</v>
      </c>
      <c r="G366" s="1" t="s">
        <v>14</v>
      </c>
      <c r="H366" s="1" t="s">
        <v>15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13366</v>
      </c>
      <c r="B367" s="19" t="str">
        <f>HYPERLINK("https://kytan.kyanh.hatinh.gov.vn/", "UBND Ủy ban nhân dân xã Kỳ Tân tỉnh Hà Tĩnh")</f>
        <v>UBND Ủy ban nhân dân xã Kỳ Tân tỉnh Hà Tĩnh</v>
      </c>
      <c r="C367" s="20" t="s">
        <v>12</v>
      </c>
      <c r="D367" s="22"/>
      <c r="E367" s="1" t="s">
        <v>14</v>
      </c>
      <c r="F367" s="1" t="s">
        <v>14</v>
      </c>
      <c r="G367" s="1" t="s">
        <v>14</v>
      </c>
      <c r="H367" s="1" t="s">
        <v>14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13367</v>
      </c>
      <c r="B368" s="23" t="str">
        <f>HYPERLINK("", "Công an xã Kỳ Hợp tỉnh Hà Tĩnh")</f>
        <v>Công an xã Kỳ Hợp tỉnh Hà Tĩnh</v>
      </c>
      <c r="C368" s="20" t="s">
        <v>12</v>
      </c>
      <c r="D368" s="22"/>
      <c r="E368" s="1" t="s">
        <v>14</v>
      </c>
      <c r="F368" s="1" t="s">
        <v>14</v>
      </c>
      <c r="G368" s="1" t="s">
        <v>14</v>
      </c>
      <c r="H368" s="1" t="s">
        <v>15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13368</v>
      </c>
      <c r="B369" s="19" t="str">
        <f>HYPERLINK("https://kyanh.hatinh.gov.vn/", "UBND Ủy ban nhân dân xã Kỳ Hợp tỉnh Hà Tĩnh")</f>
        <v>UBND Ủy ban nhân dân xã Kỳ Hợp tỉnh Hà Tĩnh</v>
      </c>
      <c r="C369" s="20" t="s">
        <v>12</v>
      </c>
      <c r="D369" s="22"/>
      <c r="E369" s="1" t="s">
        <v>14</v>
      </c>
      <c r="F369" s="1" t="s">
        <v>14</v>
      </c>
      <c r="G369" s="1" t="s">
        <v>14</v>
      </c>
      <c r="H369" s="1" t="s">
        <v>14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13369</v>
      </c>
      <c r="B370" s="23" t="str">
        <f>HYPERLINK("", "Công an xã Kỳ Lâm tỉnh Hà Tĩnh")</f>
        <v>Công an xã Kỳ Lâm tỉnh Hà Tĩnh</v>
      </c>
      <c r="C370" s="21" t="s">
        <v>12</v>
      </c>
      <c r="D370" s="22"/>
      <c r="E370" s="1" t="s">
        <v>14</v>
      </c>
      <c r="F370" s="1" t="s">
        <v>14</v>
      </c>
      <c r="G370" s="1" t="s">
        <v>14</v>
      </c>
      <c r="H370" s="1" t="s">
        <v>15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13370</v>
      </c>
      <c r="B371" s="19" t="str">
        <f>HYPERLINK("https://kyanh.hatinh.gov.vn/", "UBND Ủy ban nhân dân xã Kỳ Lâm tỉnh Hà Tĩnh")</f>
        <v>UBND Ủy ban nhân dân xã Kỳ Lâm tỉnh Hà Tĩnh</v>
      </c>
      <c r="C371" s="20" t="s">
        <v>12</v>
      </c>
      <c r="D371" s="22"/>
      <c r="E371" s="1" t="s">
        <v>14</v>
      </c>
      <c r="F371" s="1" t="s">
        <v>14</v>
      </c>
      <c r="G371" s="1" t="s">
        <v>14</v>
      </c>
      <c r="H371" s="1" t="s">
        <v>14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13371</v>
      </c>
      <c r="B372" s="23" t="str">
        <f>HYPERLINK("", "Công an xã Kỳ Sơn tỉnh Hà Tĩnh")</f>
        <v>Công an xã Kỳ Sơn tỉnh Hà Tĩnh</v>
      </c>
      <c r="C372" s="20" t="s">
        <v>12</v>
      </c>
      <c r="D372" s="22"/>
      <c r="E372" s="1" t="s">
        <v>14</v>
      </c>
      <c r="F372" s="1" t="s">
        <v>14</v>
      </c>
      <c r="G372" s="1" t="s">
        <v>14</v>
      </c>
      <c r="H372" s="1" t="s">
        <v>15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13372</v>
      </c>
      <c r="B373" s="19" t="str">
        <f>HYPERLINK("https://kyanh.hatinh.gov.vn/", "UBND Ủy ban nhân dân xã Kỳ Sơn tỉnh Hà Tĩnh")</f>
        <v>UBND Ủy ban nhân dân xã Kỳ Sơn tỉnh Hà Tĩnh</v>
      </c>
      <c r="C373" s="20" t="s">
        <v>12</v>
      </c>
      <c r="D373" s="22"/>
      <c r="E373" s="1" t="s">
        <v>14</v>
      </c>
      <c r="F373" s="1" t="s">
        <v>14</v>
      </c>
      <c r="G373" s="1" t="s">
        <v>14</v>
      </c>
      <c r="H373" s="1" t="s">
        <v>14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13373</v>
      </c>
      <c r="B374" s="19" t="s">
        <v>79</v>
      </c>
      <c r="C374" s="24" t="s">
        <v>14</v>
      </c>
      <c r="D374" s="21" t="s">
        <v>13</v>
      </c>
      <c r="E374" s="1" t="s">
        <v>14</v>
      </c>
      <c r="F374" s="1" t="s">
        <v>14</v>
      </c>
      <c r="G374" s="1" t="s">
        <v>14</v>
      </c>
      <c r="H374" s="1" t="s">
        <v>15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13374</v>
      </c>
      <c r="B375" s="19" t="str">
        <f>HYPERLINK("http://kylac.kyanh.hatinh.gov.vn/", "UBND Ủy ban nhân dân xã Kỳ Lạc tỉnh Hà Tĩnh")</f>
        <v>UBND Ủy ban nhân dân xã Kỳ Lạc tỉnh Hà Tĩnh</v>
      </c>
      <c r="C375" s="20" t="s">
        <v>12</v>
      </c>
      <c r="D375" s="22"/>
      <c r="E375" s="1" t="s">
        <v>14</v>
      </c>
      <c r="F375" s="1" t="s">
        <v>14</v>
      </c>
      <c r="G375" s="1" t="s">
        <v>14</v>
      </c>
      <c r="H375" s="1" t="s">
        <v>14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13375</v>
      </c>
      <c r="B376" s="19" t="str">
        <f>HYPERLINK("https://www.facebook.com/p/C%C3%B4ng-an-x%C3%A3-T%C3%A2n-L%E1%BB%99c-L%E1%BB%99c-H%C3%A0-H%C3%A0-T%C4%A9nh-100067943706050/", "Công an xã Tân Lộc tỉnh Hà Tĩnh")</f>
        <v>Công an xã Tân Lộc tỉnh Hà Tĩnh</v>
      </c>
      <c r="C376" s="20" t="s">
        <v>12</v>
      </c>
      <c r="D376" s="21" t="s">
        <v>13</v>
      </c>
      <c r="E376" s="1" t="s">
        <v>14</v>
      </c>
      <c r="F376" s="1" t="s">
        <v>14</v>
      </c>
      <c r="G376" s="1" t="s">
        <v>14</v>
      </c>
      <c r="H376" s="1" t="s">
        <v>15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13376</v>
      </c>
      <c r="B377" s="19" t="str">
        <f>HYPERLINK("https://tanloc.thoibinh.camau.gov.vn/", "UBND Ủy ban nhân dân xã Tân Lộc tỉnh Hà Tĩnh")</f>
        <v>UBND Ủy ban nhân dân xã Tân Lộc tỉnh Hà Tĩnh</v>
      </c>
      <c r="C377" s="20" t="s">
        <v>12</v>
      </c>
      <c r="D377" s="22"/>
      <c r="E377" s="1" t="s">
        <v>14</v>
      </c>
      <c r="F377" s="1" t="s">
        <v>14</v>
      </c>
      <c r="G377" s="1" t="s">
        <v>14</v>
      </c>
      <c r="H377" s="1" t="s">
        <v>14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13377</v>
      </c>
      <c r="B378" s="19" t="str">
        <f>HYPERLINK("https://www.facebook.com/sdt0862070113/", "Công an xã Hồng Lộc tỉnh Hà Tĩnh")</f>
        <v>Công an xã Hồng Lộc tỉnh Hà Tĩnh</v>
      </c>
      <c r="C378" s="20" t="s">
        <v>12</v>
      </c>
      <c r="D378" s="21" t="s">
        <v>13</v>
      </c>
      <c r="E378" s="1" t="s">
        <v>14</v>
      </c>
      <c r="F378" s="1" t="s">
        <v>14</v>
      </c>
      <c r="G378" s="1" t="s">
        <v>14</v>
      </c>
      <c r="H378" s="1" t="s">
        <v>15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13378</v>
      </c>
      <c r="B379" s="19" t="str">
        <f>HYPERLINK("https://xathuanloc.hatinh.gov.vn/", "UBND Ủy ban nhân dân xã Hồng Lộc tỉnh Hà Tĩnh")</f>
        <v>UBND Ủy ban nhân dân xã Hồng Lộc tỉnh Hà Tĩnh</v>
      </c>
      <c r="C379" s="20" t="s">
        <v>12</v>
      </c>
      <c r="D379" s="22"/>
      <c r="E379" s="1" t="s">
        <v>14</v>
      </c>
      <c r="F379" s="1" t="s">
        <v>14</v>
      </c>
      <c r="G379" s="1" t="s">
        <v>14</v>
      </c>
      <c r="H379" s="1" t="s">
        <v>14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13379</v>
      </c>
      <c r="B380" s="19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380" s="20" t="s">
        <v>12</v>
      </c>
      <c r="D380" s="21" t="s">
        <v>13</v>
      </c>
      <c r="E380" s="1" t="s">
        <v>14</v>
      </c>
      <c r="F380" s="1" t="s">
        <v>14</v>
      </c>
      <c r="G380" s="1" t="s">
        <v>14</v>
      </c>
      <c r="H380" s="1" t="s">
        <v>15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13380</v>
      </c>
      <c r="B381" s="19" t="str">
        <f>HYPERLINK("https://sotnmt.hatinh.gov.vn/sotnmt/portal/folder/thanh-tra-kiem-tra/4.html", "UBND Ủy ban nhân dân xã Thịnh Lộc tỉnh Hà Tĩnh")</f>
        <v>UBND Ủy ban nhân dân xã Thịnh Lộc tỉnh Hà Tĩnh</v>
      </c>
      <c r="C381" s="20" t="s">
        <v>12</v>
      </c>
      <c r="D381" s="22"/>
      <c r="E381" s="1" t="s">
        <v>14</v>
      </c>
      <c r="F381" s="1" t="s">
        <v>14</v>
      </c>
      <c r="G381" s="1" t="s">
        <v>14</v>
      </c>
      <c r="H381" s="1" t="s">
        <v>14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13381</v>
      </c>
      <c r="B382" s="23" t="str">
        <f>HYPERLINK("", "Công an xã An Lộc tỉnh Hà Tĩnh")</f>
        <v>Công an xã An Lộc tỉnh Hà Tĩnh</v>
      </c>
      <c r="C382" s="20" t="s">
        <v>12</v>
      </c>
      <c r="D382" s="22"/>
      <c r="E382" s="1" t="s">
        <v>14</v>
      </c>
      <c r="F382" s="1" t="s">
        <v>14</v>
      </c>
      <c r="G382" s="1" t="s">
        <v>14</v>
      </c>
      <c r="H382" s="1" t="s">
        <v>15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13382</v>
      </c>
      <c r="B383" s="19" t="str">
        <f>HYPERLINK("https://xathuanloc.hatinh.gov.vn/", "UBND Ủy ban nhân dân xã An Lộc tỉnh Hà Tĩnh")</f>
        <v>UBND Ủy ban nhân dân xã An Lộc tỉnh Hà Tĩnh</v>
      </c>
      <c r="C383" s="20" t="s">
        <v>12</v>
      </c>
      <c r="D383" s="22"/>
      <c r="E383" s="1" t="s">
        <v>14</v>
      </c>
      <c r="F383" s="1" t="s">
        <v>14</v>
      </c>
      <c r="G383" s="1" t="s">
        <v>14</v>
      </c>
      <c r="H383" s="1" t="s">
        <v>14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13383</v>
      </c>
      <c r="B384" s="23" t="str">
        <f>HYPERLINK("", "Công an xã Bình Lộc tỉnh Hà Tĩnh")</f>
        <v>Công an xã Bình Lộc tỉnh Hà Tĩnh</v>
      </c>
      <c r="C384" s="20" t="s">
        <v>12</v>
      </c>
      <c r="D384" s="22"/>
      <c r="E384" s="1" t="s">
        <v>14</v>
      </c>
      <c r="F384" s="1" t="s">
        <v>14</v>
      </c>
      <c r="G384" s="1" t="s">
        <v>14</v>
      </c>
      <c r="H384" s="1" t="s">
        <v>15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13384</v>
      </c>
      <c r="B385" s="19" t="str">
        <f>HYPERLINK("https://binhan.locha.hatinh.gov.vn/vi/laws/detail/Quyet-dinh-10/?download=1&amp;id=0", "UBND Ủy ban nhân dân xã Bình Lộc tỉnh Hà Tĩnh")</f>
        <v>UBND Ủy ban nhân dân xã Bình Lộc tỉnh Hà Tĩnh</v>
      </c>
      <c r="C385" s="20" t="s">
        <v>12</v>
      </c>
      <c r="D385" s="22"/>
      <c r="E385" s="1" t="s">
        <v>14</v>
      </c>
      <c r="F385" s="1" t="s">
        <v>14</v>
      </c>
      <c r="G385" s="1" t="s">
        <v>14</v>
      </c>
      <c r="H385" s="1" t="s">
        <v>14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13385</v>
      </c>
      <c r="B386" s="23" t="str">
        <f>HYPERLINK("https://www.facebook.com/profile.php?id=100087369456427", "Công an xã Ích Hậu tỉnh Hà Tĩnh")</f>
        <v>Công an xã Ích Hậu tỉnh Hà Tĩnh</v>
      </c>
      <c r="C386" s="20" t="s">
        <v>12</v>
      </c>
      <c r="D386" s="21" t="s">
        <v>13</v>
      </c>
      <c r="E386" s="1" t="s">
        <v>14</v>
      </c>
      <c r="F386" s="1" t="s">
        <v>14</v>
      </c>
      <c r="G386" s="1" t="s">
        <v>14</v>
      </c>
      <c r="H386" s="1" t="s">
        <v>15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13386</v>
      </c>
      <c r="B387" s="19" t="str">
        <f>HYPERLINK("https://sotnmt.hatinh.gov.vn/sotnmt/portal/read/tham-van-danh-gia-tac-dong-moi-truong-1/news/tham-van-bao-cao-danh-gia-tac-dong-moi-truong-cua-du-an-ha-tang-ky-thuat-khu-dan.html", "UBND Ủy ban nhân dân xã Ích Hậu tỉnh Hà Tĩnh")</f>
        <v>UBND Ủy ban nhân dân xã Ích Hậu tỉnh Hà Tĩnh</v>
      </c>
      <c r="C387" s="20" t="s">
        <v>12</v>
      </c>
      <c r="D387" s="22"/>
      <c r="E387" s="1" t="s">
        <v>14</v>
      </c>
      <c r="F387" s="1" t="s">
        <v>14</v>
      </c>
      <c r="G387" s="1" t="s">
        <v>14</v>
      </c>
      <c r="H387" s="1" t="s">
        <v>14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13387</v>
      </c>
      <c r="B388" s="19" t="str">
        <f>HYPERLINK("https://www.facebook.com/caxphuluu/", "Công an xã Phù Lưu tỉnh Hà Tĩnh")</f>
        <v>Công an xã Phù Lưu tỉnh Hà Tĩnh</v>
      </c>
      <c r="C388" s="20" t="s">
        <v>12</v>
      </c>
      <c r="D388" s="21" t="s">
        <v>13</v>
      </c>
      <c r="E388" s="1" t="s">
        <v>14</v>
      </c>
      <c r="F388" s="1" t="s">
        <v>14</v>
      </c>
      <c r="G388" s="1" t="s">
        <v>14</v>
      </c>
      <c r="H388" s="1" t="s">
        <v>15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13388</v>
      </c>
      <c r="B389" s="19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389" s="20" t="s">
        <v>12</v>
      </c>
      <c r="D389" s="22"/>
      <c r="E389" s="1" t="s">
        <v>14</v>
      </c>
      <c r="F389" s="1" t="s">
        <v>14</v>
      </c>
      <c r="G389" s="1" t="s">
        <v>14</v>
      </c>
      <c r="H389" s="1" t="s">
        <v>14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13389</v>
      </c>
      <c r="B390" s="19" t="s">
        <v>80</v>
      </c>
      <c r="C390" s="24" t="s">
        <v>14</v>
      </c>
      <c r="D390" s="22"/>
      <c r="E390" s="1" t="s">
        <v>14</v>
      </c>
      <c r="F390" s="1" t="s">
        <v>14</v>
      </c>
      <c r="G390" s="1" t="s">
        <v>14</v>
      </c>
      <c r="H390" s="1" t="s">
        <v>15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13390</v>
      </c>
      <c r="B391" s="19" t="str">
        <f>HYPERLINK("https://thachha.hatinh.gov.vn/", "UBND Ủy ban nhân dân xã Thạch Bằng tỉnh Hà Tĩnh")</f>
        <v>UBND Ủy ban nhân dân xã Thạch Bằng tỉnh Hà Tĩnh</v>
      </c>
      <c r="C391" s="20" t="s">
        <v>12</v>
      </c>
      <c r="D391" s="22"/>
      <c r="E391" s="1" t="s">
        <v>14</v>
      </c>
      <c r="F391" s="1" t="s">
        <v>14</v>
      </c>
      <c r="G391" s="1" t="s">
        <v>14</v>
      </c>
      <c r="H391" s="1" t="s">
        <v>14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13391</v>
      </c>
      <c r="B392" s="19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392" s="20" t="s">
        <v>12</v>
      </c>
      <c r="D392" s="21" t="s">
        <v>13</v>
      </c>
      <c r="E392" s="1" t="s">
        <v>14</v>
      </c>
      <c r="F392" s="1" t="s">
        <v>14</v>
      </c>
      <c r="G392" s="1" t="s">
        <v>14</v>
      </c>
      <c r="H392" s="1" t="s">
        <v>15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13392</v>
      </c>
      <c r="B393" s="19" t="str">
        <f>HYPERLINK("https://locha.hatinh.gov.vn/", "UBND Ủy ban nhân dân xã Thạch Mỹ tỉnh Hà Tĩnh")</f>
        <v>UBND Ủy ban nhân dân xã Thạch Mỹ tỉnh Hà Tĩnh</v>
      </c>
      <c r="C393" s="20" t="s">
        <v>12</v>
      </c>
      <c r="D393" s="22"/>
      <c r="E393" s="1" t="s">
        <v>14</v>
      </c>
      <c r="F393" s="1" t="s">
        <v>14</v>
      </c>
      <c r="G393" s="1" t="s">
        <v>14</v>
      </c>
      <c r="H393" s="1" t="s">
        <v>14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13393</v>
      </c>
      <c r="B394" s="19" t="s">
        <v>81</v>
      </c>
      <c r="C394" s="24" t="s">
        <v>14</v>
      </c>
      <c r="D394" s="21" t="s">
        <v>13</v>
      </c>
      <c r="E394" s="1" t="s">
        <v>14</v>
      </c>
      <c r="F394" s="1" t="s">
        <v>14</v>
      </c>
      <c r="G394" s="1" t="s">
        <v>14</v>
      </c>
      <c r="H394" s="1" t="s">
        <v>15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13394</v>
      </c>
      <c r="B395" s="19" t="str">
        <f>HYPERLINK("https://thachha.hatinh.gov.vn/", "UBND Ủy ban nhân dân xã Thạch Kim tỉnh Hà Tĩnh")</f>
        <v>UBND Ủy ban nhân dân xã Thạch Kim tỉnh Hà Tĩnh</v>
      </c>
      <c r="C395" s="20" t="s">
        <v>12</v>
      </c>
      <c r="D395" s="22"/>
      <c r="E395" s="1" t="s">
        <v>14</v>
      </c>
      <c r="F395" s="1" t="s">
        <v>14</v>
      </c>
      <c r="G395" s="1" t="s">
        <v>14</v>
      </c>
      <c r="H395" s="1" t="s">
        <v>14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13395</v>
      </c>
      <c r="B396" s="19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96" s="20" t="s">
        <v>12</v>
      </c>
      <c r="D396" s="21" t="s">
        <v>13</v>
      </c>
      <c r="E396" s="1" t="s">
        <v>14</v>
      </c>
      <c r="F396" s="1" t="s">
        <v>14</v>
      </c>
      <c r="G396" s="1" t="s">
        <v>14</v>
      </c>
      <c r="H396" s="1" t="s">
        <v>15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13396</v>
      </c>
      <c r="B397" s="19" t="str">
        <f>HYPERLINK("https://locha.hatinh.gov.vn/", "UBND Ủy ban nhân dân xã Thạch Châu tỉnh Hà Tĩnh")</f>
        <v>UBND Ủy ban nhân dân xã Thạch Châu tỉnh Hà Tĩnh</v>
      </c>
      <c r="C397" s="20" t="s">
        <v>12</v>
      </c>
      <c r="D397" s="22"/>
      <c r="E397" s="1" t="s">
        <v>14</v>
      </c>
      <c r="F397" s="1" t="s">
        <v>14</v>
      </c>
      <c r="G397" s="1" t="s">
        <v>14</v>
      </c>
      <c r="H397" s="1" t="s">
        <v>14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13397</v>
      </c>
      <c r="B398" s="19" t="str">
        <f>HYPERLINK("https://www.facebook.com/p/C%C3%B4ng-an-x%C3%A3-H%E1%BB%99-%C4%90%E1%BB%99-C%C3%B4ng-an-huy%E1%BB%87n-L%E1%BB%99c-H%C3%A0-C%C3%B4ng-an-t%E1%BB%89nh-H%C3%A0-T%C4%A9nh-100080237923900/", "Công an xã Hộ Độ tỉnh Hà Tĩnh")</f>
        <v>Công an xã Hộ Độ tỉnh Hà Tĩnh</v>
      </c>
      <c r="C398" s="20" t="s">
        <v>12</v>
      </c>
      <c r="D398" s="21" t="s">
        <v>13</v>
      </c>
      <c r="E398" s="1" t="s">
        <v>14</v>
      </c>
      <c r="F398" s="1" t="s">
        <v>14</v>
      </c>
      <c r="G398" s="1" t="s">
        <v>14</v>
      </c>
      <c r="H398" s="1" t="s">
        <v>15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13398</v>
      </c>
      <c r="B399" s="19" t="str">
        <f>HYPERLINK("https://hatinh.gov.vn/", "UBND Ủy ban nhân dân xã Hộ Độ tỉnh Hà Tĩnh")</f>
        <v>UBND Ủy ban nhân dân xã Hộ Độ tỉnh Hà Tĩnh</v>
      </c>
      <c r="C399" s="20" t="s">
        <v>12</v>
      </c>
      <c r="D399" s="22"/>
      <c r="E399" s="1" t="s">
        <v>14</v>
      </c>
      <c r="F399" s="1" t="s">
        <v>14</v>
      </c>
      <c r="G399" s="1" t="s">
        <v>14</v>
      </c>
      <c r="H399" s="1" t="s">
        <v>14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13399</v>
      </c>
      <c r="B400" s="19" t="s">
        <v>82</v>
      </c>
      <c r="C400" s="24" t="s">
        <v>14</v>
      </c>
      <c r="D400" s="21" t="s">
        <v>13</v>
      </c>
      <c r="E400" s="1" t="s">
        <v>14</v>
      </c>
      <c r="F400" s="1" t="s">
        <v>14</v>
      </c>
      <c r="G400" s="1" t="s">
        <v>14</v>
      </c>
      <c r="H400" s="1" t="s">
        <v>15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13400</v>
      </c>
      <c r="B401" s="19" t="str">
        <f>HYPERLINK("https://locha.hatinh.gov.vn/chi-tiet-tin-tuc/3183173", "UBND Ủy ban nhân dân xã Mai Phụ tỉnh Hà Tĩnh")</f>
        <v>UBND Ủy ban nhân dân xã Mai Phụ tỉnh Hà Tĩnh</v>
      </c>
      <c r="C401" s="20" t="s">
        <v>12</v>
      </c>
      <c r="D401" s="22"/>
      <c r="E401" s="1" t="s">
        <v>14</v>
      </c>
      <c r="F401" s="1" t="s">
        <v>14</v>
      </c>
      <c r="G401" s="1" t="s">
        <v>14</v>
      </c>
      <c r="H401" s="1" t="s">
        <v>14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13401</v>
      </c>
      <c r="B402" s="23" t="str">
        <f>HYPERLINK("", "Công an phường Sông Trí tỉnh Hà Tĩnh")</f>
        <v>Công an phường Sông Trí tỉnh Hà Tĩnh</v>
      </c>
      <c r="C402" s="20" t="s">
        <v>12</v>
      </c>
      <c r="D402" s="22"/>
      <c r="E402" s="1" t="s">
        <v>14</v>
      </c>
      <c r="F402" s="1" t="s">
        <v>14</v>
      </c>
      <c r="G402" s="1" t="s">
        <v>14</v>
      </c>
      <c r="H402" s="1" t="s">
        <v>15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13402</v>
      </c>
      <c r="B403" s="19" t="str">
        <f>HYPERLINK("https://bds.xaydung.gov.vn/FileUpload/d912fd4b-ee3e-48d9-9944-e5020976002d_07bb0ce9-962f-4e8c-8b56-2baffb05076d_15779546126515.pdf", "UBND Ủy ban nhân dân phường Sông Trí tỉnh Hà Tĩnh")</f>
        <v>UBND Ủy ban nhân dân phường Sông Trí tỉnh Hà Tĩnh</v>
      </c>
      <c r="C403" s="20" t="s">
        <v>12</v>
      </c>
      <c r="D403" s="22"/>
      <c r="E403" s="1" t="s">
        <v>14</v>
      </c>
      <c r="F403" s="1" t="s">
        <v>14</v>
      </c>
      <c r="G403" s="1" t="s">
        <v>14</v>
      </c>
      <c r="H403" s="1" t="s">
        <v>14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13403</v>
      </c>
      <c r="B404" s="23" t="str">
        <f>HYPERLINK("", "Công an xã Kỳ Ninh tỉnh Hà Tĩnh")</f>
        <v>Công an xã Kỳ Ninh tỉnh Hà Tĩnh</v>
      </c>
      <c r="C404" s="20" t="s">
        <v>12</v>
      </c>
      <c r="D404" s="21"/>
      <c r="E404" s="1" t="s">
        <v>14</v>
      </c>
      <c r="F404" s="1" t="s">
        <v>14</v>
      </c>
      <c r="G404" s="1" t="s">
        <v>14</v>
      </c>
      <c r="H404" s="1" t="s">
        <v>15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13404</v>
      </c>
      <c r="B405" s="19" t="str">
        <f>HYPERLINK("https://hatinh.gov.vn/", "UBND Ủy ban nhân dân xã Kỳ Ninh tỉnh Hà Tĩnh")</f>
        <v>UBND Ủy ban nhân dân xã Kỳ Ninh tỉnh Hà Tĩnh</v>
      </c>
      <c r="C405" s="20" t="s">
        <v>12</v>
      </c>
      <c r="D405" s="22"/>
      <c r="E405" s="1" t="s">
        <v>14</v>
      </c>
      <c r="F405" s="1" t="s">
        <v>14</v>
      </c>
      <c r="G405" s="1" t="s">
        <v>14</v>
      </c>
      <c r="H405" s="1" t="s">
        <v>14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13405</v>
      </c>
      <c r="B406" s="19" t="str">
        <f>HYPERLINK("https://www.facebook.com/p/C%C3%B4ng-an-x%C3%A3-K%E1%BB%B3-L%E1%BB%A3i-th%E1%BB%8B-x%C3%A3-K%E1%BB%B3-Anh-H%C3%A0-T%C4%A9nh-100069118903719/", "Công an xã Kỳ Lợi tỉnh Hà Tĩnh")</f>
        <v>Công an xã Kỳ Lợi tỉnh Hà Tĩnh</v>
      </c>
      <c r="C406" s="20" t="s">
        <v>12</v>
      </c>
      <c r="D406" s="21" t="s">
        <v>13</v>
      </c>
      <c r="E406" s="1" t="s">
        <v>14</v>
      </c>
      <c r="F406" s="1" t="s">
        <v>14</v>
      </c>
      <c r="G406" s="1" t="s">
        <v>14</v>
      </c>
      <c r="H406" s="1" t="s">
        <v>15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13406</v>
      </c>
      <c r="B407" s="19" t="str">
        <f>HYPERLINK("https://hatinh.gov.vn/", "UBND Ủy ban nhân dân xã Kỳ Lợi tỉnh Hà Tĩnh")</f>
        <v>UBND Ủy ban nhân dân xã Kỳ Lợi tỉnh Hà Tĩnh</v>
      </c>
      <c r="C407" s="20" t="s">
        <v>12</v>
      </c>
      <c r="D407" s="22"/>
      <c r="E407" s="1" t="s">
        <v>14</v>
      </c>
      <c r="F407" s="1" t="s">
        <v>14</v>
      </c>
      <c r="G407" s="1" t="s">
        <v>14</v>
      </c>
      <c r="H407" s="1" t="s">
        <v>14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13407</v>
      </c>
      <c r="B408" s="23" t="str">
        <f>HYPERLINK("https://www.facebook.com/profile.php?id=100069074774666", "Công an xã Kỳ Hà tỉnh Hà Tĩnh")</f>
        <v>Công an xã Kỳ Hà tỉnh Hà Tĩnh</v>
      </c>
      <c r="C408" s="20" t="s">
        <v>12</v>
      </c>
      <c r="D408" s="21" t="s">
        <v>13</v>
      </c>
      <c r="E408" s="1" t="s">
        <v>14</v>
      </c>
      <c r="F408" s="1" t="s">
        <v>14</v>
      </c>
      <c r="G408" s="1" t="s">
        <v>83</v>
      </c>
      <c r="H408" s="1" t="s">
        <v>14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13408</v>
      </c>
      <c r="B409" s="19" t="str">
        <f>HYPERLINK("https://hatinh.gov.vn/", "UBND Ủy ban nhân dân xã Kỳ Hà tỉnh Hà Tĩnh")</f>
        <v>UBND Ủy ban nhân dân xã Kỳ Hà tỉnh Hà Tĩnh</v>
      </c>
      <c r="C409" s="20" t="s">
        <v>12</v>
      </c>
      <c r="D409" s="22"/>
      <c r="E409" s="1" t="s">
        <v>14</v>
      </c>
      <c r="F409" s="1" t="s">
        <v>14</v>
      </c>
      <c r="G409" s="1" t="s">
        <v>14</v>
      </c>
      <c r="H409" s="1" t="s">
        <v>14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13409</v>
      </c>
      <c r="B410" s="23" t="str">
        <f>HYPERLINK("", "Công an xã Kỳ Hưng tỉnh Hà Tĩnh")</f>
        <v>Công an xã Kỳ Hưng tỉnh Hà Tĩnh</v>
      </c>
      <c r="C410" s="20" t="s">
        <v>12</v>
      </c>
      <c r="D410" s="22"/>
      <c r="E410" s="1" t="s">
        <v>14</v>
      </c>
      <c r="F410" s="1" t="s">
        <v>14</v>
      </c>
      <c r="G410" s="1" t="s">
        <v>14</v>
      </c>
      <c r="H410" s="1" t="s">
        <v>15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13410</v>
      </c>
      <c r="B411" s="19" t="str">
        <f>HYPERLINK("http://kytien.kyanh.hatinh.gov.vn/", "UBND Ủy ban nhân dân xã Kỳ Hưng tỉnh Hà Tĩnh")</f>
        <v>UBND Ủy ban nhân dân xã Kỳ Hưng tỉnh Hà Tĩnh</v>
      </c>
      <c r="C411" s="20" t="s">
        <v>12</v>
      </c>
      <c r="D411" s="22"/>
      <c r="E411" s="1" t="s">
        <v>14</v>
      </c>
      <c r="F411" s="1" t="s">
        <v>14</v>
      </c>
      <c r="G411" s="1" t="s">
        <v>14</v>
      </c>
      <c r="H411" s="1" t="s">
        <v>14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13411</v>
      </c>
      <c r="B412" s="19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412" s="20" t="s">
        <v>12</v>
      </c>
      <c r="D412" s="21" t="s">
        <v>13</v>
      </c>
      <c r="E412" s="1" t="s">
        <v>14</v>
      </c>
      <c r="F412" s="1" t="s">
        <v>14</v>
      </c>
      <c r="G412" s="1" t="s">
        <v>14</v>
      </c>
      <c r="H412" s="1" t="s">
        <v>15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13412</v>
      </c>
      <c r="B413" s="19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413" s="20" t="s">
        <v>12</v>
      </c>
      <c r="D413" s="22"/>
      <c r="E413" s="1" t="s">
        <v>14</v>
      </c>
      <c r="F413" s="1" t="s">
        <v>14</v>
      </c>
      <c r="G413" s="1" t="s">
        <v>14</v>
      </c>
      <c r="H413" s="1" t="s">
        <v>14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13413</v>
      </c>
      <c r="B414" s="19" t="str">
        <f>HYPERLINK("https://www.facebook.com/caphuongkythinh/", "Công an phường Kỳ Thịnh tỉnh Hà Tĩnh")</f>
        <v>Công an phường Kỳ Thịnh tỉnh Hà Tĩnh</v>
      </c>
      <c r="C414" s="20" t="s">
        <v>12</v>
      </c>
      <c r="D414" s="21" t="s">
        <v>13</v>
      </c>
      <c r="E414" s="1" t="s">
        <v>14</v>
      </c>
      <c r="F414" s="1" t="s">
        <v>14</v>
      </c>
      <c r="G414" s="1" t="s">
        <v>14</v>
      </c>
      <c r="H414" s="1" t="s">
        <v>15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13414</v>
      </c>
      <c r="B415" s="19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415" s="20" t="s">
        <v>12</v>
      </c>
      <c r="D415" s="22"/>
      <c r="E415" s="1" t="s">
        <v>14</v>
      </c>
      <c r="F415" s="1" t="s">
        <v>14</v>
      </c>
      <c r="G415" s="1" t="s">
        <v>14</v>
      </c>
      <c r="H415" s="1" t="s">
        <v>14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13415</v>
      </c>
      <c r="B416" s="23" t="str">
        <f>HYPERLINK("", "Công an xã Kỳ Hoa tỉnh Hà Tĩnh")</f>
        <v>Công an xã Kỳ Hoa tỉnh Hà Tĩnh</v>
      </c>
      <c r="C416" s="21" t="s">
        <v>12</v>
      </c>
      <c r="D416" s="22"/>
      <c r="E416" s="1" t="s">
        <v>14</v>
      </c>
      <c r="F416" s="1" t="s">
        <v>14</v>
      </c>
      <c r="G416" s="1" t="s">
        <v>14</v>
      </c>
      <c r="H416" s="1" t="s">
        <v>15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13416</v>
      </c>
      <c r="B417" s="19" t="str">
        <f>HYPERLINK("http://kyphong.kyanh.hatinh.gov.vn/", "UBND Ủy ban nhân dân xã Kỳ Hoa tỉnh Hà Tĩnh")</f>
        <v>UBND Ủy ban nhân dân xã Kỳ Hoa tỉnh Hà Tĩnh</v>
      </c>
      <c r="C417" s="20" t="s">
        <v>12</v>
      </c>
      <c r="D417" s="22"/>
      <c r="E417" s="1" t="s">
        <v>14</v>
      </c>
      <c r="F417" s="1" t="s">
        <v>14</v>
      </c>
      <c r="G417" s="1" t="s">
        <v>14</v>
      </c>
      <c r="H417" s="1" t="s">
        <v>14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13417</v>
      </c>
      <c r="B418" s="19" t="str">
        <f>HYPERLINK("https://www.facebook.com/p/C%C3%B4ng-an-ph%C6%B0%E1%BB%9Dng-K%E1%BB%B3-Ph%C6%B0%C6%A1ng-Th%E1%BB%8B-x%C3%A3-K%E1%BB%B3-Anh-H%C3%A0-T%C4%A9nh-100068706666891/?locale=vi_VN", "Công an phường Kỳ Phương tỉnh Hà Tĩnh")</f>
        <v>Công an phường Kỳ Phương tỉnh Hà Tĩnh</v>
      </c>
      <c r="C418" s="20" t="s">
        <v>12</v>
      </c>
      <c r="D418" s="21" t="s">
        <v>13</v>
      </c>
      <c r="E418" s="1" t="s">
        <v>14</v>
      </c>
      <c r="F418" s="1" t="s">
        <v>14</v>
      </c>
      <c r="G418" s="1" t="s">
        <v>14</v>
      </c>
      <c r="H418" s="1" t="s">
        <v>15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13418</v>
      </c>
      <c r="B419" s="19" t="str">
        <f>HYPERLINK("https://hscvtxka.hatinh.gov.vn/txkyanh/vbpq.nsf/3885173EF28727D6472588F6000D890D/$file/DS-hoc-sinh-dong-BHYT-tai-Truong-Le-Quang-Chi-K-Phuong.docx", "UBND Ủy ban nhân dân phường Kỳ Phương tỉnh Hà Tĩnh")</f>
        <v>UBND Ủy ban nhân dân phường Kỳ Phương tỉnh Hà Tĩnh</v>
      </c>
      <c r="C419" s="20" t="s">
        <v>12</v>
      </c>
      <c r="D419" s="22"/>
      <c r="E419" s="1" t="s">
        <v>14</v>
      </c>
      <c r="F419" s="1" t="s">
        <v>14</v>
      </c>
      <c r="G419" s="1" t="s">
        <v>14</v>
      </c>
      <c r="H419" s="1" t="s">
        <v>14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13419</v>
      </c>
      <c r="B420" s="19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420" s="20" t="s">
        <v>12</v>
      </c>
      <c r="D420" s="21" t="s">
        <v>13</v>
      </c>
      <c r="E420" s="1" t="s">
        <v>14</v>
      </c>
      <c r="F420" s="1" t="s">
        <v>14</v>
      </c>
      <c r="G420" s="1" t="s">
        <v>14</v>
      </c>
      <c r="H420" s="1" t="s">
        <v>15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13420</v>
      </c>
      <c r="B421" s="19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421" s="20" t="s">
        <v>12</v>
      </c>
      <c r="D421" s="22"/>
      <c r="E421" s="1" t="s">
        <v>14</v>
      </c>
      <c r="F421" s="1" t="s">
        <v>14</v>
      </c>
      <c r="G421" s="1" t="s">
        <v>14</v>
      </c>
      <c r="H421" s="1" t="s">
        <v>14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13421</v>
      </c>
      <c r="B422" s="19" t="str">
        <f>HYPERLINK("https://www.facebook.com/capkylien/", "Công an phường Kỳ Liên tỉnh Hà Tĩnh")</f>
        <v>Công an phường Kỳ Liên tỉnh Hà Tĩnh</v>
      </c>
      <c r="C422" s="20" t="s">
        <v>12</v>
      </c>
      <c r="D422" s="21" t="s">
        <v>13</v>
      </c>
      <c r="E422" s="1" t="s">
        <v>14</v>
      </c>
      <c r="F422" s="1" t="s">
        <v>14</v>
      </c>
      <c r="G422" s="1" t="s">
        <v>14</v>
      </c>
      <c r="H422" s="1" t="s">
        <v>15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13422</v>
      </c>
      <c r="B423" s="19" t="str">
        <f>HYPERLINK("https://thainguyen.gov.vn/tin-trong-nuoc/-/asset_publisher/L0n17VJXU23O/content/thu-tuong-chinh-phu-yeu-cau-tap-trung-khac-phuc-hau-qua-su-co-sat-lo-at-tai-ky-lien-ha-tinh-/20181", "UBND Ủy ban nhân dân phường Kỳ Liên tỉnh Hà Tĩnh")</f>
        <v>UBND Ủy ban nhân dân phường Kỳ Liên tỉnh Hà Tĩnh</v>
      </c>
      <c r="C423" s="20" t="s">
        <v>12</v>
      </c>
      <c r="D423" s="22"/>
      <c r="E423" s="1" t="s">
        <v>14</v>
      </c>
      <c r="F423" s="1" t="s">
        <v>14</v>
      </c>
      <c r="G423" s="1" t="s">
        <v>14</v>
      </c>
      <c r="H423" s="1" t="s">
        <v>14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13423</v>
      </c>
      <c r="B424" s="19" t="s">
        <v>84</v>
      </c>
      <c r="C424" s="24" t="s">
        <v>14</v>
      </c>
      <c r="D424" s="21" t="s">
        <v>13</v>
      </c>
      <c r="E424" s="1" t="s">
        <v>14</v>
      </c>
      <c r="F424" s="1" t="s">
        <v>14</v>
      </c>
      <c r="G424" s="1" t="s">
        <v>14</v>
      </c>
      <c r="H424" s="1" t="s">
        <v>15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13424</v>
      </c>
      <c r="B425" s="19" t="str">
        <f>HYPERLINK("https://hatinh.gov.vn/", "UBND Ủy ban nhân dân xã Kỳ Nam tỉnh Hà Tĩnh")</f>
        <v>UBND Ủy ban nhân dân xã Kỳ Nam tỉnh Hà Tĩnh</v>
      </c>
      <c r="C425" s="20" t="s">
        <v>12</v>
      </c>
      <c r="D425" s="22"/>
      <c r="E425" s="1" t="s">
        <v>14</v>
      </c>
      <c r="F425" s="1" t="s">
        <v>14</v>
      </c>
      <c r="G425" s="1" t="s">
        <v>14</v>
      </c>
      <c r="H425" s="1" t="s">
        <v>14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13425</v>
      </c>
      <c r="B426" s="19" t="s">
        <v>85</v>
      </c>
      <c r="C426" s="24" t="s">
        <v>14</v>
      </c>
      <c r="D426" s="2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13426</v>
      </c>
      <c r="B427" s="19" t="str">
        <f>HYPERLINK("http://sontay.hanoi.gov.vn/uy-ban-nhan-dan", "UBND Ủy ban nhân dân thị xã Sơn Tây thành phố Hà Nội")</f>
        <v>UBND Ủy ban nhân dân thị xã Sơn Tây thành phố Hà Nội</v>
      </c>
      <c r="C427" s="20" t="s">
        <v>12</v>
      </c>
      <c r="D427" s="22"/>
      <c r="E427" s="1" t="s">
        <v>14</v>
      </c>
      <c r="F427" s="1" t="s">
        <v>14</v>
      </c>
      <c r="G427" s="1" t="s">
        <v>14</v>
      </c>
      <c r="H427" s="1" t="s">
        <v>14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13427</v>
      </c>
      <c r="B428" s="19" t="s">
        <v>86</v>
      </c>
      <c r="C428" s="24" t="s">
        <v>14</v>
      </c>
      <c r="D428" s="21" t="s">
        <v>13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13428</v>
      </c>
      <c r="B429" s="19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429" s="20" t="s">
        <v>12</v>
      </c>
      <c r="D429" s="22"/>
      <c r="E429" s="1" t="s">
        <v>14</v>
      </c>
      <c r="F429" s="1" t="s">
        <v>14</v>
      </c>
      <c r="G429" s="1" t="s">
        <v>14</v>
      </c>
      <c r="H429" s="1" t="s">
        <v>14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13429</v>
      </c>
      <c r="B430" s="19" t="s">
        <v>87</v>
      </c>
      <c r="C430" s="24" t="s">
        <v>14</v>
      </c>
      <c r="D430" s="2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13430</v>
      </c>
      <c r="B431" s="19" t="str">
        <f>HYPERLINK("https://nghialo.yenbai.gov.vn/", "UBND Ủy ban nhân dân thị xã Nghĩa Lộ tỉnh Yên Bái")</f>
        <v>UBND Ủy ban nhân dân thị xã Nghĩa Lộ tỉnh Yên Bái</v>
      </c>
      <c r="C431" s="20" t="s">
        <v>12</v>
      </c>
      <c r="D431" s="22"/>
      <c r="E431" s="1" t="s">
        <v>14</v>
      </c>
      <c r="F431" s="1" t="s">
        <v>14</v>
      </c>
      <c r="G431" s="1" t="s">
        <v>14</v>
      </c>
      <c r="H431" s="1" t="s">
        <v>14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13431</v>
      </c>
      <c r="B432" s="19" t="s">
        <v>88</v>
      </c>
      <c r="C432" s="24" t="s">
        <v>14</v>
      </c>
      <c r="D432" s="2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13432</v>
      </c>
      <c r="B433" s="19" t="str">
        <f>HYPERLINK("https://phoyen.thainguyen.gov.vn/", "UBND Ủy ban nhân dân thị xã Phổ Yên tỉnh Thái Nguyên")</f>
        <v>UBND Ủy ban nhân dân thị xã Phổ Yên tỉnh Thái Nguyên</v>
      </c>
      <c r="C433" s="20" t="s">
        <v>12</v>
      </c>
      <c r="D433" s="22"/>
      <c r="E433" s="1" t="s">
        <v>14</v>
      </c>
      <c r="F433" s="1" t="s">
        <v>14</v>
      </c>
      <c r="G433" s="1" t="s">
        <v>14</v>
      </c>
      <c r="H433" s="1" t="s">
        <v>14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13433</v>
      </c>
      <c r="B434" s="19" t="s">
        <v>89</v>
      </c>
      <c r="C434" s="24" t="s">
        <v>14</v>
      </c>
      <c r="D434" s="2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13434</v>
      </c>
      <c r="B435" s="19" t="str">
        <f>HYPERLINK("https://dongtrieu.quangninh.gov.vn/", "UBND Ủy ban nhân dân thị xã Đông Triều tỉnh Quảng Ninh")</f>
        <v>UBND Ủy ban nhân dân thị xã Đông Triều tỉnh Quảng Ninh</v>
      </c>
      <c r="C435" s="20" t="s">
        <v>12</v>
      </c>
      <c r="D435" s="22"/>
      <c r="E435" s="1" t="s">
        <v>14</v>
      </c>
      <c r="F435" s="1" t="s">
        <v>14</v>
      </c>
      <c r="G435" s="1" t="s">
        <v>14</v>
      </c>
      <c r="H435" s="1" t="s">
        <v>14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13435</v>
      </c>
      <c r="B436" s="19" t="s">
        <v>90</v>
      </c>
      <c r="C436" s="24" t="s">
        <v>14</v>
      </c>
      <c r="D436" s="21" t="s">
        <v>13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13436</v>
      </c>
      <c r="B437" s="19" t="str">
        <f>HYPERLINK("https://www.quangninh.gov.vn/donvi/TXQuangYen/Trang/Default.aspx", "UBND Ủy ban nhân dân thị xã Quảng Yên tỉnh Quảng Ninh")</f>
        <v>UBND Ủy ban nhân dân thị xã Quảng Yên tỉnh Quảng Ninh</v>
      </c>
      <c r="C437" s="20" t="s">
        <v>12</v>
      </c>
      <c r="D437" s="22"/>
      <c r="E437" s="1" t="s">
        <v>14</v>
      </c>
      <c r="F437" s="1" t="s">
        <v>14</v>
      </c>
      <c r="G437" s="1" t="s">
        <v>14</v>
      </c>
      <c r="H437" s="1" t="s">
        <v>14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13437</v>
      </c>
      <c r="B438" s="19" t="s">
        <v>91</v>
      </c>
      <c r="C438" s="24" t="s">
        <v>14</v>
      </c>
      <c r="D438" s="21" t="s">
        <v>13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13438</v>
      </c>
      <c r="B439" s="19" t="str">
        <f>HYPERLINK("https://thixa.phutho.gov.vn/", "UBND Ủy ban nhân dân thị xã Phú Thọ tỉnh Phú Thọ")</f>
        <v>UBND Ủy ban nhân dân thị xã Phú Thọ tỉnh Phú Thọ</v>
      </c>
      <c r="C439" s="20" t="s">
        <v>12</v>
      </c>
      <c r="D439" s="22"/>
      <c r="E439" s="1" t="s">
        <v>14</v>
      </c>
      <c r="F439" s="1" t="s">
        <v>14</v>
      </c>
      <c r="G439" s="1" t="s">
        <v>14</v>
      </c>
      <c r="H439" s="1" t="s">
        <v>14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13439</v>
      </c>
      <c r="B440" s="19" t="s">
        <v>92</v>
      </c>
      <c r="C440" s="24" t="s">
        <v>14</v>
      </c>
      <c r="D440" s="2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13440</v>
      </c>
      <c r="B441" s="19" t="str">
        <f>HYPERLINK("https://phucyen.vinhphuc.gov.vn/", "UBND Ủy ban nhân dân thị xã Phúc Yên tỉnh Vĩnh Phúc")</f>
        <v>UBND Ủy ban nhân dân thị xã Phúc Yên tỉnh Vĩnh Phúc</v>
      </c>
      <c r="C441" s="20" t="s">
        <v>12</v>
      </c>
      <c r="D441" s="22"/>
      <c r="E441" s="1" t="s">
        <v>14</v>
      </c>
      <c r="F441" s="1" t="s">
        <v>14</v>
      </c>
      <c r="G441" s="1" t="s">
        <v>14</v>
      </c>
      <c r="H441" s="1" t="s">
        <v>14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13441</v>
      </c>
      <c r="B442" s="19" t="s">
        <v>93</v>
      </c>
      <c r="C442" s="24" t="s">
        <v>14</v>
      </c>
      <c r="D442" s="2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13442</v>
      </c>
      <c r="B443" s="19" t="str">
        <f>HYPERLINK("https://tuson.bacninh.gov.vn/", "UBND Ủy ban nhân dân thị xã Từ Sơn tỉnh Bắc Ninh")</f>
        <v>UBND Ủy ban nhân dân thị xã Từ Sơn tỉnh Bắc Ninh</v>
      </c>
      <c r="C443" s="20" t="s">
        <v>12</v>
      </c>
      <c r="D443" s="22"/>
      <c r="E443" s="1" t="s">
        <v>14</v>
      </c>
      <c r="F443" s="1" t="s">
        <v>14</v>
      </c>
      <c r="G443" s="1" t="s">
        <v>14</v>
      </c>
      <c r="H443" s="1" t="s">
        <v>14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13443</v>
      </c>
      <c r="B444" s="19" t="s">
        <v>94</v>
      </c>
      <c r="C444" s="24" t="s">
        <v>14</v>
      </c>
      <c r="D444" s="2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13444</v>
      </c>
      <c r="B445" s="19" t="str">
        <f>HYPERLINK("https://chilinh.haiduong.gov.vn/", "UBND Ủy ban nhân dân thị xã Chí Linh tỉnh Hải Dương")</f>
        <v>UBND Ủy ban nhân dân thị xã Chí Linh tỉnh Hải Dương</v>
      </c>
      <c r="C445" s="20" t="s">
        <v>12</v>
      </c>
      <c r="D445" s="22"/>
      <c r="E445" s="1" t="s">
        <v>14</v>
      </c>
      <c r="F445" s="1" t="s">
        <v>14</v>
      </c>
      <c r="G445" s="1" t="s">
        <v>14</v>
      </c>
      <c r="H445" s="1" t="s">
        <v>14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13445</v>
      </c>
      <c r="B446" s="19" t="s">
        <v>95</v>
      </c>
      <c r="C446" s="24" t="s">
        <v>14</v>
      </c>
      <c r="D446" s="21" t="s">
        <v>13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13446</v>
      </c>
      <c r="B447" s="19" t="str">
        <f>HYPERLINK("https://bimson.thanhhoa.gov.vn/", "UBND Ủy ban nhân dân thị xã Bỉm Sơn tỉnh Thanh Hóa")</f>
        <v>UBND Ủy ban nhân dân thị xã Bỉm Sơn tỉnh Thanh Hóa</v>
      </c>
      <c r="C447" s="20" t="s">
        <v>12</v>
      </c>
      <c r="D447" s="22"/>
      <c r="E447" s="1" t="s">
        <v>14</v>
      </c>
      <c r="F447" s="1" t="s">
        <v>14</v>
      </c>
      <c r="G447" s="1" t="s">
        <v>14</v>
      </c>
      <c r="H447" s="1" t="s">
        <v>14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13447</v>
      </c>
      <c r="B448" s="19" t="s">
        <v>96</v>
      </c>
      <c r="C448" s="24" t="s">
        <v>14</v>
      </c>
      <c r="D448" s="21" t="s">
        <v>13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13448</v>
      </c>
      <c r="B449" s="19" t="str">
        <f>HYPERLINK("https://www.nghean.gov.vn/thi-uy-hdnd-ubnd-thi-xa-cua-lo", "UBND Ủy ban nhân dân thị xã Cửa Lò tỉnh Nghệ An")</f>
        <v>UBND Ủy ban nhân dân thị xã Cửa Lò tỉnh Nghệ An</v>
      </c>
      <c r="C449" s="20" t="s">
        <v>12</v>
      </c>
      <c r="D449" s="22"/>
      <c r="E449" s="1" t="s">
        <v>14</v>
      </c>
      <c r="F449" s="1" t="s">
        <v>14</v>
      </c>
      <c r="G449" s="1" t="s">
        <v>14</v>
      </c>
      <c r="H449" s="1" t="s">
        <v>14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13449</v>
      </c>
      <c r="B450" s="19" t="s">
        <v>97</v>
      </c>
      <c r="C450" s="24" t="s">
        <v>14</v>
      </c>
      <c r="D450" s="2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13450</v>
      </c>
      <c r="B451" s="19" t="str">
        <f>HYPERLINK("https://thaihoa.nghean.gov.vn/ubnd-thi-xa", "UBND Ủy ban nhân dân thị xã Thái Hoà tỉnh Nghệ An")</f>
        <v>UBND Ủy ban nhân dân thị xã Thái Hoà tỉnh Nghệ An</v>
      </c>
      <c r="C451" s="20" t="s">
        <v>12</v>
      </c>
      <c r="D451" s="22"/>
      <c r="E451" s="1" t="s">
        <v>14</v>
      </c>
      <c r="F451" s="1" t="s">
        <v>14</v>
      </c>
      <c r="G451" s="1" t="s">
        <v>14</v>
      </c>
      <c r="H451" s="1" t="s">
        <v>14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13451</v>
      </c>
      <c r="B452" s="19" t="s">
        <v>98</v>
      </c>
      <c r="C452" s="24" t="s">
        <v>14</v>
      </c>
      <c r="D452" s="21" t="s">
        <v>13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13452</v>
      </c>
      <c r="B453" s="19" t="str">
        <f>HYPERLINK("https://hoangmai.nghean.gov.vn/", "UBND Ủy ban nhân dân thị xã Hoàng Mai tỉnh Nghệ An")</f>
        <v>UBND Ủy ban nhân dân thị xã Hoàng Mai tỉnh Nghệ An</v>
      </c>
      <c r="C453" s="20" t="s">
        <v>12</v>
      </c>
      <c r="D453" s="22"/>
      <c r="E453" s="1" t="s">
        <v>14</v>
      </c>
      <c r="F453" s="1" t="s">
        <v>14</v>
      </c>
      <c r="G453" s="1" t="s">
        <v>14</v>
      </c>
      <c r="H453" s="1" t="s">
        <v>14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13453</v>
      </c>
      <c r="B454" s="19" t="s">
        <v>99</v>
      </c>
      <c r="C454" s="24" t="s">
        <v>14</v>
      </c>
      <c r="D454" s="2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13454</v>
      </c>
      <c r="B455" s="19" t="str">
        <f>HYPERLINK("https://honglinh.hatinh.gov.vn/", "UBND Ủy ban nhân dân thị xã Hồng Lĩnh tỉnh Hà Tĩnh")</f>
        <v>UBND Ủy ban nhân dân thị xã Hồng Lĩnh tỉnh Hà Tĩnh</v>
      </c>
      <c r="C455" s="20" t="s">
        <v>12</v>
      </c>
      <c r="D455" s="22"/>
      <c r="E455" s="1" t="s">
        <v>14</v>
      </c>
      <c r="F455" s="1" t="s">
        <v>14</v>
      </c>
      <c r="G455" s="1" t="s">
        <v>14</v>
      </c>
      <c r="H455" s="1" t="s">
        <v>14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13455</v>
      </c>
      <c r="B456" s="19" t="s">
        <v>100</v>
      </c>
      <c r="C456" s="24" t="s">
        <v>14</v>
      </c>
      <c r="D456" s="2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13456</v>
      </c>
      <c r="B457" s="19" t="str">
        <f>HYPERLINK("https://kyanh.hatinh.gov.vn/", "UBND Ủy ban nhân dân thị xã Kỳ Anh tỉnh Hà Tĩnh")</f>
        <v>UBND Ủy ban nhân dân thị xã Kỳ Anh tỉnh Hà Tĩnh</v>
      </c>
      <c r="C457" s="20" t="s">
        <v>12</v>
      </c>
      <c r="D457" s="22"/>
      <c r="E457" s="1" t="s">
        <v>14</v>
      </c>
      <c r="F457" s="1" t="s">
        <v>14</v>
      </c>
      <c r="G457" s="1" t="s">
        <v>14</v>
      </c>
      <c r="H457" s="1" t="s">
        <v>14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13457</v>
      </c>
      <c r="B458" s="19" t="s">
        <v>101</v>
      </c>
      <c r="C458" s="24" t="s">
        <v>14</v>
      </c>
      <c r="D458" s="21"/>
      <c r="E458" s="1" t="s">
        <v>14</v>
      </c>
      <c r="F458" s="1" t="s">
        <v>14</v>
      </c>
      <c r="G458" s="1" t="s">
        <v>14</v>
      </c>
      <c r="H458" s="1" t="s">
        <v>15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13458</v>
      </c>
      <c r="B459" s="19" t="str">
        <f>HYPERLINK("https://socson.hanoi.gov.vn/", "UBND Ủy ban nhân dân thị trấn Sóc Sơn thành phố Hà Nội")</f>
        <v>UBND Ủy ban nhân dân thị trấn Sóc Sơn thành phố Hà Nội</v>
      </c>
      <c r="C459" s="20" t="s">
        <v>12</v>
      </c>
      <c r="D459" s="22"/>
      <c r="E459" s="1" t="s">
        <v>14</v>
      </c>
      <c r="F459" s="1" t="s">
        <v>14</v>
      </c>
      <c r="G459" s="1" t="s">
        <v>14</v>
      </c>
      <c r="H459" s="1" t="s">
        <v>14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13459</v>
      </c>
      <c r="B460" s="23" t="str">
        <f>HYPERLINK("", "Công an thị trấn Đông Anh thành phố Hà Nội")</f>
        <v>Công an thị trấn Đông Anh thành phố Hà Nội</v>
      </c>
      <c r="C460" s="20" t="s">
        <v>12</v>
      </c>
      <c r="D460" s="21"/>
      <c r="E460" s="1" t="s">
        <v>14</v>
      </c>
      <c r="F460" s="1" t="s">
        <v>14</v>
      </c>
      <c r="G460" s="1" t="s">
        <v>14</v>
      </c>
      <c r="H460" s="1" t="s">
        <v>15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13460</v>
      </c>
      <c r="B461" s="19" t="str">
        <f>HYPERLINK("https://thitran.donganh.hanoi.gov.vn/uy-ban-nhan-dan-thi-tran", "UBND Ủy ban nhân dân thị trấn Đông Anh thành phố Hà Nội")</f>
        <v>UBND Ủy ban nhân dân thị trấn Đông Anh thành phố Hà Nội</v>
      </c>
      <c r="C461" s="20" t="s">
        <v>12</v>
      </c>
      <c r="D461" s="22"/>
      <c r="E461" s="1" t="s">
        <v>14</v>
      </c>
      <c r="F461" s="1" t="s">
        <v>14</v>
      </c>
      <c r="G461" s="1" t="s">
        <v>14</v>
      </c>
      <c r="H461" s="1" t="s">
        <v>14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13461</v>
      </c>
      <c r="B462" s="23" t="str">
        <f>HYPERLINK("", "Công an thị trấn Yên Viên thành phố Hà Nội")</f>
        <v>Công an thị trấn Yên Viên thành phố Hà Nội</v>
      </c>
      <c r="C462" s="20" t="s">
        <v>12</v>
      </c>
      <c r="D462" s="21"/>
      <c r="E462" s="1" t="s">
        <v>14</v>
      </c>
      <c r="F462" s="1" t="s">
        <v>14</v>
      </c>
      <c r="G462" s="1" t="s">
        <v>14</v>
      </c>
      <c r="H462" s="1" t="s">
        <v>15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13462</v>
      </c>
      <c r="B463" s="19" t="str">
        <f>HYPERLINK("http://gialam.hanoi.gov.vn/ubnd-cac-xa-thi-tran/-/view_content/391439-thi-tran-yen-vien.html", "UBND Ủy ban nhân dân thị trấn Yên Viên thành phố Hà Nội")</f>
        <v>UBND Ủy ban nhân dân thị trấn Yên Viên thành phố Hà Nội</v>
      </c>
      <c r="C463" s="20" t="s">
        <v>12</v>
      </c>
      <c r="D463" s="22"/>
      <c r="E463" s="1" t="s">
        <v>14</v>
      </c>
      <c r="F463" s="1" t="s">
        <v>14</v>
      </c>
      <c r="G463" s="1" t="s">
        <v>14</v>
      </c>
      <c r="H463" s="1" t="s">
        <v>14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13463</v>
      </c>
      <c r="B464" s="19" t="s">
        <v>102</v>
      </c>
      <c r="C464" s="24" t="s">
        <v>14</v>
      </c>
      <c r="D464" s="21"/>
      <c r="E464" s="1" t="s">
        <v>14</v>
      </c>
      <c r="F464" s="1" t="s">
        <v>14</v>
      </c>
      <c r="G464" s="1" t="s">
        <v>14</v>
      </c>
      <c r="H464" s="1" t="s">
        <v>15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13464</v>
      </c>
      <c r="B465" s="19" t="str">
        <f>HYPERLINK("https://trauquy.gialam.hanoi.gov.vn/bo-may-chinh-quyen", "UBND Ủy ban nhân dân thị trấn Trâu Quỳ thành phố Hà Nội")</f>
        <v>UBND Ủy ban nhân dân thị trấn Trâu Quỳ thành phố Hà Nội</v>
      </c>
      <c r="C465" s="20" t="s">
        <v>12</v>
      </c>
      <c r="D465" s="22"/>
      <c r="E465" s="1" t="s">
        <v>14</v>
      </c>
      <c r="F465" s="1" t="s">
        <v>14</v>
      </c>
      <c r="G465" s="1" t="s">
        <v>14</v>
      </c>
      <c r="H465" s="1" t="s">
        <v>14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13465</v>
      </c>
      <c r="B466" s="23" t="str">
        <f>HYPERLINK("", "Công an thị trấn Văn Điển thành phố Hà Nội")</f>
        <v>Công an thị trấn Văn Điển thành phố Hà Nội</v>
      </c>
      <c r="C466" s="20" t="s">
        <v>12</v>
      </c>
      <c r="D466" s="21"/>
      <c r="E466" s="1" t="s">
        <v>14</v>
      </c>
      <c r="F466" s="1" t="s">
        <v>14</v>
      </c>
      <c r="G466" s="1" t="s">
        <v>14</v>
      </c>
      <c r="H466" s="1" t="s">
        <v>15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13466</v>
      </c>
      <c r="B467" s="19" t="str">
        <f>HYPERLINK("https://vandien.thanhtri.hanoi.gov.vn/", "UBND Ủy ban nhân dân thị trấn Văn Điển thành phố Hà Nội")</f>
        <v>UBND Ủy ban nhân dân thị trấn Văn Điển thành phố Hà Nội</v>
      </c>
      <c r="C467" s="20" t="s">
        <v>12</v>
      </c>
      <c r="D467" s="22"/>
      <c r="E467" s="1" t="s">
        <v>14</v>
      </c>
      <c r="F467" s="1" t="s">
        <v>14</v>
      </c>
      <c r="G467" s="1" t="s">
        <v>14</v>
      </c>
      <c r="H467" s="1" t="s">
        <v>14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13467</v>
      </c>
      <c r="B468" s="23" t="str">
        <f>HYPERLINK("", "Công an thị trấn Chi Đông thành phố Hà Nội")</f>
        <v>Công an thị trấn Chi Đông thành phố Hà Nội</v>
      </c>
      <c r="C468" s="20" t="s">
        <v>12</v>
      </c>
      <c r="D468" s="21"/>
      <c r="E468" s="1" t="s">
        <v>14</v>
      </c>
      <c r="F468" s="1" t="s">
        <v>14</v>
      </c>
      <c r="G468" s="1" t="s">
        <v>14</v>
      </c>
      <c r="H468" s="1" t="s">
        <v>15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13468</v>
      </c>
      <c r="B469" s="19" t="str">
        <f>HYPERLINK("https://melinh.hanoi.gov.vn/thi-tran-chi-dong-1732851519.htm", "UBND Ủy ban nhân dân thị trấn Chi Đông thành phố Hà Nội")</f>
        <v>UBND Ủy ban nhân dân thị trấn Chi Đông thành phố Hà Nội</v>
      </c>
      <c r="C469" s="20" t="s">
        <v>12</v>
      </c>
      <c r="D469" s="22"/>
      <c r="E469" s="1" t="s">
        <v>14</v>
      </c>
      <c r="F469" s="1" t="s">
        <v>14</v>
      </c>
      <c r="G469" s="1" t="s">
        <v>14</v>
      </c>
      <c r="H469" s="1" t="s">
        <v>14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13469</v>
      </c>
      <c r="B470" s="23" t="str">
        <f>HYPERLINK("https://www.facebook.com/profile.php?id=100064507336713", "Công an thị trấn Quang Minh thành phố Hà Nội")</f>
        <v>Công an thị trấn Quang Minh thành phố Hà Nội</v>
      </c>
      <c r="C470" s="20" t="s">
        <v>12</v>
      </c>
      <c r="D470" s="21" t="s">
        <v>13</v>
      </c>
      <c r="E470" s="1" t="s">
        <v>103</v>
      </c>
      <c r="F470" s="1" t="s">
        <v>14</v>
      </c>
      <c r="G470" s="1" t="s">
        <v>14</v>
      </c>
      <c r="H470" s="1" t="s">
        <v>104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13470</v>
      </c>
      <c r="B471" s="19" t="str">
        <f>HYPERLINK("https://melinh.hanoi.gov.vn/thi-tran-quang-minh.htm", "UBND Ủy ban nhân dân thị trấn Quang Minh thành phố Hà Nội")</f>
        <v>UBND Ủy ban nhân dân thị trấn Quang Minh thành phố Hà Nội</v>
      </c>
      <c r="C471" s="20" t="s">
        <v>12</v>
      </c>
      <c r="D471" s="22"/>
      <c r="E471" s="1" t="s">
        <v>14</v>
      </c>
      <c r="F471" s="1" t="s">
        <v>14</v>
      </c>
      <c r="G471" s="1" t="s">
        <v>14</v>
      </c>
      <c r="H471" s="1" t="s">
        <v>14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13471</v>
      </c>
      <c r="B472" s="19" t="str">
        <f>HYPERLINK("https://www.facebook.com/groups/toi.yeu.thi.tran.tay.dang.huyen.ba.vi/", "Công an thị trấn Tây Đằng thành phố Hà Nội")</f>
        <v>Công an thị trấn Tây Đằng thành phố Hà Nội</v>
      </c>
      <c r="C472" s="20" t="s">
        <v>12</v>
      </c>
      <c r="D472" s="21"/>
      <c r="E472" s="1" t="s">
        <v>14</v>
      </c>
      <c r="F472" s="1" t="s">
        <v>14</v>
      </c>
      <c r="G472" s="1" t="s">
        <v>14</v>
      </c>
      <c r="H472" s="1" t="s">
        <v>15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13472</v>
      </c>
      <c r="B473" s="19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473" s="20" t="s">
        <v>12</v>
      </c>
      <c r="D473" s="22"/>
      <c r="E473" s="1" t="s">
        <v>14</v>
      </c>
      <c r="F473" s="1" t="s">
        <v>14</v>
      </c>
      <c r="G473" s="1" t="s">
        <v>14</v>
      </c>
      <c r="H473" s="1" t="s">
        <v>14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13473</v>
      </c>
      <c r="B474" s="23" t="str">
        <f>HYPERLINK("", "Công an thị trấn Phúc Thọ thành phố Hà Nội")</f>
        <v>Công an thị trấn Phúc Thọ thành phố Hà Nội</v>
      </c>
      <c r="C474" s="20" t="s">
        <v>12</v>
      </c>
      <c r="D474" s="21"/>
      <c r="E474" s="1" t="s">
        <v>14</v>
      </c>
      <c r="F474" s="1" t="s">
        <v>14</v>
      </c>
      <c r="G474" s="1" t="s">
        <v>14</v>
      </c>
      <c r="H474" s="1" t="s">
        <v>15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13474</v>
      </c>
      <c r="B475" s="19" t="str">
        <f>HYPERLINK("https://phuctho.hanoi.gov.vn/", "UBND Ủy ban nhân dân thị trấn Phúc Thọ thành phố Hà Nội")</f>
        <v>UBND Ủy ban nhân dân thị trấn Phúc Thọ thành phố Hà Nội</v>
      </c>
      <c r="C475" s="20" t="s">
        <v>12</v>
      </c>
      <c r="D475" s="22"/>
      <c r="E475" s="1" t="s">
        <v>14</v>
      </c>
      <c r="F475" s="1" t="s">
        <v>14</v>
      </c>
      <c r="G475" s="1" t="s">
        <v>14</v>
      </c>
      <c r="H475" s="1" t="s">
        <v>14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13475</v>
      </c>
      <c r="B476" s="23" t="str">
        <f>HYPERLINK("", "Công an thị trấn Phùng thành phố Hà Nội")</f>
        <v>Công an thị trấn Phùng thành phố Hà Nội</v>
      </c>
      <c r="C476" s="20" t="s">
        <v>12</v>
      </c>
      <c r="D476" s="21"/>
      <c r="E476" s="1" t="s">
        <v>14</v>
      </c>
      <c r="F476" s="1" t="s">
        <v>14</v>
      </c>
      <c r="G476" s="1" t="s">
        <v>14</v>
      </c>
      <c r="H476" s="1" t="s">
        <v>15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13476</v>
      </c>
      <c r="B477" s="19" t="str">
        <f>HYPERLINK("https://danphuong.hanoi.gov.vn/", "UBND Ủy ban nhân dân thị trấn Phùng thành phố Hà Nội")</f>
        <v>UBND Ủy ban nhân dân thị trấn Phùng thành phố Hà Nội</v>
      </c>
      <c r="C477" s="20" t="s">
        <v>12</v>
      </c>
      <c r="D477" s="22"/>
      <c r="E477" s="1" t="s">
        <v>14</v>
      </c>
      <c r="F477" s="1" t="s">
        <v>14</v>
      </c>
      <c r="G477" s="1" t="s">
        <v>14</v>
      </c>
      <c r="H477" s="1" t="s">
        <v>14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13477</v>
      </c>
      <c r="B478" s="23" t="str">
        <f>HYPERLINK("", "Công an thị trấn Trạm Trôi thành phố Hà Nội")</f>
        <v>Công an thị trấn Trạm Trôi thành phố Hà Nội</v>
      </c>
      <c r="C478" s="20" t="s">
        <v>12</v>
      </c>
      <c r="D478" s="21"/>
      <c r="E478" s="1" t="s">
        <v>14</v>
      </c>
      <c r="F478" s="1" t="s">
        <v>14</v>
      </c>
      <c r="G478" s="1" t="s">
        <v>14</v>
      </c>
      <c r="H478" s="1" t="s">
        <v>15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13478</v>
      </c>
      <c r="B479" s="19" t="str">
        <f>HYPERLINK("http://hoaiduc.hanoi.gov.vn/ubnd-cac-xa-thi-tran", "UBND Ủy ban nhân dân thị trấn Trạm Trôi thành phố Hà Nội")</f>
        <v>UBND Ủy ban nhân dân thị trấn Trạm Trôi thành phố Hà Nội</v>
      </c>
      <c r="C479" s="20" t="s">
        <v>12</v>
      </c>
      <c r="D479" s="22"/>
      <c r="E479" s="1" t="s">
        <v>14</v>
      </c>
      <c r="F479" s="1" t="s">
        <v>14</v>
      </c>
      <c r="G479" s="1" t="s">
        <v>14</v>
      </c>
      <c r="H479" s="1" t="s">
        <v>14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13479</v>
      </c>
      <c r="B480" s="23" t="str">
        <f>HYPERLINK("", "Công an thị trấn Quốc Oai thành phố Hà Nội")</f>
        <v>Công an thị trấn Quốc Oai thành phố Hà Nội</v>
      </c>
      <c r="C480" s="20" t="s">
        <v>12</v>
      </c>
      <c r="D480" s="21"/>
      <c r="E480" s="1" t="s">
        <v>14</v>
      </c>
      <c r="F480" s="1" t="s">
        <v>14</v>
      </c>
      <c r="G480" s="1" t="s">
        <v>14</v>
      </c>
      <c r="H480" s="1" t="s">
        <v>15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13480</v>
      </c>
      <c r="B481" s="19" t="str">
        <f>HYPERLINK("https://quocoai.hanoi.gov.vn/", "UBND Ủy ban nhân dân thị trấn Quốc Oai thành phố Hà Nội")</f>
        <v>UBND Ủy ban nhân dân thị trấn Quốc Oai thành phố Hà Nội</v>
      </c>
      <c r="C481" s="20" t="s">
        <v>12</v>
      </c>
      <c r="D481" s="22"/>
      <c r="E481" s="1" t="s">
        <v>14</v>
      </c>
      <c r="F481" s="1" t="s">
        <v>14</v>
      </c>
      <c r="G481" s="1" t="s">
        <v>14</v>
      </c>
      <c r="H481" s="1" t="s">
        <v>14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13481</v>
      </c>
      <c r="B482" s="19" t="s">
        <v>105</v>
      </c>
      <c r="C482" s="24" t="s">
        <v>14</v>
      </c>
      <c r="D482" s="21"/>
      <c r="E482" s="1" t="s">
        <v>14</v>
      </c>
      <c r="F482" s="1" t="s">
        <v>14</v>
      </c>
      <c r="G482" s="1" t="s">
        <v>14</v>
      </c>
      <c r="H482" s="1" t="s">
        <v>15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13482</v>
      </c>
      <c r="B483" s="19" t="str">
        <f>HYPERLINK("https://thachthat.hanoi.gov.vn/gioi-thieu-chung-ubnd", "UBND Ủy ban nhân dân thị trấn Liên Quan thành phố Hà Nội")</f>
        <v>UBND Ủy ban nhân dân thị trấn Liên Quan thành phố Hà Nội</v>
      </c>
      <c r="C483" s="20" t="s">
        <v>12</v>
      </c>
      <c r="D483" s="22"/>
      <c r="E483" s="1" t="s">
        <v>14</v>
      </c>
      <c r="F483" s="1" t="s">
        <v>14</v>
      </c>
      <c r="G483" s="1" t="s">
        <v>14</v>
      </c>
      <c r="H483" s="1" t="s">
        <v>14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13483</v>
      </c>
      <c r="B484" s="23" t="str">
        <f>HYPERLINK("", "Công an thị trấn Chúc Sơn thành phố Hà Nội")</f>
        <v>Công an thị trấn Chúc Sơn thành phố Hà Nội</v>
      </c>
      <c r="C484" s="20" t="s">
        <v>12</v>
      </c>
      <c r="D484" s="21"/>
      <c r="E484" s="1" t="s">
        <v>14</v>
      </c>
      <c r="F484" s="1" t="s">
        <v>14</v>
      </c>
      <c r="G484" s="1" t="s">
        <v>14</v>
      </c>
      <c r="H484" s="1" t="s">
        <v>15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13484</v>
      </c>
      <c r="B485" s="19" t="str">
        <f>HYPERLINK("https://chuongmy.hanoi.gov.vn/", "UBND Ủy ban nhân dân thị trấn Chúc Sơn thành phố Hà Nội")</f>
        <v>UBND Ủy ban nhân dân thị trấn Chúc Sơn thành phố Hà Nội</v>
      </c>
      <c r="C485" s="20" t="s">
        <v>12</v>
      </c>
      <c r="D485" s="22"/>
      <c r="E485" s="1" t="s">
        <v>14</v>
      </c>
      <c r="F485" s="1" t="s">
        <v>14</v>
      </c>
      <c r="G485" s="1" t="s">
        <v>14</v>
      </c>
      <c r="H485" s="1" t="s">
        <v>14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13485</v>
      </c>
      <c r="B486" s="19" t="s">
        <v>106</v>
      </c>
      <c r="C486" s="24" t="s">
        <v>14</v>
      </c>
      <c r="D486" s="21"/>
      <c r="E486" s="1" t="s">
        <v>14</v>
      </c>
      <c r="F486" s="1" t="s">
        <v>14</v>
      </c>
      <c r="G486" s="1" t="s">
        <v>14</v>
      </c>
      <c r="H486" s="1" t="s">
        <v>15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13486</v>
      </c>
      <c r="B487" s="19" t="str">
        <f>HYPERLINK("https://xuanmai.chuongmy.hanoi.gov.vn/", "UBND Ủy ban nhân dân thị trấn Xuân Mai thành phố Hà Nội")</f>
        <v>UBND Ủy ban nhân dân thị trấn Xuân Mai thành phố Hà Nội</v>
      </c>
      <c r="C487" s="20" t="s">
        <v>12</v>
      </c>
      <c r="D487" s="22"/>
      <c r="E487" s="1" t="s">
        <v>14</v>
      </c>
      <c r="F487" s="1" t="s">
        <v>14</v>
      </c>
      <c r="G487" s="1" t="s">
        <v>14</v>
      </c>
      <c r="H487" s="1" t="s">
        <v>14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13487</v>
      </c>
      <c r="B488" s="19" t="s">
        <v>107</v>
      </c>
      <c r="C488" s="24" t="s">
        <v>14</v>
      </c>
      <c r="D488" s="21"/>
      <c r="E488" s="1" t="s">
        <v>14</v>
      </c>
      <c r="F488" s="1" t="s">
        <v>14</v>
      </c>
      <c r="G488" s="1" t="s">
        <v>14</v>
      </c>
      <c r="H488" s="1" t="s">
        <v>15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13488</v>
      </c>
      <c r="B489" s="19" t="str">
        <f>HYPERLINK("https://kimbai.thanhoai.hanoi.gov.vn/", "UBND Ủy ban nhân dân thị trấn Kim Bài thành phố Hà Nội")</f>
        <v>UBND Ủy ban nhân dân thị trấn Kim Bài thành phố Hà Nội</v>
      </c>
      <c r="C489" s="20" t="s">
        <v>12</v>
      </c>
      <c r="D489" s="22"/>
      <c r="E489" s="1" t="s">
        <v>14</v>
      </c>
      <c r="F489" s="1" t="s">
        <v>14</v>
      </c>
      <c r="G489" s="1" t="s">
        <v>14</v>
      </c>
      <c r="H489" s="1" t="s">
        <v>14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13489</v>
      </c>
      <c r="B490" s="19" t="s">
        <v>108</v>
      </c>
      <c r="C490" s="24" t="s">
        <v>14</v>
      </c>
      <c r="D490" s="21"/>
      <c r="E490" s="1" t="s">
        <v>14</v>
      </c>
      <c r="F490" s="1" t="s">
        <v>14</v>
      </c>
      <c r="G490" s="1" t="s">
        <v>14</v>
      </c>
      <c r="H490" s="1" t="s">
        <v>15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13490</v>
      </c>
      <c r="B491" s="19" t="str">
        <f>HYPERLINK("http://thuongtin.hanoi.gov.vn/", "UBND Ủy ban nhân dân thị trấn Thường Tín thành phố Hà Nội")</f>
        <v>UBND Ủy ban nhân dân thị trấn Thường Tín thành phố Hà Nội</v>
      </c>
      <c r="C491" s="20" t="s">
        <v>12</v>
      </c>
      <c r="D491" s="22"/>
      <c r="E491" s="1" t="s">
        <v>14</v>
      </c>
      <c r="F491" s="1" t="s">
        <v>14</v>
      </c>
      <c r="G491" s="1" t="s">
        <v>14</v>
      </c>
      <c r="H491" s="1" t="s">
        <v>14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13491</v>
      </c>
      <c r="B492" s="23" t="str">
        <f>HYPERLINK("", "Công an thị trấn Phú Minh thành phố Hà Nội")</f>
        <v>Công an thị trấn Phú Minh thành phố Hà Nội</v>
      </c>
      <c r="C492" s="20" t="s">
        <v>12</v>
      </c>
      <c r="D492" s="21"/>
      <c r="E492" s="1" t="s">
        <v>14</v>
      </c>
      <c r="F492" s="1" t="s">
        <v>14</v>
      </c>
      <c r="G492" s="1" t="s">
        <v>14</v>
      </c>
      <c r="H492" s="1" t="s">
        <v>15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13492</v>
      </c>
      <c r="B493" s="19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493" s="20" t="s">
        <v>12</v>
      </c>
      <c r="D493" s="22"/>
      <c r="E493" s="1" t="s">
        <v>14</v>
      </c>
      <c r="F493" s="1" t="s">
        <v>14</v>
      </c>
      <c r="G493" s="1" t="s">
        <v>14</v>
      </c>
      <c r="H493" s="1" t="s">
        <v>14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13493</v>
      </c>
      <c r="B494" s="23" t="str">
        <f>HYPERLINK("", "Công an thị trấn Phú Xuyên thành phố Hà Nội")</f>
        <v>Công an thị trấn Phú Xuyên thành phố Hà Nội</v>
      </c>
      <c r="C494" s="20" t="s">
        <v>12</v>
      </c>
      <c r="D494" s="21"/>
      <c r="E494" s="1" t="s">
        <v>14</v>
      </c>
      <c r="F494" s="1" t="s">
        <v>14</v>
      </c>
      <c r="G494" s="1" t="s">
        <v>14</v>
      </c>
      <c r="H494" s="1" t="s">
        <v>15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13494</v>
      </c>
      <c r="B495" s="19" t="str">
        <f>HYPERLINK("http://phuxuyen.hanoi.gov.vn/", "UBND Ủy ban nhân dân thị trấn Phú Xuyên thành phố Hà Nội")</f>
        <v>UBND Ủy ban nhân dân thị trấn Phú Xuyên thành phố Hà Nội</v>
      </c>
      <c r="C495" s="20" t="s">
        <v>12</v>
      </c>
      <c r="D495" s="22"/>
      <c r="E495" s="1" t="s">
        <v>14</v>
      </c>
      <c r="F495" s="1" t="s">
        <v>14</v>
      </c>
      <c r="G495" s="1" t="s">
        <v>14</v>
      </c>
      <c r="H495" s="1" t="s">
        <v>14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13495</v>
      </c>
      <c r="B496" s="19" t="s">
        <v>109</v>
      </c>
      <c r="C496" s="24" t="s">
        <v>14</v>
      </c>
      <c r="D496" s="21"/>
      <c r="E496" s="1" t="s">
        <v>14</v>
      </c>
      <c r="F496" s="1" t="s">
        <v>14</v>
      </c>
      <c r="G496" s="1" t="s">
        <v>14</v>
      </c>
      <c r="H496" s="1" t="s">
        <v>15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13496</v>
      </c>
      <c r="B497" s="19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497" s="20" t="s">
        <v>12</v>
      </c>
      <c r="D497" s="22"/>
      <c r="E497" s="1" t="s">
        <v>14</v>
      </c>
      <c r="F497" s="1" t="s">
        <v>14</v>
      </c>
      <c r="G497" s="1" t="s">
        <v>14</v>
      </c>
      <c r="H497" s="1" t="s">
        <v>14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13497</v>
      </c>
      <c r="B498" s="23" t="str">
        <f>HYPERLINK("", "Công an thị trấn Đại Nghĩa thành phố Hà Nội")</f>
        <v>Công an thị trấn Đại Nghĩa thành phố Hà Nội</v>
      </c>
      <c r="C498" s="21" t="s">
        <v>12</v>
      </c>
      <c r="D498" s="21"/>
      <c r="E498" s="1" t="s">
        <v>14</v>
      </c>
      <c r="F498" s="1" t="s">
        <v>14</v>
      </c>
      <c r="G498" s="1" t="s">
        <v>14</v>
      </c>
      <c r="H498" s="1" t="s">
        <v>15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13498</v>
      </c>
      <c r="B499" s="19" t="str">
        <f>HYPERLINK("https://dainghia.myduc.hanoi.gov.vn/", "UBND Ủy ban nhân dân thị trấn Đại Nghĩa thành phố Hà Nội")</f>
        <v>UBND Ủy ban nhân dân thị trấn Đại Nghĩa thành phố Hà Nội</v>
      </c>
      <c r="C499" s="20" t="s">
        <v>12</v>
      </c>
      <c r="D499" s="22"/>
      <c r="E499" s="1" t="s">
        <v>14</v>
      </c>
      <c r="F499" s="1" t="s">
        <v>14</v>
      </c>
      <c r="G499" s="1" t="s">
        <v>14</v>
      </c>
      <c r="H499" s="1" t="s">
        <v>14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13499</v>
      </c>
      <c r="B500" s="19" t="s">
        <v>110</v>
      </c>
      <c r="C500" s="24" t="s">
        <v>14</v>
      </c>
      <c r="D500" s="21"/>
      <c r="E500" s="1" t="s">
        <v>14</v>
      </c>
      <c r="F500" s="1" t="s">
        <v>14</v>
      </c>
      <c r="G500" s="1" t="s">
        <v>14</v>
      </c>
      <c r="H500" s="1" t="s">
        <v>15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13500</v>
      </c>
      <c r="B501" s="19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501" s="20" t="s">
        <v>12</v>
      </c>
      <c r="D501" s="22"/>
      <c r="E501" s="1" t="s">
        <v>14</v>
      </c>
      <c r="F501" s="1" t="s">
        <v>14</v>
      </c>
      <c r="G501" s="1" t="s">
        <v>14</v>
      </c>
      <c r="H501" s="1" t="s">
        <v>14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13501</v>
      </c>
      <c r="B502" s="23" t="str">
        <f>HYPERLINK("", "Công an thị trấn Đồng Văn tỉnh Hà Giang")</f>
        <v>Công an thị trấn Đồng Văn tỉnh Hà Giang</v>
      </c>
      <c r="C502" s="20" t="s">
        <v>12</v>
      </c>
      <c r="D502" s="21"/>
      <c r="E502" s="1" t="s">
        <v>14</v>
      </c>
      <c r="F502" s="1" t="s">
        <v>14</v>
      </c>
      <c r="G502" s="1" t="s">
        <v>14</v>
      </c>
      <c r="H502" s="1" t="s">
        <v>15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13502</v>
      </c>
      <c r="B503" s="19" t="str">
        <f>HYPERLINK("https://dongvan.hagiang.gov.vn/", "UBND Ủy ban nhân dân thị trấn Đồng Văn tỉnh Hà Giang")</f>
        <v>UBND Ủy ban nhân dân thị trấn Đồng Văn tỉnh Hà Giang</v>
      </c>
      <c r="C503" s="20" t="s">
        <v>12</v>
      </c>
      <c r="D503" s="22"/>
      <c r="E503" s="1" t="s">
        <v>14</v>
      </c>
      <c r="F503" s="1" t="s">
        <v>14</v>
      </c>
      <c r="G503" s="1" t="s">
        <v>14</v>
      </c>
      <c r="H503" s="1" t="s">
        <v>14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13503</v>
      </c>
      <c r="B504" s="23" t="str">
        <f>HYPERLINK("", "Công an thị trấn Mèo Vạc tỉnh Hà Giang")</f>
        <v>Công an thị trấn Mèo Vạc tỉnh Hà Giang</v>
      </c>
      <c r="C504" s="20" t="s">
        <v>12</v>
      </c>
      <c r="D504" s="21"/>
      <c r="E504" s="1" t="s">
        <v>14</v>
      </c>
      <c r="F504" s="1" t="s">
        <v>14</v>
      </c>
      <c r="G504" s="1" t="s">
        <v>14</v>
      </c>
      <c r="H504" s="1" t="s">
        <v>15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13504</v>
      </c>
      <c r="B505" s="19" t="str">
        <f>HYPERLINK("https://meovac.hagiang.gov.vn/vi/trang-chu", "UBND Ủy ban nhân dân thị trấn Mèo Vạc tỉnh Hà Giang")</f>
        <v>UBND Ủy ban nhân dân thị trấn Mèo Vạc tỉnh Hà Giang</v>
      </c>
      <c r="C505" s="20" t="s">
        <v>12</v>
      </c>
      <c r="D505" s="22"/>
      <c r="E505" s="1" t="s">
        <v>14</v>
      </c>
      <c r="F505" s="1" t="s">
        <v>14</v>
      </c>
      <c r="G505" s="1" t="s">
        <v>14</v>
      </c>
      <c r="H505" s="1" t="s">
        <v>14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13505</v>
      </c>
      <c r="B506" s="19" t="s">
        <v>111</v>
      </c>
      <c r="C506" s="24" t="s">
        <v>14</v>
      </c>
      <c r="D506" s="21"/>
      <c r="E506" s="1" t="s">
        <v>14</v>
      </c>
      <c r="F506" s="1" t="s">
        <v>14</v>
      </c>
      <c r="G506" s="1" t="s">
        <v>14</v>
      </c>
      <c r="H506" s="1" t="s">
        <v>15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13506</v>
      </c>
      <c r="B507" s="19" t="str">
        <f>HYPERLINK("https://yenminh.hagiang.gov.vn/", "UBND Ủy ban nhân dân thị trấn Yên Minh tỉnh Hà Giang")</f>
        <v>UBND Ủy ban nhân dân thị trấn Yên Minh tỉnh Hà Giang</v>
      </c>
      <c r="C507" s="20" t="s">
        <v>12</v>
      </c>
      <c r="D507" s="22"/>
      <c r="E507" s="1" t="s">
        <v>14</v>
      </c>
      <c r="F507" s="1" t="s">
        <v>14</v>
      </c>
      <c r="G507" s="1" t="s">
        <v>14</v>
      </c>
      <c r="H507" s="1" t="s">
        <v>14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13507</v>
      </c>
      <c r="B508" s="19" t="str">
        <f>HYPERLINK("https://www.facebook.com/tuoitreconganhagiang/?locale=te_IN", "Công an thị trấn Tam Sơn tỉnh Hà Giang")</f>
        <v>Công an thị trấn Tam Sơn tỉnh Hà Giang</v>
      </c>
      <c r="C508" s="20" t="s">
        <v>12</v>
      </c>
      <c r="D508" s="21"/>
      <c r="E508" s="1" t="s">
        <v>14</v>
      </c>
      <c r="F508" s="1" t="s">
        <v>14</v>
      </c>
      <c r="G508" s="1" t="s">
        <v>14</v>
      </c>
      <c r="H508" s="1" t="s">
        <v>15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13508</v>
      </c>
      <c r="B509" s="23" t="str">
        <f>HYPERLINK("", "UBND Ủy ban nhân dân thị trấn Tam Sơn tỉnh Hà Giang")</f>
        <v>UBND Ủy ban nhân dân thị trấn Tam Sơn tỉnh Hà Giang</v>
      </c>
      <c r="C509" s="20" t="s">
        <v>12</v>
      </c>
      <c r="D509" s="22"/>
      <c r="E509" s="1" t="s">
        <v>14</v>
      </c>
      <c r="F509" s="1" t="s">
        <v>14</v>
      </c>
      <c r="G509" s="1" t="s">
        <v>14</v>
      </c>
      <c r="H509" s="1" t="s">
        <v>14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13509</v>
      </c>
      <c r="B510" s="19" t="s">
        <v>112</v>
      </c>
      <c r="C510" s="24" t="s">
        <v>14</v>
      </c>
      <c r="D510" s="21"/>
      <c r="E510" s="1" t="s">
        <v>14</v>
      </c>
      <c r="F510" s="1" t="s">
        <v>14</v>
      </c>
      <c r="G510" s="1" t="s">
        <v>14</v>
      </c>
      <c r="H510" s="1" t="s">
        <v>15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13510</v>
      </c>
      <c r="B511" s="19" t="str">
        <f>HYPERLINK("https://vixuyen.hagiang.gov.vn/", "UBND Ủy ban nhân dân thị trấn Vị Xuyên tỉnh Hà Giang")</f>
        <v>UBND Ủy ban nhân dân thị trấn Vị Xuyên tỉnh Hà Giang</v>
      </c>
      <c r="C511" s="20" t="s">
        <v>12</v>
      </c>
      <c r="D511" s="22"/>
      <c r="E511" s="1" t="s">
        <v>14</v>
      </c>
      <c r="F511" s="1" t="s">
        <v>14</v>
      </c>
      <c r="G511" s="1" t="s">
        <v>14</v>
      </c>
      <c r="H511" s="1" t="s">
        <v>14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13511</v>
      </c>
      <c r="B512" s="23" t="str">
        <f>HYPERLINK("", "Công an thị trấn Nông Trường Việt Lâm tỉnh Hà Giang")</f>
        <v>Công an thị trấn Nông Trường Việt Lâm tỉnh Hà Giang</v>
      </c>
      <c r="C512" s="20" t="s">
        <v>12</v>
      </c>
      <c r="D512" s="21"/>
      <c r="E512" s="1" t="s">
        <v>14</v>
      </c>
      <c r="F512" s="1" t="s">
        <v>14</v>
      </c>
      <c r="G512" s="1" t="s">
        <v>14</v>
      </c>
      <c r="H512" s="1" t="s">
        <v>15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13512</v>
      </c>
      <c r="B513" s="19" t="str">
        <f>HYPERLINK("https://ttvietlam.hagiang.gov.vn/vi/chi-tiet-tin-tuc/-/news/1325954/le-cong-bo-thi-tran-nong-truong-viet-lam-la-do-thi-loai-v.html", "UBND Ủy ban nhân dân thị trấn Nông Trường Việt Lâm tỉnh Hà Giang")</f>
        <v>UBND Ủy ban nhân dân thị trấn Nông Trường Việt Lâm tỉnh Hà Giang</v>
      </c>
      <c r="C513" s="20" t="s">
        <v>12</v>
      </c>
      <c r="D513" s="22"/>
      <c r="E513" s="1" t="s">
        <v>14</v>
      </c>
      <c r="F513" s="1" t="s">
        <v>14</v>
      </c>
      <c r="G513" s="1" t="s">
        <v>14</v>
      </c>
      <c r="H513" s="1" t="s">
        <v>14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13513</v>
      </c>
      <c r="B514" s="23" t="str">
        <f>HYPERLINK("", "Công an thị trấn Yên Phú tỉnh Hà Giang")</f>
        <v>Công an thị trấn Yên Phú tỉnh Hà Giang</v>
      </c>
      <c r="C514" s="20" t="s">
        <v>12</v>
      </c>
      <c r="D514" s="21"/>
      <c r="E514" s="1" t="s">
        <v>14</v>
      </c>
      <c r="F514" s="1" t="s">
        <v>14</v>
      </c>
      <c r="G514" s="1" t="s">
        <v>14</v>
      </c>
      <c r="H514" s="1" t="s">
        <v>15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13514</v>
      </c>
      <c r="B515" s="19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515" s="20" t="s">
        <v>12</v>
      </c>
      <c r="D515" s="22"/>
      <c r="E515" s="1" t="s">
        <v>14</v>
      </c>
      <c r="F515" s="1" t="s">
        <v>14</v>
      </c>
      <c r="G515" s="1" t="s">
        <v>14</v>
      </c>
      <c r="H515" s="1" t="s">
        <v>14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13515</v>
      </c>
      <c r="B516" s="23" t="str">
        <f>HYPERLINK("", "Công an thị trấn Vinh Quang tỉnh Hà Giang")</f>
        <v>Công an thị trấn Vinh Quang tỉnh Hà Giang</v>
      </c>
      <c r="C516" s="20" t="s">
        <v>12</v>
      </c>
      <c r="D516" s="21"/>
      <c r="E516" s="1" t="s">
        <v>14</v>
      </c>
      <c r="F516" s="1" t="s">
        <v>14</v>
      </c>
      <c r="G516" s="1" t="s">
        <v>14</v>
      </c>
      <c r="H516" s="1" t="s">
        <v>15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13516</v>
      </c>
      <c r="B517" s="19" t="str">
        <f>HYPERLINK("https://ttvinhquang.hagiang.gov.vn/trang-chu", "UBND Ủy ban nhân dân thị trấn Vinh Quang tỉnh Hà Giang")</f>
        <v>UBND Ủy ban nhân dân thị trấn Vinh Quang tỉnh Hà Giang</v>
      </c>
      <c r="C517" s="20" t="s">
        <v>12</v>
      </c>
      <c r="D517" s="22"/>
      <c r="E517" s="1" t="s">
        <v>14</v>
      </c>
      <c r="F517" s="1" t="s">
        <v>14</v>
      </c>
      <c r="G517" s="1" t="s">
        <v>14</v>
      </c>
      <c r="H517" s="1" t="s">
        <v>14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13517</v>
      </c>
      <c r="B518" s="19" t="s">
        <v>113</v>
      </c>
      <c r="C518" s="24" t="s">
        <v>14</v>
      </c>
      <c r="D518" s="21"/>
      <c r="E518" s="1" t="s">
        <v>14</v>
      </c>
      <c r="F518" s="1" t="s">
        <v>14</v>
      </c>
      <c r="G518" s="1" t="s">
        <v>14</v>
      </c>
      <c r="H518" s="1" t="s">
        <v>15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13518</v>
      </c>
      <c r="B519" s="19" t="str">
        <f>HYPERLINK("https://antv.gov.vn/phap-luat-3/khoi-to-chu-tich-uy-ban-nhan-dan-thi-tran-coc-pai-ha-giang-AFD140577.html", "UBND Ủy ban nhân dân thị trấn Cốc Pài tỉnh Hà Giang")</f>
        <v>UBND Ủy ban nhân dân thị trấn Cốc Pài tỉnh Hà Giang</v>
      </c>
      <c r="C519" s="20" t="s">
        <v>12</v>
      </c>
      <c r="D519" s="22"/>
      <c r="E519" s="1" t="s">
        <v>14</v>
      </c>
      <c r="F519" s="1" t="s">
        <v>14</v>
      </c>
      <c r="G519" s="1" t="s">
        <v>14</v>
      </c>
      <c r="H519" s="1" t="s">
        <v>14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13519</v>
      </c>
      <c r="B520" s="23" t="str">
        <f>HYPERLINK("", "Công an thị trấn Việt Quang tỉnh Hà Giang")</f>
        <v>Công an thị trấn Việt Quang tỉnh Hà Giang</v>
      </c>
      <c r="C520" s="21" t="s">
        <v>12</v>
      </c>
      <c r="D520" s="21"/>
      <c r="E520" s="1" t="s">
        <v>14</v>
      </c>
      <c r="F520" s="1" t="s">
        <v>14</v>
      </c>
      <c r="G520" s="1" t="s">
        <v>14</v>
      </c>
      <c r="H520" s="1" t="s">
        <v>15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13520</v>
      </c>
      <c r="B521" s="19" t="str">
        <f>HYPERLINK("https://ttvietquang.hagiang.gov.vn/trang-chu", "UBND Ủy ban nhân dân thị trấn Việt Quang tỉnh Hà Giang")</f>
        <v>UBND Ủy ban nhân dân thị trấn Việt Quang tỉnh Hà Giang</v>
      </c>
      <c r="C521" s="20" t="s">
        <v>12</v>
      </c>
      <c r="D521" s="22"/>
      <c r="E521" s="1" t="s">
        <v>14</v>
      </c>
      <c r="F521" s="1" t="s">
        <v>14</v>
      </c>
      <c r="G521" s="1" t="s">
        <v>14</v>
      </c>
      <c r="H521" s="1" t="s">
        <v>14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13521</v>
      </c>
      <c r="B522" s="23" t="str">
        <f>HYPERLINK("", "Công an thị trấn Vĩnh Tuy tỉnh Hà Giang")</f>
        <v>Công an thị trấn Vĩnh Tuy tỉnh Hà Giang</v>
      </c>
      <c r="C522" s="20" t="s">
        <v>12</v>
      </c>
      <c r="D522" s="21"/>
      <c r="E522" s="1" t="s">
        <v>14</v>
      </c>
      <c r="F522" s="1" t="s">
        <v>14</v>
      </c>
      <c r="G522" s="1" t="s">
        <v>14</v>
      </c>
      <c r="H522" s="1" t="s">
        <v>15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13522</v>
      </c>
      <c r="B523" s="19" t="str">
        <f>HYPERLINK("https://ttvinhtuy.hagiang.gov.vn/", "UBND Ủy ban nhân dân thị trấn Vĩnh Tuy tỉnh Hà Giang")</f>
        <v>UBND Ủy ban nhân dân thị trấn Vĩnh Tuy tỉnh Hà Giang</v>
      </c>
      <c r="C523" s="20" t="s">
        <v>12</v>
      </c>
      <c r="D523" s="22"/>
      <c r="E523" s="1" t="s">
        <v>14</v>
      </c>
      <c r="F523" s="1" t="s">
        <v>14</v>
      </c>
      <c r="G523" s="1" t="s">
        <v>14</v>
      </c>
      <c r="H523" s="1" t="s">
        <v>14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13523</v>
      </c>
      <c r="B524" s="23" t="str">
        <f>HYPERLINK("", "Công an thị trấn Yên Bình tỉnh Hà Giang")</f>
        <v>Công an thị trấn Yên Bình tỉnh Hà Giang</v>
      </c>
      <c r="C524" s="20" t="s">
        <v>12</v>
      </c>
      <c r="D524" s="21"/>
      <c r="E524" s="1" t="s">
        <v>14</v>
      </c>
      <c r="F524" s="1" t="s">
        <v>14</v>
      </c>
      <c r="G524" s="1" t="s">
        <v>14</v>
      </c>
      <c r="H524" s="1" t="s">
        <v>15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13524</v>
      </c>
      <c r="B525" s="19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525" s="20" t="s">
        <v>12</v>
      </c>
      <c r="D525" s="22"/>
      <c r="E525" s="1" t="s">
        <v>14</v>
      </c>
      <c r="F525" s="1" t="s">
        <v>14</v>
      </c>
      <c r="G525" s="1" t="s">
        <v>14</v>
      </c>
      <c r="H525" s="1" t="s">
        <v>14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13525</v>
      </c>
      <c r="B526" s="19" t="s">
        <v>114</v>
      </c>
      <c r="C526" s="24" t="s">
        <v>14</v>
      </c>
      <c r="D526" s="21" t="s">
        <v>13</v>
      </c>
      <c r="E526" s="1" t="s">
        <v>14</v>
      </c>
      <c r="F526" s="1" t="s">
        <v>14</v>
      </c>
      <c r="G526" s="1" t="s">
        <v>14</v>
      </c>
      <c r="H526" s="1" t="s">
        <v>15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13526</v>
      </c>
      <c r="B527" s="19" t="str">
        <f>HYPERLINK("http://pacmiau.baolam.caobang.gov.vn/uy-ban-nhan-dan", "UBND Ủy ban nhân dân thị trấn Pác Miầu tỉnh Cao Bằng")</f>
        <v>UBND Ủy ban nhân dân thị trấn Pác Miầu tỉnh Cao Bằng</v>
      </c>
      <c r="C527" s="20" t="s">
        <v>12</v>
      </c>
      <c r="D527" s="22"/>
      <c r="E527" s="1" t="s">
        <v>14</v>
      </c>
      <c r="F527" s="1" t="s">
        <v>14</v>
      </c>
      <c r="G527" s="1" t="s">
        <v>14</v>
      </c>
      <c r="H527" s="1" t="s">
        <v>14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13527</v>
      </c>
      <c r="B528" s="23" t="str">
        <f>HYPERLINK("https://www.facebook.com/profile.php?id=100077425433605", "Công an thị trấn Bảo Lạc tỉnh Cao Bằng")</f>
        <v>Công an thị trấn Bảo Lạc tỉnh Cao Bằng</v>
      </c>
      <c r="C528" s="20" t="s">
        <v>12</v>
      </c>
      <c r="D528" s="21" t="s">
        <v>13</v>
      </c>
      <c r="E528" s="1" t="s">
        <v>115</v>
      </c>
      <c r="F528" s="1" t="str">
        <f>HYPERLINK("mailto:catt.baolac@gmail.com", "catt.baolac@gmail.com")</f>
        <v>catt.baolac@gmail.com</v>
      </c>
      <c r="G528" s="1" t="s">
        <v>116</v>
      </c>
      <c r="H528" s="1" t="s">
        <v>14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13528</v>
      </c>
      <c r="B529" s="19" t="str">
        <f>HYPERLINK("https://baolac.caobang.gov.vn/", "UBND Ủy ban nhân dân thị trấn Bảo Lạc tỉnh Cao Bằng")</f>
        <v>UBND Ủy ban nhân dân thị trấn Bảo Lạc tỉnh Cao Bằng</v>
      </c>
      <c r="C529" s="20" t="s">
        <v>12</v>
      </c>
      <c r="D529" s="22"/>
      <c r="E529" s="1" t="s">
        <v>14</v>
      </c>
      <c r="F529" s="1" t="s">
        <v>14</v>
      </c>
      <c r="G529" s="1" t="s">
        <v>14</v>
      </c>
      <c r="H529" s="1" t="s">
        <v>14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13529</v>
      </c>
      <c r="B530" s="23" t="str">
        <f>HYPERLINK("https://www.facebook.com/CaThongNong", "Công an thị trấn Thông Nông tỉnh Cao Bằng")</f>
        <v>Công an thị trấn Thông Nông tỉnh Cao Bằng</v>
      </c>
      <c r="C530" s="20" t="s">
        <v>12</v>
      </c>
      <c r="D530" s="21" t="s">
        <v>13</v>
      </c>
      <c r="E530" s="1" t="s">
        <v>14</v>
      </c>
      <c r="F530" s="1" t="s">
        <v>14</v>
      </c>
      <c r="G530" s="1" t="s">
        <v>14</v>
      </c>
      <c r="H530" s="1" t="s">
        <v>15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13530</v>
      </c>
      <c r="B531" s="19" t="str">
        <f>HYPERLINK("https://thongnong.haquang.caobang.gov.vn/", "UBND Ủy ban nhân dân thị trấn Thông Nông tỉnh Cao Bằng")</f>
        <v>UBND Ủy ban nhân dân thị trấn Thông Nông tỉnh Cao Bằng</v>
      </c>
      <c r="C531" s="20" t="s">
        <v>12</v>
      </c>
      <c r="D531" s="22"/>
      <c r="E531" s="1" t="s">
        <v>14</v>
      </c>
      <c r="F531" s="1" t="s">
        <v>14</v>
      </c>
      <c r="G531" s="1" t="s">
        <v>14</v>
      </c>
      <c r="H531" s="1" t="s">
        <v>14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13531</v>
      </c>
      <c r="B532" s="19" t="s">
        <v>117</v>
      </c>
      <c r="C532" s="24" t="s">
        <v>14</v>
      </c>
      <c r="D532" s="21"/>
      <c r="E532" s="1" t="s">
        <v>14</v>
      </c>
      <c r="F532" s="1" t="s">
        <v>14</v>
      </c>
      <c r="G532" s="1" t="s">
        <v>14</v>
      </c>
      <c r="H532" s="1" t="s">
        <v>15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13532</v>
      </c>
      <c r="B533" s="19" t="str">
        <f>HYPERLINK("http://xuanhoa.haquang.caobang.gov.vn/", "UBND Ủy ban nhân dân thị trấn Xuân Hòa tỉnh Cao Bằng")</f>
        <v>UBND Ủy ban nhân dân thị trấn Xuân Hòa tỉnh Cao Bằng</v>
      </c>
      <c r="C533" s="20" t="s">
        <v>12</v>
      </c>
      <c r="D533" s="22"/>
      <c r="E533" s="1" t="s">
        <v>14</v>
      </c>
      <c r="F533" s="1" t="s">
        <v>14</v>
      </c>
      <c r="G533" s="1" t="s">
        <v>14</v>
      </c>
      <c r="H533" s="1" t="s">
        <v>14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13533</v>
      </c>
      <c r="B534" s="19" t="s">
        <v>118</v>
      </c>
      <c r="C534" s="24" t="s">
        <v>14</v>
      </c>
      <c r="D534" s="21"/>
      <c r="E534" s="1" t="s">
        <v>14</v>
      </c>
      <c r="F534" s="1" t="s">
        <v>14</v>
      </c>
      <c r="G534" s="1" t="s">
        <v>14</v>
      </c>
      <c r="H534" s="1" t="s">
        <v>15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13534</v>
      </c>
      <c r="B535" s="19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535" s="20" t="s">
        <v>12</v>
      </c>
      <c r="D535" s="22"/>
      <c r="E535" s="1" t="s">
        <v>14</v>
      </c>
      <c r="F535" s="1" t="s">
        <v>14</v>
      </c>
      <c r="G535" s="1" t="s">
        <v>14</v>
      </c>
      <c r="H535" s="1" t="s">
        <v>14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13535</v>
      </c>
      <c r="B536" s="23" t="str">
        <f>HYPERLINK("", "Công an thị trấn Trùng Khánh tỉnh Cao Bằng")</f>
        <v>Công an thị trấn Trùng Khánh tỉnh Cao Bằng</v>
      </c>
      <c r="C536" s="20" t="s">
        <v>12</v>
      </c>
      <c r="D536" s="21"/>
      <c r="E536" s="1" t="s">
        <v>14</v>
      </c>
      <c r="F536" s="1" t="s">
        <v>14</v>
      </c>
      <c r="G536" s="1" t="s">
        <v>14</v>
      </c>
      <c r="H536" s="1" t="s">
        <v>15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13536</v>
      </c>
      <c r="B537" s="19" t="str">
        <f>HYPERLINK("https://trungkhanh.caobang.gov.vn/", "UBND Ủy ban nhân dân thị trấn Trùng Khánh tỉnh Cao Bằng")</f>
        <v>UBND Ủy ban nhân dân thị trấn Trùng Khánh tỉnh Cao Bằng</v>
      </c>
      <c r="C537" s="20" t="s">
        <v>12</v>
      </c>
      <c r="D537" s="22"/>
      <c r="E537" s="1" t="s">
        <v>14</v>
      </c>
      <c r="F537" s="1" t="s">
        <v>14</v>
      </c>
      <c r="G537" s="1" t="s">
        <v>14</v>
      </c>
      <c r="H537" s="1" t="s">
        <v>14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13537</v>
      </c>
      <c r="B538" s="19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538" s="20" t="s">
        <v>12</v>
      </c>
      <c r="D538" s="21" t="s">
        <v>13</v>
      </c>
      <c r="E538" s="1" t="s">
        <v>14</v>
      </c>
      <c r="F538" s="1" t="s">
        <v>14</v>
      </c>
      <c r="G538" s="1" t="s">
        <v>14</v>
      </c>
      <c r="H538" s="1" t="s">
        <v>15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13538</v>
      </c>
      <c r="B539" s="19" t="str">
        <f>HYPERLINK("https://thanhnhat.halang.caobang.gov.vn/", "UBND Ủy ban nhân dân thị trấn Thanh Nhật tỉnh Cao Bằng")</f>
        <v>UBND Ủy ban nhân dân thị trấn Thanh Nhật tỉnh Cao Bằng</v>
      </c>
      <c r="C539" s="20" t="s">
        <v>12</v>
      </c>
      <c r="D539" s="22"/>
      <c r="E539" s="1" t="s">
        <v>14</v>
      </c>
      <c r="F539" s="1" t="s">
        <v>14</v>
      </c>
      <c r="G539" s="1" t="s">
        <v>14</v>
      </c>
      <c r="H539" s="1" t="s">
        <v>14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13539</v>
      </c>
      <c r="B540" s="23" t="str">
        <f>HYPERLINK("https://www.facebook.com/profile.php?id=100068601932259", "Công an thị trấn Quảng Uyên tỉnh Cao Bằng")</f>
        <v>Công an thị trấn Quảng Uyên tỉnh Cao Bằng</v>
      </c>
      <c r="C540" s="20" t="s">
        <v>12</v>
      </c>
      <c r="D540" s="21" t="s">
        <v>13</v>
      </c>
      <c r="E540" s="1" t="s">
        <v>14</v>
      </c>
      <c r="F540" s="1" t="s">
        <v>14</v>
      </c>
      <c r="G540" s="1" t="s">
        <v>14</v>
      </c>
      <c r="H540" s="1" t="s">
        <v>15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13540</v>
      </c>
      <c r="B541" s="19" t="str">
        <f>HYPERLINK("https://quanguyen.quanghoa.caobang.gov.vn/", "UBND Ủy ban nhân dân thị trấn Quảng Uyên tỉnh Cao Bằng")</f>
        <v>UBND Ủy ban nhân dân thị trấn Quảng Uyên tỉnh Cao Bằng</v>
      </c>
      <c r="C541" s="20" t="s">
        <v>12</v>
      </c>
      <c r="D541" s="22"/>
      <c r="E541" s="1" t="s">
        <v>14</v>
      </c>
      <c r="F541" s="1" t="s">
        <v>14</v>
      </c>
      <c r="G541" s="1" t="s">
        <v>14</v>
      </c>
      <c r="H541" s="1" t="s">
        <v>14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13541</v>
      </c>
      <c r="B542" s="19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542" s="20" t="s">
        <v>12</v>
      </c>
      <c r="D542" s="21" t="s">
        <v>13</v>
      </c>
      <c r="E542" s="1" t="s">
        <v>14</v>
      </c>
      <c r="F542" s="1" t="s">
        <v>14</v>
      </c>
      <c r="G542" s="1" t="s">
        <v>14</v>
      </c>
      <c r="H542" s="1" t="s">
        <v>15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13542</v>
      </c>
      <c r="B543" s="19" t="str">
        <f>HYPERLINK("https://talung.quanghoa.caobang.gov.vn/", "UBND Ủy ban nhân dân thị trấn Tà Lùng tỉnh Cao Bằng")</f>
        <v>UBND Ủy ban nhân dân thị trấn Tà Lùng tỉnh Cao Bằng</v>
      </c>
      <c r="C543" s="20" t="s">
        <v>12</v>
      </c>
      <c r="D543" s="22"/>
      <c r="E543" s="1" t="s">
        <v>14</v>
      </c>
      <c r="F543" s="1" t="s">
        <v>14</v>
      </c>
      <c r="G543" s="1" t="s">
        <v>14</v>
      </c>
      <c r="H543" s="1" t="s">
        <v>14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13543</v>
      </c>
      <c r="B544" s="19" t="s">
        <v>119</v>
      </c>
      <c r="C544" s="24" t="s">
        <v>14</v>
      </c>
      <c r="D544" s="21" t="s">
        <v>13</v>
      </c>
      <c r="E544" s="1" t="s">
        <v>14</v>
      </c>
      <c r="F544" s="1" t="s">
        <v>14</v>
      </c>
      <c r="G544" s="1" t="s">
        <v>14</v>
      </c>
      <c r="H544" s="1" t="s">
        <v>15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13544</v>
      </c>
      <c r="B545" s="19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545" s="20" t="s">
        <v>12</v>
      </c>
      <c r="D545" s="22"/>
      <c r="E545" s="1" t="s">
        <v>14</v>
      </c>
      <c r="F545" s="1" t="s">
        <v>14</v>
      </c>
      <c r="G545" s="1" t="s">
        <v>14</v>
      </c>
      <c r="H545" s="1" t="s">
        <v>14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13545</v>
      </c>
      <c r="B546" s="19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546" s="20" t="s">
        <v>12</v>
      </c>
      <c r="D546" s="21" t="s">
        <v>13</v>
      </c>
      <c r="E546" s="1" t="s">
        <v>14</v>
      </c>
      <c r="F546" s="1" t="s">
        <v>14</v>
      </c>
      <c r="G546" s="1" t="s">
        <v>14</v>
      </c>
      <c r="H546" s="1" t="s">
        <v>15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13546</v>
      </c>
      <c r="B547" s="19" t="str">
        <f>HYPERLINK("http://nuochai.hoaan.caobang.gov.vn/", "UBND Ủy ban nhân dân thị trấn Nước Hai tỉnh Cao Bằng")</f>
        <v>UBND Ủy ban nhân dân thị trấn Nước Hai tỉnh Cao Bằng</v>
      </c>
      <c r="C547" s="20" t="s">
        <v>12</v>
      </c>
      <c r="D547" s="22"/>
      <c r="E547" s="1" t="s">
        <v>14</v>
      </c>
      <c r="F547" s="1" t="s">
        <v>14</v>
      </c>
      <c r="G547" s="1" t="s">
        <v>14</v>
      </c>
      <c r="H547" s="1" t="s">
        <v>14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13547</v>
      </c>
      <c r="B548" s="23" t="str">
        <f>HYPERLINK("", "Công an thị trấn Nguyên Bình tỉnh Cao Bằng")</f>
        <v>Công an thị trấn Nguyên Bình tỉnh Cao Bằng</v>
      </c>
      <c r="C548" s="20" t="s">
        <v>12</v>
      </c>
      <c r="D548" s="21"/>
      <c r="E548" s="1" t="s">
        <v>14</v>
      </c>
      <c r="F548" s="1" t="s">
        <v>14</v>
      </c>
      <c r="G548" s="1" t="s">
        <v>14</v>
      </c>
      <c r="H548" s="1" t="s">
        <v>15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13548</v>
      </c>
      <c r="B549" s="19" t="str">
        <f>HYPERLINK("https://nguyenbinh.caobang.gov.vn/", "UBND Ủy ban nhân dân thị trấn Nguyên Bình tỉnh Cao Bằng")</f>
        <v>UBND Ủy ban nhân dân thị trấn Nguyên Bình tỉnh Cao Bằng</v>
      </c>
      <c r="C549" s="20" t="s">
        <v>12</v>
      </c>
      <c r="D549" s="22"/>
      <c r="E549" s="1" t="s">
        <v>14</v>
      </c>
      <c r="F549" s="1" t="s">
        <v>14</v>
      </c>
      <c r="G549" s="1" t="s">
        <v>14</v>
      </c>
      <c r="H549" s="1" t="s">
        <v>14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13549</v>
      </c>
      <c r="B550" s="23" t="str">
        <f>HYPERLINK("https://www.facebook.com/profile.php?id=100075817578133", "Công an thị trấn Tĩnh Túc tỉnh Cao Bằng")</f>
        <v>Công an thị trấn Tĩnh Túc tỉnh Cao Bằng</v>
      </c>
      <c r="C550" s="20" t="s">
        <v>12</v>
      </c>
      <c r="D550" s="21" t="s">
        <v>13</v>
      </c>
      <c r="E550" s="1" t="s">
        <v>120</v>
      </c>
      <c r="F550" s="1" t="s">
        <v>14</v>
      </c>
      <c r="G550" s="1" t="s">
        <v>121</v>
      </c>
      <c r="H550" s="1" t="s">
        <v>14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13550</v>
      </c>
      <c r="B551" s="19" t="str">
        <f>HYPERLINK("https://nguyenbinh.caobang.gov.vn/thi-tran-tinh-tuc", "UBND Ủy ban nhân dân thị trấn Tĩnh Túc tỉnh Cao Bằng")</f>
        <v>UBND Ủy ban nhân dân thị trấn Tĩnh Túc tỉnh Cao Bằng</v>
      </c>
      <c r="C551" s="20" t="s">
        <v>12</v>
      </c>
      <c r="D551" s="22"/>
      <c r="E551" s="1" t="s">
        <v>14</v>
      </c>
      <c r="F551" s="1" t="s">
        <v>14</v>
      </c>
      <c r="G551" s="1" t="s">
        <v>14</v>
      </c>
      <c r="H551" s="1" t="s">
        <v>14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13551</v>
      </c>
      <c r="B552" s="19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s="20" t="s">
        <v>12</v>
      </c>
      <c r="D552" s="21" t="s">
        <v>13</v>
      </c>
      <c r="E552" s="1" t="s">
        <v>14</v>
      </c>
      <c r="F552" s="1" t="s">
        <v>14</v>
      </c>
      <c r="G552" s="1" t="s">
        <v>14</v>
      </c>
      <c r="H552" s="1" t="s">
        <v>15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13552</v>
      </c>
      <c r="B553" s="19" t="str">
        <f>HYPERLINK("http://dongkhe.thachan.caobang.gov.vn/", "UBND Ủy ban nhân dân thị trấn Đông Khê tỉnh Cao Bằng")</f>
        <v>UBND Ủy ban nhân dân thị trấn Đông Khê tỉnh Cao Bằng</v>
      </c>
      <c r="C553" s="20" t="s">
        <v>12</v>
      </c>
      <c r="D553" s="22"/>
      <c r="E553" s="1" t="s">
        <v>14</v>
      </c>
      <c r="F553" s="1" t="s">
        <v>14</v>
      </c>
      <c r="G553" s="1" t="s">
        <v>14</v>
      </c>
      <c r="H553" s="1" t="s">
        <v>14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13553</v>
      </c>
      <c r="B554" s="19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554" s="20" t="s">
        <v>12</v>
      </c>
      <c r="D554" s="21" t="s">
        <v>13</v>
      </c>
      <c r="E554" s="1" t="s">
        <v>14</v>
      </c>
      <c r="F554" s="1" t="s">
        <v>14</v>
      </c>
      <c r="G554" s="1" t="s">
        <v>14</v>
      </c>
      <c r="H554" s="1" t="s">
        <v>15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13554</v>
      </c>
      <c r="B555" s="19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555" s="20" t="s">
        <v>12</v>
      </c>
      <c r="D555" s="22"/>
      <c r="E555" s="1" t="s">
        <v>14</v>
      </c>
      <c r="F555" s="1" t="s">
        <v>14</v>
      </c>
      <c r="G555" s="1" t="s">
        <v>14</v>
      </c>
      <c r="H555" s="1" t="s">
        <v>14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13555</v>
      </c>
      <c r="B556" s="19" t="str">
        <f>HYPERLINK("https://www.facebook.com/cattnaphac/", "Công an thị trấn Nà Phặc tỉnh Bắc Kạn")</f>
        <v>Công an thị trấn Nà Phặc tỉnh Bắc Kạn</v>
      </c>
      <c r="C556" s="20" t="s">
        <v>12</v>
      </c>
      <c r="D556" s="21"/>
      <c r="E556" s="1" t="s">
        <v>14</v>
      </c>
      <c r="F556" s="1" t="s">
        <v>14</v>
      </c>
      <c r="G556" s="1" t="s">
        <v>14</v>
      </c>
      <c r="H556" s="1" t="s">
        <v>15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13556</v>
      </c>
      <c r="B557" s="19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557" s="20" t="s">
        <v>12</v>
      </c>
      <c r="D557" s="22"/>
      <c r="E557" s="1" t="s">
        <v>14</v>
      </c>
      <c r="F557" s="1" t="s">
        <v>14</v>
      </c>
      <c r="G557" s="1" t="s">
        <v>14</v>
      </c>
      <c r="H557" s="1" t="s">
        <v>14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13557</v>
      </c>
      <c r="B558" s="19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558" s="20" t="s">
        <v>12</v>
      </c>
      <c r="D558" s="21"/>
      <c r="E558" s="1" t="s">
        <v>122</v>
      </c>
      <c r="F558" s="1" t="str">
        <f>HYPERLINK("mailto:nongthiluu@gmail.com", "nongthiluu@gmail.com")</f>
        <v>nongthiluu@gmail.com</v>
      </c>
      <c r="G558" s="1" t="s">
        <v>123</v>
      </c>
      <c r="H558" s="1" t="s">
        <v>14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13558</v>
      </c>
      <c r="B559" s="19" t="str">
        <f>HYPERLINK("https://phuthong.bachthong.gov.vn/", "UBND Ủy ban nhân dân thị trấn Phủ Thông tỉnh Bắc Kạn")</f>
        <v>UBND Ủy ban nhân dân thị trấn Phủ Thông tỉnh Bắc Kạn</v>
      </c>
      <c r="C559" s="20" t="s">
        <v>12</v>
      </c>
      <c r="D559" s="22"/>
      <c r="E559" s="1" t="s">
        <v>14</v>
      </c>
      <c r="F559" s="1" t="s">
        <v>14</v>
      </c>
      <c r="G559" s="1" t="s">
        <v>14</v>
      </c>
      <c r="H559" s="1" t="s">
        <v>14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13559</v>
      </c>
      <c r="B560" s="23" t="str">
        <f>HYPERLINK("https://m.facebook.com/profile.php?id=100083664512153&amp;_rdr", "Công an thị trấn Bằng Lũng tỉnh Bắc Kạn")</f>
        <v>Công an thị trấn Bằng Lũng tỉnh Bắc Kạn</v>
      </c>
      <c r="C560" s="20" t="s">
        <v>12</v>
      </c>
      <c r="D560" s="21" t="s">
        <v>13</v>
      </c>
      <c r="E560" s="1" t="s">
        <v>14</v>
      </c>
      <c r="F560" s="1" t="s">
        <v>14</v>
      </c>
      <c r="G560" s="1" t="s">
        <v>14</v>
      </c>
      <c r="H560" s="1" t="s">
        <v>15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13560</v>
      </c>
      <c r="B561" s="19" t="str">
        <f>HYPERLINK("https://banglung.chodon.backan.gov.vn/", "UBND Ủy ban nhân dân thị trấn Bằng Lũng tỉnh Bắc Kạn")</f>
        <v>UBND Ủy ban nhân dân thị trấn Bằng Lũng tỉnh Bắc Kạn</v>
      </c>
      <c r="C561" s="20" t="s">
        <v>12</v>
      </c>
      <c r="D561" s="22"/>
      <c r="E561" s="1" t="s">
        <v>14</v>
      </c>
      <c r="F561" s="1" t="s">
        <v>14</v>
      </c>
      <c r="G561" s="1" t="s">
        <v>14</v>
      </c>
      <c r="H561" s="1" t="s">
        <v>14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13561</v>
      </c>
      <c r="B562" s="23" t="str">
        <f>HYPERLINK("", "Công an thị trấn Chợ Mới tỉnh Bắc Kạn")</f>
        <v>Công an thị trấn Chợ Mới tỉnh Bắc Kạn</v>
      </c>
      <c r="C562" s="20" t="s">
        <v>12</v>
      </c>
      <c r="D562" s="21"/>
      <c r="E562" s="1" t="s">
        <v>14</v>
      </c>
      <c r="F562" s="1" t="s">
        <v>14</v>
      </c>
      <c r="G562" s="1" t="s">
        <v>14</v>
      </c>
      <c r="H562" s="1" t="s">
        <v>15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13562</v>
      </c>
      <c r="B563" s="19" t="str">
        <f>HYPERLINK("https://chomoi.gov.vn/", "UBND Ủy ban nhân dân thị trấn Chợ Mới tỉnh Bắc Kạn")</f>
        <v>UBND Ủy ban nhân dân thị trấn Chợ Mới tỉnh Bắc Kạn</v>
      </c>
      <c r="C563" s="20" t="s">
        <v>12</v>
      </c>
      <c r="D563" s="22"/>
      <c r="E563" s="1" t="s">
        <v>14</v>
      </c>
      <c r="F563" s="1" t="s">
        <v>14</v>
      </c>
      <c r="G563" s="1" t="s">
        <v>14</v>
      </c>
      <c r="H563" s="1" t="s">
        <v>14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13563</v>
      </c>
      <c r="B564" s="19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564" s="20" t="s">
        <v>12</v>
      </c>
      <c r="D564" s="22" t="s">
        <v>13</v>
      </c>
      <c r="E564" s="1" t="s">
        <v>14</v>
      </c>
      <c r="F564" s="1" t="s">
        <v>14</v>
      </c>
      <c r="G564" s="1" t="s">
        <v>14</v>
      </c>
      <c r="H564" s="1" t="s">
        <v>15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13564</v>
      </c>
      <c r="B565" s="19" t="str">
        <f>HYPERLINK("https://nari.backan.gov.vn/", "UBND Ủy ban nhân dân thị trấn Yến Lạc tỉnh Bắc Kạn")</f>
        <v>UBND Ủy ban nhân dân thị trấn Yến Lạc tỉnh Bắc Kạn</v>
      </c>
      <c r="C565" s="20" t="s">
        <v>12</v>
      </c>
      <c r="D565" s="22"/>
      <c r="E565" s="1" t="s">
        <v>14</v>
      </c>
      <c r="F565" s="1" t="s">
        <v>14</v>
      </c>
      <c r="G565" s="1" t="s">
        <v>14</v>
      </c>
      <c r="H565" s="1" t="s">
        <v>14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13565</v>
      </c>
      <c r="B566" s="23" t="str">
        <f>HYPERLINK("https://www.facebook.com/conganthitrannahang", "Công an thị trấn Na Hang tỉnh Tuyên Quang")</f>
        <v>Công an thị trấn Na Hang tỉnh Tuyên Quang</v>
      </c>
      <c r="C566" s="20" t="s">
        <v>12</v>
      </c>
      <c r="D566" s="21" t="s">
        <v>13</v>
      </c>
      <c r="E566" s="1" t="s">
        <v>14</v>
      </c>
      <c r="F566" s="1" t="s">
        <v>14</v>
      </c>
      <c r="G566" s="1" t="s">
        <v>14</v>
      </c>
      <c r="H566" s="1" t="s">
        <v>15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13566</v>
      </c>
      <c r="B567" s="19" t="str">
        <f>HYPERLINK("https://nahang.tuyenquang.gov.vn/", "UBND Ủy ban nhân dân thị trấn Na Hang tỉnh Tuyên Quang")</f>
        <v>UBND Ủy ban nhân dân thị trấn Na Hang tỉnh Tuyên Quang</v>
      </c>
      <c r="C567" s="20" t="s">
        <v>12</v>
      </c>
      <c r="D567" s="22"/>
      <c r="E567" s="1" t="s">
        <v>14</v>
      </c>
      <c r="F567" s="1" t="s">
        <v>14</v>
      </c>
      <c r="G567" s="1" t="s">
        <v>14</v>
      </c>
      <c r="H567" s="1" t="s">
        <v>14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13567</v>
      </c>
      <c r="B568" s="23" t="str">
        <f>HYPERLINK("https://www.facebook.com/conganthitran686", "Công an thị trấn Vĩnh Lộc tỉnh Tuyên Quang")</f>
        <v>Công an thị trấn Vĩnh Lộc tỉnh Tuyên Quang</v>
      </c>
      <c r="C568" s="20" t="s">
        <v>12</v>
      </c>
      <c r="D568" s="22" t="s">
        <v>13</v>
      </c>
      <c r="E568" s="1" t="s">
        <v>14</v>
      </c>
      <c r="F568" s="1" t="s">
        <v>14</v>
      </c>
      <c r="G568" s="1" t="s">
        <v>14</v>
      </c>
      <c r="H568" s="1" t="s">
        <v>15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13568</v>
      </c>
      <c r="B569" s="19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569" s="20" t="s">
        <v>12</v>
      </c>
      <c r="D569" s="22"/>
      <c r="E569" s="1" t="s">
        <v>14</v>
      </c>
      <c r="F569" s="1" t="s">
        <v>14</v>
      </c>
      <c r="G569" s="1" t="s">
        <v>14</v>
      </c>
      <c r="H569" s="1" t="s">
        <v>14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13569</v>
      </c>
      <c r="B570" s="23" t="str">
        <f>HYPERLINK("", "Công an thị trấn Tân Yên tỉnh Tuyên Quang")</f>
        <v>Công an thị trấn Tân Yên tỉnh Tuyên Quang</v>
      </c>
      <c r="C570" s="20" t="s">
        <v>12</v>
      </c>
      <c r="D570" s="21"/>
      <c r="E570" s="1" t="s">
        <v>14</v>
      </c>
      <c r="F570" s="1" t="s">
        <v>14</v>
      </c>
      <c r="G570" s="1" t="s">
        <v>14</v>
      </c>
      <c r="H570" s="1" t="s">
        <v>15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13570</v>
      </c>
      <c r="B571" s="19" t="str">
        <f>HYPERLINK("https://hamyen.tuyenquang.gov.vn/", "UBND Ủy ban nhân dân thị trấn Tân Yên tỉnh Tuyên Quang")</f>
        <v>UBND Ủy ban nhân dân thị trấn Tân Yên tỉnh Tuyên Quang</v>
      </c>
      <c r="C571" s="20" t="s">
        <v>12</v>
      </c>
      <c r="D571" s="22"/>
      <c r="E571" s="1" t="s">
        <v>14</v>
      </c>
      <c r="F571" s="1" t="s">
        <v>14</v>
      </c>
      <c r="G571" s="1" t="s">
        <v>14</v>
      </c>
      <c r="H571" s="1" t="s">
        <v>14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13571</v>
      </c>
      <c r="B572" s="19" t="s">
        <v>124</v>
      </c>
      <c r="C572" s="24" t="s">
        <v>14</v>
      </c>
      <c r="D572" s="21"/>
      <c r="E572" s="1" t="s">
        <v>14</v>
      </c>
      <c r="F572" s="1" t="s">
        <v>14</v>
      </c>
      <c r="G572" s="1" t="s">
        <v>14</v>
      </c>
      <c r="H572" s="1" t="s">
        <v>15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13572</v>
      </c>
      <c r="B573" s="19" t="str">
        <f>HYPERLINK("https://tanbinh.bactanuyen.binhduong.gov.vn/", "UBND Ủy ban nhân dân thị trấn Tân Bình tỉnh Tuyên Quang")</f>
        <v>UBND Ủy ban nhân dân thị trấn Tân Bình tỉnh Tuyên Quang</v>
      </c>
      <c r="C573" s="20" t="s">
        <v>12</v>
      </c>
      <c r="D573" s="22"/>
      <c r="E573" s="1" t="s">
        <v>14</v>
      </c>
      <c r="F573" s="1" t="s">
        <v>14</v>
      </c>
      <c r="G573" s="1" t="s">
        <v>14</v>
      </c>
      <c r="H573" s="1" t="s">
        <v>14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13573</v>
      </c>
      <c r="B574" s="23" t="str">
        <f>HYPERLINK("https://www.facebook.com/profile.php?id=100069370112544", "Công an thị trấn Sơn Dương tỉnh Tuyên Quang")</f>
        <v>Công an thị trấn Sơn Dương tỉnh Tuyên Quang</v>
      </c>
      <c r="C574" s="20" t="s">
        <v>12</v>
      </c>
      <c r="D574" s="21" t="s">
        <v>13</v>
      </c>
      <c r="E574" s="1" t="s">
        <v>125</v>
      </c>
      <c r="F574" s="1" t="str">
        <f>HYPERLINK("mailto:conganttsd@gmail.com", "conganttsd@gmail.com")</f>
        <v>conganttsd@gmail.com</v>
      </c>
      <c r="G574" s="1" t="s">
        <v>14</v>
      </c>
      <c r="H574" s="1" t="s">
        <v>15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13574</v>
      </c>
      <c r="B575" s="19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575" s="20" t="s">
        <v>12</v>
      </c>
      <c r="D575" s="22"/>
      <c r="E575" s="1" t="s">
        <v>14</v>
      </c>
      <c r="F575" s="1" t="s">
        <v>14</v>
      </c>
      <c r="G575" s="1" t="s">
        <v>14</v>
      </c>
      <c r="H575" s="1" t="s">
        <v>14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13575</v>
      </c>
      <c r="B576" s="19" t="str">
        <f>HYPERLINK("https://www.facebook.com/p/C%C3%B4ng-An-Th%E1%BB%8B-Tr%E1%BA%A5n-B%C3%A1t-X%C3%A1t-100080062719160/", "Công an thị trấn Bát Xát tỉnh Lào Cai")</f>
        <v>Công an thị trấn Bát Xát tỉnh Lào Cai</v>
      </c>
      <c r="C576" s="20" t="s">
        <v>12</v>
      </c>
      <c r="D576" s="21"/>
      <c r="E576" s="1" t="s">
        <v>14</v>
      </c>
      <c r="F576" s="1" t="s">
        <v>14</v>
      </c>
      <c r="G576" s="1" t="s">
        <v>14</v>
      </c>
      <c r="H576" s="1" t="s">
        <v>15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13576</v>
      </c>
      <c r="B577" s="19" t="str">
        <f>HYPERLINK("https://batxat.laocai.gov.vn/", "UBND Ủy ban nhân dân thị trấn Bát Xát tỉnh Lào Cai")</f>
        <v>UBND Ủy ban nhân dân thị trấn Bát Xát tỉnh Lào Cai</v>
      </c>
      <c r="C577" s="20" t="s">
        <v>12</v>
      </c>
      <c r="D577" s="22"/>
      <c r="E577" s="1" t="s">
        <v>14</v>
      </c>
      <c r="F577" s="1" t="s">
        <v>14</v>
      </c>
      <c r="G577" s="1" t="s">
        <v>14</v>
      </c>
      <c r="H577" s="1" t="s">
        <v>14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13577</v>
      </c>
      <c r="B578" s="23" t="str">
        <f>HYPERLINK("", "Công an thị trấn Mường Khương tỉnh Lào Cai")</f>
        <v>Công an thị trấn Mường Khương tỉnh Lào Cai</v>
      </c>
      <c r="C578" s="20" t="s">
        <v>12</v>
      </c>
      <c r="D578" s="21"/>
      <c r="E578" s="1" t="s">
        <v>14</v>
      </c>
      <c r="F578" s="1" t="s">
        <v>14</v>
      </c>
      <c r="G578" s="1" t="s">
        <v>14</v>
      </c>
      <c r="H578" s="1" t="s">
        <v>15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13578</v>
      </c>
      <c r="B579" s="19" t="str">
        <f>HYPERLINK("https://muongkhuong.laocai.gov.vn/", "UBND Ủy ban nhân dân thị trấn Mường Khương tỉnh Lào Cai")</f>
        <v>UBND Ủy ban nhân dân thị trấn Mường Khương tỉnh Lào Cai</v>
      </c>
      <c r="C579" s="20" t="s">
        <v>12</v>
      </c>
      <c r="D579" s="22"/>
      <c r="E579" s="1" t="s">
        <v>14</v>
      </c>
      <c r="F579" s="1" t="s">
        <v>14</v>
      </c>
      <c r="G579" s="1" t="s">
        <v>14</v>
      </c>
      <c r="H579" s="1" t="s">
        <v>14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13579</v>
      </c>
      <c r="B580" s="23" t="str">
        <f>HYPERLINK("", "Công an thị trấn Bắc Hà tỉnh Lào Cai")</f>
        <v>Công an thị trấn Bắc Hà tỉnh Lào Cai</v>
      </c>
      <c r="C580" s="21" t="s">
        <v>12</v>
      </c>
      <c r="D580" s="21"/>
      <c r="E580" s="1" t="s">
        <v>14</v>
      </c>
      <c r="F580" s="1" t="s">
        <v>14</v>
      </c>
      <c r="G580" s="1" t="s">
        <v>14</v>
      </c>
      <c r="H580" s="1" t="s">
        <v>15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13580</v>
      </c>
      <c r="B581" s="19" t="str">
        <f>HYPERLINK("https://bacha.laocai.gov.vn/", "UBND Ủy ban nhân dân thị trấn Bắc Hà tỉnh Lào Cai")</f>
        <v>UBND Ủy ban nhân dân thị trấn Bắc Hà tỉnh Lào Cai</v>
      </c>
      <c r="C581" s="20" t="s">
        <v>12</v>
      </c>
      <c r="D581" s="22"/>
      <c r="E581" s="1" t="s">
        <v>14</v>
      </c>
      <c r="F581" s="1" t="s">
        <v>14</v>
      </c>
      <c r="G581" s="1" t="s">
        <v>14</v>
      </c>
      <c r="H581" s="1" t="s">
        <v>14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13581</v>
      </c>
      <c r="B582" s="19" t="s">
        <v>126</v>
      </c>
      <c r="C582" s="24" t="s">
        <v>14</v>
      </c>
      <c r="D582" s="21"/>
      <c r="E582" s="1" t="s">
        <v>14</v>
      </c>
      <c r="F582" s="1" t="s">
        <v>14</v>
      </c>
      <c r="G582" s="1" t="s">
        <v>14</v>
      </c>
      <c r="H582" s="1" t="s">
        <v>15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13582</v>
      </c>
      <c r="B583" s="19" t="str">
        <f>HYPERLINK("https://www.laocai.gov.vn/", "UBND Ủy ban nhân dân thị trấn N.T Phong Hải tỉnh Lào Cai")</f>
        <v>UBND Ủy ban nhân dân thị trấn N.T Phong Hải tỉnh Lào Cai</v>
      </c>
      <c r="C583" s="20" t="s">
        <v>12</v>
      </c>
      <c r="D583" s="22"/>
      <c r="E583" s="1" t="s">
        <v>14</v>
      </c>
      <c r="F583" s="1" t="s">
        <v>14</v>
      </c>
      <c r="G583" s="1" t="s">
        <v>14</v>
      </c>
      <c r="H583" s="1" t="s">
        <v>14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13583</v>
      </c>
      <c r="B584" s="23" t="str">
        <f>HYPERLINK("", "Công an thị trấn Phố Lu tỉnh Lào Cai")</f>
        <v>Công an thị trấn Phố Lu tỉnh Lào Cai</v>
      </c>
      <c r="C584" s="20" t="s">
        <v>12</v>
      </c>
      <c r="D584" s="21"/>
      <c r="E584" s="1" t="s">
        <v>14</v>
      </c>
      <c r="F584" s="1" t="s">
        <v>14</v>
      </c>
      <c r="G584" s="1" t="s">
        <v>14</v>
      </c>
      <c r="H584" s="1" t="s">
        <v>15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13584</v>
      </c>
      <c r="B585" s="19" t="str">
        <f>HYPERLINK("http://pholu.baothang.laocai.gov.vn/", "UBND Ủy ban nhân dân thị trấn Phố Lu tỉnh Lào Cai")</f>
        <v>UBND Ủy ban nhân dân thị trấn Phố Lu tỉnh Lào Cai</v>
      </c>
      <c r="C585" s="20" t="s">
        <v>12</v>
      </c>
      <c r="D585" s="22"/>
      <c r="E585" s="1" t="s">
        <v>14</v>
      </c>
      <c r="F585" s="1" t="s">
        <v>14</v>
      </c>
      <c r="G585" s="1" t="s">
        <v>14</v>
      </c>
      <c r="H585" s="1" t="s">
        <v>14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13585</v>
      </c>
      <c r="B586" s="23" t="str">
        <f>HYPERLINK("", "Công an thị trấn Tằng Loỏng tỉnh Lào Cai")</f>
        <v>Công an thị trấn Tằng Loỏng tỉnh Lào Cai</v>
      </c>
      <c r="C586" s="21" t="s">
        <v>12</v>
      </c>
      <c r="D586" s="21"/>
      <c r="E586" s="1" t="s">
        <v>14</v>
      </c>
      <c r="F586" s="1" t="s">
        <v>14</v>
      </c>
      <c r="G586" s="1" t="s">
        <v>14</v>
      </c>
      <c r="H586" s="1" t="s">
        <v>15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13586</v>
      </c>
      <c r="B587" s="19" t="str">
        <f>HYPERLINK("http://tangloong.baothang.laocai.gov.vn/", "UBND Ủy ban nhân dân thị trấn Tằng Loỏng tỉnh Lào Cai")</f>
        <v>UBND Ủy ban nhân dân thị trấn Tằng Loỏng tỉnh Lào Cai</v>
      </c>
      <c r="C587" s="20" t="s">
        <v>12</v>
      </c>
      <c r="D587" s="22"/>
      <c r="E587" s="1" t="s">
        <v>14</v>
      </c>
      <c r="F587" s="1" t="s">
        <v>14</v>
      </c>
      <c r="G587" s="1" t="s">
        <v>14</v>
      </c>
      <c r="H587" s="1" t="s">
        <v>14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13587</v>
      </c>
      <c r="B588" s="23" t="str">
        <f>HYPERLINK("", "Công an thị trấn Phố Ràng tỉnh Lào Cai")</f>
        <v>Công an thị trấn Phố Ràng tỉnh Lào Cai</v>
      </c>
      <c r="C588" s="20" t="s">
        <v>12</v>
      </c>
      <c r="D588" s="21"/>
      <c r="E588" s="1" t="s">
        <v>14</v>
      </c>
      <c r="F588" s="1" t="s">
        <v>14</v>
      </c>
      <c r="G588" s="1" t="s">
        <v>14</v>
      </c>
      <c r="H588" s="1" t="s">
        <v>15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13588</v>
      </c>
      <c r="B589" s="19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589" s="20" t="s">
        <v>12</v>
      </c>
      <c r="D589" s="22"/>
      <c r="E589" s="1" t="s">
        <v>14</v>
      </c>
      <c r="F589" s="1" t="s">
        <v>14</v>
      </c>
      <c r="G589" s="1" t="s">
        <v>14</v>
      </c>
      <c r="H589" s="1" t="s">
        <v>14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13589</v>
      </c>
      <c r="B590" s="23" t="str">
        <f>HYPERLINK("", "Công an thị trấn Sa Pa tỉnh Lào Cai")</f>
        <v>Công an thị trấn Sa Pa tỉnh Lào Cai</v>
      </c>
      <c r="C590" s="20" t="s">
        <v>12</v>
      </c>
      <c r="D590" s="21"/>
      <c r="E590" s="1" t="s">
        <v>14</v>
      </c>
      <c r="F590" s="1" t="s">
        <v>14</v>
      </c>
      <c r="G590" s="1" t="s">
        <v>14</v>
      </c>
      <c r="H590" s="1" t="s">
        <v>15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13590</v>
      </c>
      <c r="B591" s="19" t="str">
        <f>HYPERLINK("https://sapa.laocai.gov.vn/", "UBND Ủy ban nhân dân thị trấn Sa Pa tỉnh Lào Cai")</f>
        <v>UBND Ủy ban nhân dân thị trấn Sa Pa tỉnh Lào Cai</v>
      </c>
      <c r="C591" s="20" t="s">
        <v>12</v>
      </c>
      <c r="D591" s="22"/>
      <c r="E591" s="1" t="s">
        <v>14</v>
      </c>
      <c r="F591" s="1" t="s">
        <v>14</v>
      </c>
      <c r="G591" s="1" t="s">
        <v>14</v>
      </c>
      <c r="H591" s="1" t="s">
        <v>14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13591</v>
      </c>
      <c r="B592" s="19" t="s">
        <v>127</v>
      </c>
      <c r="C592" s="24" t="s">
        <v>14</v>
      </c>
      <c r="D592" s="21" t="s">
        <v>13</v>
      </c>
      <c r="E592" s="1" t="s">
        <v>14</v>
      </c>
      <c r="F592" s="1" t="s">
        <v>14</v>
      </c>
      <c r="G592" s="1" t="s">
        <v>14</v>
      </c>
      <c r="H592" s="1" t="s">
        <v>15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13592</v>
      </c>
      <c r="B593" s="19" t="str">
        <f>HYPERLINK("https://vanban.laocai.gov.vn/thi-tran-khanh-yen", "UBND Ủy ban nhân dân thị trấn Khánh Yên tỉnh Lào Cai")</f>
        <v>UBND Ủy ban nhân dân thị trấn Khánh Yên tỉnh Lào Cai</v>
      </c>
      <c r="C593" s="20" t="s">
        <v>12</v>
      </c>
      <c r="D593" s="22"/>
      <c r="E593" s="1" t="s">
        <v>14</v>
      </c>
      <c r="F593" s="1" t="s">
        <v>14</v>
      </c>
      <c r="G593" s="1" t="s">
        <v>14</v>
      </c>
      <c r="H593" s="1" t="s">
        <v>14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13593</v>
      </c>
      <c r="B594" s="19" t="s">
        <v>128</v>
      </c>
      <c r="C594" s="24" t="s">
        <v>14</v>
      </c>
      <c r="D594" s="21" t="s">
        <v>13</v>
      </c>
      <c r="E594" s="1" t="s">
        <v>14</v>
      </c>
      <c r="F594" s="1" t="s">
        <v>14</v>
      </c>
      <c r="G594" s="1" t="s">
        <v>14</v>
      </c>
      <c r="H594" s="1" t="s">
        <v>15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13594</v>
      </c>
      <c r="B595" s="19" t="str">
        <f>HYPERLINK("https://stttt.dienbien.gov.vn/vi/about/danh-sach-nguoi-phat-ngon-tinh-dien-bien-nam-2018.html", "UBND Ủy ban nhân dân thị trấn Mường Chà tỉnh Điện Biên")</f>
        <v>UBND Ủy ban nhân dân thị trấn Mường Chà tỉnh Điện Biên</v>
      </c>
      <c r="C595" s="20" t="s">
        <v>12</v>
      </c>
      <c r="D595" s="22"/>
      <c r="E595" s="1" t="s">
        <v>14</v>
      </c>
      <c r="F595" s="1" t="s">
        <v>14</v>
      </c>
      <c r="G595" s="1" t="s">
        <v>14</v>
      </c>
      <c r="H595" s="1" t="s">
        <v>14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13595</v>
      </c>
      <c r="B596" s="23" t="str">
        <f>HYPERLINK("https://www.facebook.com/ConganthitranTuaChua", "Công an thị trấn Tủa Chùa tỉnh Điện Biên")</f>
        <v>Công an thị trấn Tủa Chùa tỉnh Điện Biên</v>
      </c>
      <c r="C596" s="20" t="s">
        <v>12</v>
      </c>
      <c r="D596" s="21" t="s">
        <v>13</v>
      </c>
      <c r="E596" s="1" t="s">
        <v>14</v>
      </c>
      <c r="F596" s="1" t="s">
        <v>14</v>
      </c>
      <c r="G596" s="1" t="s">
        <v>14</v>
      </c>
      <c r="H596" s="1" t="s">
        <v>15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13596</v>
      </c>
      <c r="B597" s="19" t="str">
        <f>HYPERLINK("https://huyentuachua.dienbien.gov.vn/", "UBND Ủy ban nhân dân thị trấn Tủa Chùa tỉnh Điện Biên")</f>
        <v>UBND Ủy ban nhân dân thị trấn Tủa Chùa tỉnh Điện Biên</v>
      </c>
      <c r="C597" s="20" t="s">
        <v>12</v>
      </c>
      <c r="D597" s="22"/>
      <c r="E597" s="1" t="s">
        <v>14</v>
      </c>
      <c r="F597" s="1" t="s">
        <v>14</v>
      </c>
      <c r="G597" s="1" t="s">
        <v>14</v>
      </c>
      <c r="H597" s="1" t="s">
        <v>14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13597</v>
      </c>
      <c r="B598" s="23" t="str">
        <f>HYPERLINK("https://www.facebook.com/CATTTuanGiao", "Công an thị trấn Tuần Giáo tỉnh Điện Biên")</f>
        <v>Công an thị trấn Tuần Giáo tỉnh Điện Biên</v>
      </c>
      <c r="C598" s="21" t="s">
        <v>12</v>
      </c>
      <c r="D598" s="21" t="s">
        <v>13</v>
      </c>
      <c r="E598" s="1" t="s">
        <v>14</v>
      </c>
      <c r="F598" s="1" t="s">
        <v>14</v>
      </c>
      <c r="G598" s="1" t="s">
        <v>14</v>
      </c>
      <c r="H598" s="1" t="s">
        <v>15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13598</v>
      </c>
      <c r="B599" s="19" t="str">
        <f>HYPERLINK("https://tuangiao.gov.vn/", "UBND Ủy ban nhân dân thị trấn Tuần Giáo tỉnh Điện Biên")</f>
        <v>UBND Ủy ban nhân dân thị trấn Tuần Giáo tỉnh Điện Biên</v>
      </c>
      <c r="C599" s="20" t="s">
        <v>12</v>
      </c>
      <c r="D599" s="22"/>
      <c r="E599" s="1" t="s">
        <v>14</v>
      </c>
      <c r="F599" s="1" t="s">
        <v>14</v>
      </c>
      <c r="G599" s="1" t="s">
        <v>14</v>
      </c>
      <c r="H599" s="1" t="s">
        <v>14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13599</v>
      </c>
      <c r="B600" s="23" t="str">
        <f>HYPERLINK("https://www.facebook.com/profile.php?id=100083330951299", "Công an thị trấn Điện Biên Đông tỉnh Điện Biên")</f>
        <v>Công an thị trấn Điện Biên Đông tỉnh Điện Biên</v>
      </c>
      <c r="C600" s="21" t="s">
        <v>12</v>
      </c>
      <c r="D600" s="21" t="s">
        <v>13</v>
      </c>
      <c r="E600" s="1" t="s">
        <v>14</v>
      </c>
      <c r="F600" s="1" t="s">
        <v>14</v>
      </c>
      <c r="G600" s="1" t="s">
        <v>14</v>
      </c>
      <c r="H600" s="1" t="s">
        <v>15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13600</v>
      </c>
      <c r="B601" s="19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01" s="20" t="s">
        <v>12</v>
      </c>
      <c r="D601" s="22"/>
      <c r="E601" s="1" t="s">
        <v>14</v>
      </c>
      <c r="F601" s="1" t="s">
        <v>14</v>
      </c>
      <c r="G601" s="1" t="s">
        <v>14</v>
      </c>
      <c r="H601" s="1" t="s">
        <v>14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13601</v>
      </c>
      <c r="B602" s="23" t="str">
        <f>HYPERLINK("", "Công an thị trấn Mường Ảng tỉnh Điện Biên")</f>
        <v>Công an thị trấn Mường Ảng tỉnh Điện Biên</v>
      </c>
      <c r="C602" s="20" t="s">
        <v>12</v>
      </c>
      <c r="D602" s="21"/>
      <c r="E602" s="1" t="s">
        <v>14</v>
      </c>
      <c r="F602" s="1" t="s">
        <v>14</v>
      </c>
      <c r="G602" s="1" t="s">
        <v>14</v>
      </c>
      <c r="H602" s="1" t="s">
        <v>15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13602</v>
      </c>
      <c r="B603" s="19" t="str">
        <f>HYPERLINK("https://muongang.dienbien.gov.vn/", "UBND Ủy ban nhân dân thị trấn Mường Ảng tỉnh Điện Biên")</f>
        <v>UBND Ủy ban nhân dân thị trấn Mường Ảng tỉnh Điện Biên</v>
      </c>
      <c r="C603" s="20" t="s">
        <v>12</v>
      </c>
      <c r="D603" s="22"/>
      <c r="E603" s="1" t="s">
        <v>14</v>
      </c>
      <c r="F603" s="1" t="s">
        <v>14</v>
      </c>
      <c r="G603" s="1" t="s">
        <v>14</v>
      </c>
      <c r="H603" s="1" t="s">
        <v>14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13603</v>
      </c>
      <c r="B604" s="19" t="s">
        <v>129</v>
      </c>
      <c r="C604" s="24" t="s">
        <v>14</v>
      </c>
      <c r="D604" s="21"/>
      <c r="E604" s="1" t="s">
        <v>14</v>
      </c>
      <c r="F604" s="1" t="s">
        <v>14</v>
      </c>
      <c r="G604" s="1" t="s">
        <v>14</v>
      </c>
      <c r="H604" s="1" t="s">
        <v>15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13604</v>
      </c>
      <c r="B605" s="19" t="str">
        <f>HYPERLINK("https://tamduong.laichau.gov.vn/", "UBND Ủy ban nhân dân thị trấn Tam Đường tỉnh Lai Châu")</f>
        <v>UBND Ủy ban nhân dân thị trấn Tam Đường tỉnh Lai Châu</v>
      </c>
      <c r="C605" s="20" t="s">
        <v>12</v>
      </c>
      <c r="D605" s="22"/>
      <c r="E605" s="1" t="s">
        <v>14</v>
      </c>
      <c r="F605" s="1" t="s">
        <v>14</v>
      </c>
      <c r="G605" s="1" t="s">
        <v>14</v>
      </c>
      <c r="H605" s="1" t="s">
        <v>14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13605</v>
      </c>
      <c r="B606" s="19" t="s">
        <v>130</v>
      </c>
      <c r="C606" s="24" t="s">
        <v>14</v>
      </c>
      <c r="D606" s="21" t="s">
        <v>13</v>
      </c>
      <c r="E606" s="1" t="s">
        <v>14</v>
      </c>
      <c r="F606" s="1" t="s">
        <v>14</v>
      </c>
      <c r="G606" s="1" t="s">
        <v>14</v>
      </c>
      <c r="H606" s="1" t="s">
        <v>15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13606</v>
      </c>
      <c r="B607" s="19" t="str">
        <f>HYPERLINK("https://muongte.laichau.gov.vn/", "UBND Ủy ban nhân dân thị trấn Mường Tè tỉnh Lai Châu")</f>
        <v>UBND Ủy ban nhân dân thị trấn Mường Tè tỉnh Lai Châu</v>
      </c>
      <c r="C607" s="20" t="s">
        <v>12</v>
      </c>
      <c r="D607" s="22"/>
      <c r="E607" s="1" t="s">
        <v>14</v>
      </c>
      <c r="F607" s="1" t="s">
        <v>14</v>
      </c>
      <c r="G607" s="1" t="s">
        <v>14</v>
      </c>
      <c r="H607" s="1" t="s">
        <v>14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13607</v>
      </c>
      <c r="B608" s="23" t="str">
        <f>HYPERLINK("https://www.facebook.com/profile.php?id=100089773721028", "Công an thị trấn Sìn Hồ tỉnh Lai Châu")</f>
        <v>Công an thị trấn Sìn Hồ tỉnh Lai Châu</v>
      </c>
      <c r="C608" s="21" t="s">
        <v>12</v>
      </c>
      <c r="D608" s="21" t="s">
        <v>13</v>
      </c>
      <c r="E608" s="1" t="s">
        <v>14</v>
      </c>
      <c r="F608" s="1" t="s">
        <v>14</v>
      </c>
      <c r="G608" s="1" t="s">
        <v>14</v>
      </c>
      <c r="H608" s="1" t="s">
        <v>15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13608</v>
      </c>
      <c r="B609" s="19" t="str">
        <f>HYPERLINK("https://sinho.laichau.gov.vn/", "UBND Ủy ban nhân dân thị trấn Sìn Hồ tỉnh Lai Châu")</f>
        <v>UBND Ủy ban nhân dân thị trấn Sìn Hồ tỉnh Lai Châu</v>
      </c>
      <c r="C609" s="20" t="s">
        <v>12</v>
      </c>
      <c r="D609" s="22"/>
      <c r="E609" s="1" t="s">
        <v>14</v>
      </c>
      <c r="F609" s="1" t="s">
        <v>14</v>
      </c>
      <c r="G609" s="1" t="s">
        <v>14</v>
      </c>
      <c r="H609" s="1" t="s">
        <v>14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13609</v>
      </c>
      <c r="B610" s="23" t="str">
        <f>HYPERLINK("", "Công an thị trấn Phong Thổ tỉnh Lai Châu")</f>
        <v>Công an thị trấn Phong Thổ tỉnh Lai Châu</v>
      </c>
      <c r="C610" s="20" t="s">
        <v>12</v>
      </c>
      <c r="D610" s="21"/>
      <c r="E610" s="1" t="s">
        <v>14</v>
      </c>
      <c r="F610" s="1" t="s">
        <v>14</v>
      </c>
      <c r="G610" s="1" t="s">
        <v>14</v>
      </c>
      <c r="H610" s="1" t="s">
        <v>15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13610</v>
      </c>
      <c r="B611" s="19" t="str">
        <f>HYPERLINK("https://phongtho.laichau.gov.vn/", "UBND Ủy ban nhân dân thị trấn Phong Thổ tỉnh Lai Châu")</f>
        <v>UBND Ủy ban nhân dân thị trấn Phong Thổ tỉnh Lai Châu</v>
      </c>
      <c r="C611" s="20" t="s">
        <v>12</v>
      </c>
      <c r="D611" s="22"/>
      <c r="E611" s="1" t="s">
        <v>14</v>
      </c>
      <c r="F611" s="1" t="s">
        <v>14</v>
      </c>
      <c r="G611" s="1" t="s">
        <v>14</v>
      </c>
      <c r="H611" s="1" t="s">
        <v>14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13611</v>
      </c>
      <c r="B612" s="23" t="str">
        <f>HYPERLINK("", "Công an thị trấn Than Uyên tỉnh Lai Châu")</f>
        <v>Công an thị trấn Than Uyên tỉnh Lai Châu</v>
      </c>
      <c r="C612" s="20" t="s">
        <v>12</v>
      </c>
      <c r="D612" s="21"/>
      <c r="E612" s="1" t="s">
        <v>14</v>
      </c>
      <c r="F612" s="1" t="s">
        <v>14</v>
      </c>
      <c r="G612" s="1" t="s">
        <v>14</v>
      </c>
      <c r="H612" s="1" t="s">
        <v>15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13612</v>
      </c>
      <c r="B613" s="19" t="str">
        <f>HYPERLINK("https://thanuyen.laichau.gov.vn/", "UBND Ủy ban nhân dân thị trấn Than Uyên tỉnh Lai Châu")</f>
        <v>UBND Ủy ban nhân dân thị trấn Than Uyên tỉnh Lai Châu</v>
      </c>
      <c r="C613" s="20" t="s">
        <v>12</v>
      </c>
      <c r="D613" s="22"/>
      <c r="E613" s="1" t="s">
        <v>14</v>
      </c>
      <c r="F613" s="1" t="s">
        <v>14</v>
      </c>
      <c r="G613" s="1" t="s">
        <v>14</v>
      </c>
      <c r="H613" s="1" t="s">
        <v>14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13613</v>
      </c>
      <c r="B614" s="23" t="str">
        <f>HYPERLINK("https://www.facebook.com/profile.php?id=100087223844769", "Công an thị trấn Tân Uyên tỉnh Lai Châu")</f>
        <v>Công an thị trấn Tân Uyên tỉnh Lai Châu</v>
      </c>
      <c r="C614" s="21" t="s">
        <v>12</v>
      </c>
      <c r="D614" s="21" t="s">
        <v>13</v>
      </c>
      <c r="E614" s="1" t="s">
        <v>131</v>
      </c>
      <c r="F614" s="1" t="str">
        <f>HYPERLINK("mailto:conganthitrantanuyen@gmail.com", "conganthitrantanuyen@gmail.com")</f>
        <v>conganthitrantanuyen@gmail.com</v>
      </c>
      <c r="G614" s="1" t="s">
        <v>132</v>
      </c>
      <c r="H614" s="1" t="s">
        <v>14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13614</v>
      </c>
      <c r="B615" s="19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615" s="20" t="s">
        <v>12</v>
      </c>
      <c r="D615" s="22"/>
      <c r="E615" s="1" t="s">
        <v>14</v>
      </c>
      <c r="F615" s="1" t="s">
        <v>14</v>
      </c>
      <c r="G615" s="1" t="s">
        <v>14</v>
      </c>
      <c r="H615" s="1" t="s">
        <v>14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13615</v>
      </c>
      <c r="B616" s="19" t="s">
        <v>133</v>
      </c>
      <c r="C616" s="24" t="s">
        <v>14</v>
      </c>
      <c r="D616" s="21"/>
      <c r="E616" s="1" t="s">
        <v>14</v>
      </c>
      <c r="F616" s="1" t="s">
        <v>14</v>
      </c>
      <c r="G616" s="1" t="s">
        <v>14</v>
      </c>
      <c r="H616" s="1" t="s">
        <v>15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13616</v>
      </c>
      <c r="B617" s="19" t="str">
        <f>HYPERLINK("https://namnhun.laichau.gov.vn/", "UBND Ủy ban nhân dân thị trấn Nậm Nhùn tỉnh Lai Châu")</f>
        <v>UBND Ủy ban nhân dân thị trấn Nậm Nhùn tỉnh Lai Châu</v>
      </c>
      <c r="C617" s="20" t="s">
        <v>12</v>
      </c>
      <c r="D617" s="22"/>
      <c r="E617" s="1" t="s">
        <v>14</v>
      </c>
      <c r="F617" s="1" t="s">
        <v>14</v>
      </c>
      <c r="G617" s="1" t="s">
        <v>14</v>
      </c>
      <c r="H617" s="1" t="s">
        <v>14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13617</v>
      </c>
      <c r="B618" s="23" t="str">
        <f>HYPERLINK("https://www.facebook.com/people/C%C3%B4ng-An-Th%E1%BB%8B-tr%E1%BA%A5n-Thu%E1%BA%ADn-Ch%C3%A2u/100072348851655/", "Công an thị trấn Thuận Châu tỉnh Sơn La")</f>
        <v>Công an thị trấn Thuận Châu tỉnh Sơn La</v>
      </c>
      <c r="C618" s="20" t="s">
        <v>12</v>
      </c>
      <c r="D618" s="21" t="s">
        <v>13</v>
      </c>
      <c r="E618" s="1" t="s">
        <v>14</v>
      </c>
      <c r="F618" s="1" t="s">
        <v>14</v>
      </c>
      <c r="G618" s="1" t="s">
        <v>14</v>
      </c>
      <c r="H618" s="1" t="s">
        <v>134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13618</v>
      </c>
      <c r="B619" s="19" t="str">
        <f>HYPERLINK("https://thuanchau.sonla.gov.vn/", "UBND Ủy ban nhân dân thị trấn Thuận Châu tỉnh Sơn La")</f>
        <v>UBND Ủy ban nhân dân thị trấn Thuận Châu tỉnh Sơn La</v>
      </c>
      <c r="C619" s="20" t="s">
        <v>12</v>
      </c>
      <c r="D619" s="22"/>
      <c r="E619" s="1" t="s">
        <v>14</v>
      </c>
      <c r="F619" s="1" t="s">
        <v>14</v>
      </c>
      <c r="G619" s="1" t="s">
        <v>14</v>
      </c>
      <c r="H619" s="1" t="s">
        <v>14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13619</v>
      </c>
      <c r="B620" s="19" t="str">
        <f>HYPERLINK("https://www.facebook.com/p/C%C3%B4ng-An-Th%E1%BB%8B-Tr%E1%BA%A5n-%C3%8Dt-Ong-100067801098096/", "Công an thị trấn Ít Ong tỉnh Sơn La")</f>
        <v>Công an thị trấn Ít Ong tỉnh Sơn La</v>
      </c>
      <c r="C620" s="20" t="s">
        <v>12</v>
      </c>
      <c r="D620" s="21" t="s">
        <v>13</v>
      </c>
      <c r="E620" s="1" t="s">
        <v>14</v>
      </c>
      <c r="F620" s="1" t="s">
        <v>14</v>
      </c>
      <c r="G620" s="1" t="s">
        <v>14</v>
      </c>
      <c r="H620" s="1" t="s">
        <v>15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13620</v>
      </c>
      <c r="B621" s="19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621" s="20" t="s">
        <v>12</v>
      </c>
      <c r="D621" s="22"/>
      <c r="E621" s="1" t="s">
        <v>14</v>
      </c>
      <c r="F621" s="1" t="s">
        <v>14</v>
      </c>
      <c r="G621" s="1" t="s">
        <v>14</v>
      </c>
      <c r="H621" s="1" t="s">
        <v>14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13621</v>
      </c>
      <c r="B622" s="23" t="str">
        <f>HYPERLINK("https://m.facebook.com/profile.php?id=100069172126356&amp;_rdr", "Công an thị trấn Bắc Yên tỉnh Sơn La")</f>
        <v>Công an thị trấn Bắc Yên tỉnh Sơn La</v>
      </c>
      <c r="C622" s="20" t="s">
        <v>12</v>
      </c>
      <c r="D622" s="21" t="s">
        <v>13</v>
      </c>
      <c r="E622" s="1" t="s">
        <v>135</v>
      </c>
      <c r="F622" s="1" t="s">
        <v>14</v>
      </c>
      <c r="G622" s="1" t="s">
        <v>14</v>
      </c>
      <c r="H622" s="1" t="s">
        <v>136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13622</v>
      </c>
      <c r="B623" s="19" t="str">
        <f>HYPERLINK("https://bacyen.sonla.gov.vn/", "UBND Ủy ban nhân dân thị trấn Bắc Yên tỉnh Sơn La")</f>
        <v>UBND Ủy ban nhân dân thị trấn Bắc Yên tỉnh Sơn La</v>
      </c>
      <c r="C623" s="20" t="s">
        <v>12</v>
      </c>
      <c r="D623" s="22"/>
      <c r="E623" s="1" t="s">
        <v>14</v>
      </c>
      <c r="F623" s="1" t="s">
        <v>14</v>
      </c>
      <c r="G623" s="1" t="s">
        <v>14</v>
      </c>
      <c r="H623" s="1" t="s">
        <v>14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13623</v>
      </c>
      <c r="B624" s="23" t="str">
        <f>HYPERLINK("", "Công an thị trấn Phù Yên tỉnh Sơn La")</f>
        <v>Công an thị trấn Phù Yên tỉnh Sơn La</v>
      </c>
      <c r="C624" s="21" t="s">
        <v>12</v>
      </c>
      <c r="D624" s="21"/>
      <c r="E624" s="1" t="s">
        <v>14</v>
      </c>
      <c r="F624" s="1" t="s">
        <v>14</v>
      </c>
      <c r="G624" s="1" t="s">
        <v>14</v>
      </c>
      <c r="H624" s="1" t="s">
        <v>15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13624</v>
      </c>
      <c r="B625" s="19" t="str">
        <f>HYPERLINK("http://nhnn.sonla.gov.vn/index.php?module=about&amp;act=view&amp;id=22", "UBND Ủy ban nhân dân thị trấn Phù Yên tỉnh Sơn La")</f>
        <v>UBND Ủy ban nhân dân thị trấn Phù Yên tỉnh Sơn La</v>
      </c>
      <c r="C625" s="20" t="s">
        <v>12</v>
      </c>
      <c r="D625" s="22"/>
      <c r="E625" s="1" t="s">
        <v>14</v>
      </c>
      <c r="F625" s="1" t="s">
        <v>14</v>
      </c>
      <c r="G625" s="1" t="s">
        <v>14</v>
      </c>
      <c r="H625" s="1" t="s">
        <v>14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13625</v>
      </c>
      <c r="B626" s="23" t="str">
        <f>HYPERLINK("https://www.facebook.com/profile.php?id=100094049403802", "Công an thị trấn Mộc Châu tỉnh Sơn La")</f>
        <v>Công an thị trấn Mộc Châu tỉnh Sơn La</v>
      </c>
      <c r="C626" s="21" t="s">
        <v>12</v>
      </c>
      <c r="D626" s="21" t="s">
        <v>13</v>
      </c>
      <c r="E626" s="1" t="s">
        <v>14</v>
      </c>
      <c r="F626" s="1" t="s">
        <v>14</v>
      </c>
      <c r="G626" s="1" t="s">
        <v>14</v>
      </c>
      <c r="H626" s="1" t="s">
        <v>15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13626</v>
      </c>
      <c r="B627" s="19" t="str">
        <f>HYPERLINK("https://mocchau.sonla.gov.vn/", "UBND Ủy ban nhân dân thị trấn Mộc Châu tỉnh Sơn La")</f>
        <v>UBND Ủy ban nhân dân thị trấn Mộc Châu tỉnh Sơn La</v>
      </c>
      <c r="C627" s="20" t="s">
        <v>12</v>
      </c>
      <c r="D627" s="22"/>
      <c r="E627" s="1" t="s">
        <v>14</v>
      </c>
      <c r="F627" s="1" t="s">
        <v>14</v>
      </c>
      <c r="G627" s="1" t="s">
        <v>14</v>
      </c>
      <c r="H627" s="1" t="s">
        <v>14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13627</v>
      </c>
      <c r="B628" s="19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628" s="20" t="s">
        <v>12</v>
      </c>
      <c r="D628" s="21" t="s">
        <v>13</v>
      </c>
      <c r="E628" s="1" t="s">
        <v>14</v>
      </c>
      <c r="F628" s="1" t="s">
        <v>14</v>
      </c>
      <c r="G628" s="1" t="s">
        <v>14</v>
      </c>
      <c r="H628" s="1" t="s">
        <v>15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13628</v>
      </c>
      <c r="B629" s="19" t="str">
        <f>HYPERLINK("http://nongtruongmocchau.sonla.gov.vn/", "UBND Ủy ban nhân dân thị trấn NT Mộc Châu tỉnh Sơn La")</f>
        <v>UBND Ủy ban nhân dân thị trấn NT Mộc Châu tỉnh Sơn La</v>
      </c>
      <c r="C629" s="20" t="s">
        <v>12</v>
      </c>
      <c r="D629" s="22"/>
      <c r="E629" s="1" t="s">
        <v>14</v>
      </c>
      <c r="F629" s="1" t="s">
        <v>14</v>
      </c>
      <c r="G629" s="1" t="s">
        <v>14</v>
      </c>
      <c r="H629" s="1" t="s">
        <v>14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13629</v>
      </c>
      <c r="B630" s="23" t="str">
        <f>HYPERLINK("", "Công an thị trấn Yên Châu tỉnh Sơn La")</f>
        <v>Công an thị trấn Yên Châu tỉnh Sơn La</v>
      </c>
      <c r="C630" s="20" t="s">
        <v>12</v>
      </c>
      <c r="D630" s="21"/>
      <c r="E630" s="1" t="s">
        <v>14</v>
      </c>
      <c r="F630" s="1" t="s">
        <v>14</v>
      </c>
      <c r="G630" s="1" t="s">
        <v>14</v>
      </c>
      <c r="H630" s="1" t="s">
        <v>15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13630</v>
      </c>
      <c r="B631" s="19" t="str">
        <f>HYPERLINK("https://yenchau.sonla.gov.vn/", "UBND Ủy ban nhân dân thị trấn Yên Châu tỉnh Sơn La")</f>
        <v>UBND Ủy ban nhân dân thị trấn Yên Châu tỉnh Sơn La</v>
      </c>
      <c r="C631" s="20" t="s">
        <v>12</v>
      </c>
      <c r="D631" s="22"/>
      <c r="E631" s="1" t="s">
        <v>14</v>
      </c>
      <c r="F631" s="1" t="s">
        <v>14</v>
      </c>
      <c r="G631" s="1" t="s">
        <v>14</v>
      </c>
      <c r="H631" s="1" t="s">
        <v>14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13631</v>
      </c>
      <c r="B632" s="19" t="s">
        <v>137</v>
      </c>
      <c r="C632" s="24" t="s">
        <v>14</v>
      </c>
      <c r="D632" s="21" t="s">
        <v>13</v>
      </c>
      <c r="E632" s="1" t="s">
        <v>14</v>
      </c>
      <c r="F632" s="1" t="s">
        <v>14</v>
      </c>
      <c r="G632" s="1" t="s">
        <v>14</v>
      </c>
      <c r="H632" s="1" t="s">
        <v>15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13632</v>
      </c>
      <c r="B633" s="19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633" s="20" t="s">
        <v>12</v>
      </c>
      <c r="D633" s="22"/>
      <c r="E633" s="1" t="s">
        <v>14</v>
      </c>
      <c r="F633" s="1" t="s">
        <v>14</v>
      </c>
      <c r="G633" s="1" t="s">
        <v>14</v>
      </c>
      <c r="H633" s="1" t="s">
        <v>14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13633</v>
      </c>
      <c r="B634" s="23" t="str">
        <f>HYPERLINK("https://www.facebook.com/profile.php?id=100068794346910", "Công an thị trấn Sông Mã tỉnh Sơn La")</f>
        <v>Công an thị trấn Sông Mã tỉnh Sơn La</v>
      </c>
      <c r="C634" s="21" t="s">
        <v>12</v>
      </c>
      <c r="D634" s="21" t="s">
        <v>13</v>
      </c>
      <c r="E634" s="1" t="s">
        <v>14</v>
      </c>
      <c r="F634" s="1" t="s">
        <v>14</v>
      </c>
      <c r="G634" s="1" t="s">
        <v>14</v>
      </c>
      <c r="H634" s="1" t="s">
        <v>15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13634</v>
      </c>
      <c r="B635" s="19" t="str">
        <f>HYPERLINK("https://songma.sonla.gov.vn/", "UBND Ủy ban nhân dân thị trấn Sông Mã tỉnh Sơn La")</f>
        <v>UBND Ủy ban nhân dân thị trấn Sông Mã tỉnh Sơn La</v>
      </c>
      <c r="C635" s="20" t="s">
        <v>12</v>
      </c>
      <c r="D635" s="22"/>
      <c r="E635" s="1" t="s">
        <v>14</v>
      </c>
      <c r="F635" s="1" t="s">
        <v>14</v>
      </c>
      <c r="G635" s="1" t="s">
        <v>14</v>
      </c>
      <c r="H635" s="1" t="s">
        <v>14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13635</v>
      </c>
      <c r="B636" s="19" t="s">
        <v>138</v>
      </c>
      <c r="C636" s="24" t="s">
        <v>14</v>
      </c>
      <c r="D636" s="21" t="s">
        <v>13</v>
      </c>
      <c r="E636" s="1" t="s">
        <v>14</v>
      </c>
      <c r="F636" s="1" t="s">
        <v>14</v>
      </c>
      <c r="G636" s="1" t="s">
        <v>14</v>
      </c>
      <c r="H636" s="1" t="s">
        <v>15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13636</v>
      </c>
      <c r="B637" s="19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637" s="20" t="s">
        <v>12</v>
      </c>
      <c r="D637" s="22"/>
      <c r="E637" s="1" t="s">
        <v>14</v>
      </c>
      <c r="F637" s="1" t="s">
        <v>14</v>
      </c>
      <c r="G637" s="1" t="s">
        <v>14</v>
      </c>
      <c r="H637" s="1" t="s">
        <v>14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13637</v>
      </c>
      <c r="B638" s="19" t="str">
        <f>HYPERLINK("https://www.facebook.com/p/C%C3%B4ng-an-th%E1%BB%8B-tr%E1%BA%A5n-M%E1%BA%ADu-A-100031786790979/", "Công an thị trấn Mậu A tỉnh Yên Bái")</f>
        <v>Công an thị trấn Mậu A tỉnh Yên Bái</v>
      </c>
      <c r="C638" s="20" t="s">
        <v>12</v>
      </c>
      <c r="D638" s="21" t="s">
        <v>13</v>
      </c>
      <c r="E638" s="1" t="s">
        <v>14</v>
      </c>
      <c r="F638" s="1" t="s">
        <v>14</v>
      </c>
      <c r="G638" s="1" t="s">
        <v>14</v>
      </c>
      <c r="H638" s="1" t="s">
        <v>15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13638</v>
      </c>
      <c r="B639" s="19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639" s="20" t="s">
        <v>12</v>
      </c>
      <c r="D639" s="22"/>
      <c r="E639" s="1" t="s">
        <v>14</v>
      </c>
      <c r="F639" s="1" t="s">
        <v>14</v>
      </c>
      <c r="G639" s="1" t="s">
        <v>14</v>
      </c>
      <c r="H639" s="1" t="s">
        <v>14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13639</v>
      </c>
      <c r="B640" s="19" t="s">
        <v>139</v>
      </c>
      <c r="C640" s="24" t="s">
        <v>14</v>
      </c>
      <c r="D640" s="21" t="s">
        <v>13</v>
      </c>
      <c r="E640" s="1" t="s">
        <v>14</v>
      </c>
      <c r="F640" s="1" t="s">
        <v>14</v>
      </c>
      <c r="G640" s="1" t="s">
        <v>14</v>
      </c>
      <c r="H640" s="1" t="s">
        <v>15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13640</v>
      </c>
      <c r="B641" s="19" t="str">
        <f>HYPERLINK("https://mucangchai.yenbai.gov.vn/", "UBND Ủy ban nhân dân thị trấn Mù Căng Chải tỉnh Yên Bái")</f>
        <v>UBND Ủy ban nhân dân thị trấn Mù Căng Chải tỉnh Yên Bái</v>
      </c>
      <c r="C641" s="20" t="s">
        <v>12</v>
      </c>
      <c r="D641" s="22"/>
      <c r="E641" s="1" t="s">
        <v>14</v>
      </c>
      <c r="F641" s="1" t="s">
        <v>14</v>
      </c>
      <c r="G641" s="1" t="s">
        <v>14</v>
      </c>
      <c r="H641" s="1" t="s">
        <v>14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13641</v>
      </c>
      <c r="B642" s="23" t="str">
        <f>HYPERLINK("https://www.facebook.com/profile.php?id=100065222575093", "Công an thị trấn Cổ Phúc tỉnh Yên Bái")</f>
        <v>Công an thị trấn Cổ Phúc tỉnh Yên Bái</v>
      </c>
      <c r="C642" s="20" t="s">
        <v>12</v>
      </c>
      <c r="D642" s="21" t="s">
        <v>13</v>
      </c>
      <c r="E642" s="1" t="s">
        <v>14</v>
      </c>
      <c r="F642" s="1" t="s">
        <v>14</v>
      </c>
      <c r="G642" s="1" t="s">
        <v>140</v>
      </c>
      <c r="H642" s="1" t="s">
        <v>14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13642</v>
      </c>
      <c r="B643" s="19" t="str">
        <f>HYPERLINK("https://tranyen.yenbai.gov.vn/xa-thi-tran/thi-tran-co-phuc", "UBND Ủy ban nhân dân thị trấn Cổ Phúc tỉnh Yên Bái")</f>
        <v>UBND Ủy ban nhân dân thị trấn Cổ Phúc tỉnh Yên Bái</v>
      </c>
      <c r="C643" s="20" t="s">
        <v>12</v>
      </c>
      <c r="D643" s="22"/>
      <c r="E643" s="1" t="s">
        <v>14</v>
      </c>
      <c r="F643" s="1" t="s">
        <v>14</v>
      </c>
      <c r="G643" s="1" t="s">
        <v>14</v>
      </c>
      <c r="H643" s="1" t="s">
        <v>14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13643</v>
      </c>
      <c r="B644" s="23" t="str">
        <f>HYPERLINK("", "Công an thị trấn Trạm Tấu tỉnh Yên Bái")</f>
        <v>Công an thị trấn Trạm Tấu tỉnh Yên Bái</v>
      </c>
      <c r="C644" s="20" t="s">
        <v>12</v>
      </c>
      <c r="D644" s="21"/>
      <c r="E644" s="1" t="s">
        <v>14</v>
      </c>
      <c r="F644" s="1" t="s">
        <v>14</v>
      </c>
      <c r="G644" s="1" t="s">
        <v>14</v>
      </c>
      <c r="H644" s="1" t="s">
        <v>15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13644</v>
      </c>
      <c r="B645" s="19" t="str">
        <f>HYPERLINK("https://tramtau.yenbai.gov.vn/to-chuc-bo-may/ubnd-huyen", "UBND Ủy ban nhân dân thị trấn Trạm Tấu tỉnh Yên Bái")</f>
        <v>UBND Ủy ban nhân dân thị trấn Trạm Tấu tỉnh Yên Bái</v>
      </c>
      <c r="C645" s="20" t="s">
        <v>12</v>
      </c>
      <c r="D645" s="22"/>
      <c r="E645" s="1" t="s">
        <v>14</v>
      </c>
      <c r="F645" s="1" t="s">
        <v>14</v>
      </c>
      <c r="G645" s="1" t="s">
        <v>14</v>
      </c>
      <c r="H645" s="1" t="s">
        <v>14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13645</v>
      </c>
      <c r="B646" s="19" t="s">
        <v>141</v>
      </c>
      <c r="C646" s="24" t="s">
        <v>14</v>
      </c>
      <c r="D646" s="21" t="s">
        <v>13</v>
      </c>
      <c r="E646" s="1" t="s">
        <v>14</v>
      </c>
      <c r="F646" s="1" t="s">
        <v>14</v>
      </c>
      <c r="G646" s="1" t="s">
        <v>14</v>
      </c>
      <c r="H646" s="1" t="s">
        <v>15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13646</v>
      </c>
      <c r="B647" s="19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647" s="20" t="s">
        <v>12</v>
      </c>
      <c r="D647" s="22"/>
      <c r="E647" s="1" t="s">
        <v>14</v>
      </c>
      <c r="F647" s="1" t="s">
        <v>14</v>
      </c>
      <c r="G647" s="1" t="s">
        <v>14</v>
      </c>
      <c r="H647" s="1" t="s">
        <v>14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13647</v>
      </c>
      <c r="B648" s="19" t="s">
        <v>142</v>
      </c>
      <c r="C648" s="24" t="s">
        <v>14</v>
      </c>
      <c r="D648" s="21"/>
      <c r="E648" s="1" t="s">
        <v>14</v>
      </c>
      <c r="F648" s="1" t="s">
        <v>14</v>
      </c>
      <c r="G648" s="1" t="s">
        <v>14</v>
      </c>
      <c r="H648" s="1" t="s">
        <v>15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13648</v>
      </c>
      <c r="B649" s="19" t="str">
        <f>HYPERLINK("https://nghialo.yenbai.gov.vn/", "UBND Ủy ban nhân dân thị trấn NT Nghĩa Lộ tỉnh Yên Bái")</f>
        <v>UBND Ủy ban nhân dân thị trấn NT Nghĩa Lộ tỉnh Yên Bái</v>
      </c>
      <c r="C649" s="20" t="s">
        <v>12</v>
      </c>
      <c r="D649" s="22"/>
      <c r="E649" s="1" t="s">
        <v>14</v>
      </c>
      <c r="F649" s="1" t="s">
        <v>14</v>
      </c>
      <c r="G649" s="1" t="s">
        <v>14</v>
      </c>
      <c r="H649" s="1" t="s">
        <v>14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13649</v>
      </c>
      <c r="B650" s="23" t="str">
        <f>HYPERLINK("https://www.facebook.com/profile.php?id=100065358195285", "Công an thị trấn NT Trần Phú tỉnh Yên Bái")</f>
        <v>Công an thị trấn NT Trần Phú tỉnh Yên Bái</v>
      </c>
      <c r="C650" s="20" t="s">
        <v>12</v>
      </c>
      <c r="D650" s="21" t="s">
        <v>13</v>
      </c>
      <c r="E650" s="1" t="s">
        <v>14</v>
      </c>
      <c r="F650" s="1" t="s">
        <v>14</v>
      </c>
      <c r="G650" s="1" t="s">
        <v>143</v>
      </c>
      <c r="H650" s="1" t="s">
        <v>14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13650</v>
      </c>
      <c r="B651" s="19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651" s="20" t="s">
        <v>12</v>
      </c>
      <c r="D651" s="22"/>
      <c r="E651" s="1" t="s">
        <v>14</v>
      </c>
      <c r="F651" s="1" t="s">
        <v>14</v>
      </c>
      <c r="G651" s="1" t="s">
        <v>14</v>
      </c>
      <c r="H651" s="1" t="s">
        <v>14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13651</v>
      </c>
      <c r="B652" s="19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52" s="20" t="s">
        <v>12</v>
      </c>
      <c r="D652" s="21" t="s">
        <v>13</v>
      </c>
      <c r="E652" s="1" t="s">
        <v>14</v>
      </c>
      <c r="F652" s="1" t="s">
        <v>14</v>
      </c>
      <c r="G652" s="1" t="s">
        <v>14</v>
      </c>
      <c r="H652" s="1" t="s">
        <v>15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13652</v>
      </c>
      <c r="B653" s="19" t="str">
        <f>HYPERLINK("https://yenbinh.yenbai.gov.vn/", "UBND Ủy ban nhân dân thị trấn Yên Bình tỉnh Yên Bái")</f>
        <v>UBND Ủy ban nhân dân thị trấn Yên Bình tỉnh Yên Bái</v>
      </c>
      <c r="C653" s="20" t="s">
        <v>12</v>
      </c>
      <c r="D653" s="22"/>
      <c r="E653" s="1" t="s">
        <v>14</v>
      </c>
      <c r="F653" s="1" t="s">
        <v>14</v>
      </c>
      <c r="G653" s="1" t="s">
        <v>14</v>
      </c>
      <c r="H653" s="1" t="s">
        <v>14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13653</v>
      </c>
      <c r="B654" s="23" t="str">
        <f>HYPERLINK("", "Công an thị trấn Thác Bà tỉnh Yên Bái")</f>
        <v>Công an thị trấn Thác Bà tỉnh Yên Bái</v>
      </c>
      <c r="C654" s="20" t="s">
        <v>12</v>
      </c>
      <c r="D654" s="21"/>
      <c r="E654" s="1" t="s">
        <v>14</v>
      </c>
      <c r="F654" s="1" t="s">
        <v>14</v>
      </c>
      <c r="G654" s="1" t="s">
        <v>14</v>
      </c>
      <c r="H654" s="1" t="s">
        <v>15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13654</v>
      </c>
      <c r="B655" s="19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55" s="20" t="s">
        <v>12</v>
      </c>
      <c r="D655" s="22"/>
      <c r="E655" s="1" t="s">
        <v>14</v>
      </c>
      <c r="F655" s="1" t="s">
        <v>14</v>
      </c>
      <c r="G655" s="1" t="s">
        <v>14</v>
      </c>
      <c r="H655" s="1" t="s">
        <v>14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13655</v>
      </c>
      <c r="B656" s="23" t="str">
        <f>HYPERLINK("https://www.facebook.com/profile.php?id=100080428514708", "Công an thị trấn Đà Bắc tỉnh Hòa Bình")</f>
        <v>Công an thị trấn Đà Bắc tỉnh Hòa Bình</v>
      </c>
      <c r="C656" s="20" t="s">
        <v>12</v>
      </c>
      <c r="D656" s="21" t="s">
        <v>13</v>
      </c>
      <c r="E656" s="1" t="s">
        <v>14</v>
      </c>
      <c r="F656" s="1" t="s">
        <v>14</v>
      </c>
      <c r="G656" s="1" t="s">
        <v>14</v>
      </c>
      <c r="H656" s="1" t="s">
        <v>144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13656</v>
      </c>
      <c r="B657" s="19" t="str">
        <f>HYPERLINK("https://www.hoabinh.gov.vn/huyen-da-bac", "UBND Ủy ban nhân dân thị trấn Đà Bắc tỉnh Hòa Bình")</f>
        <v>UBND Ủy ban nhân dân thị trấn Đà Bắc tỉnh Hòa Bình</v>
      </c>
      <c r="C657" s="20" t="s">
        <v>12</v>
      </c>
      <c r="D657" s="22"/>
      <c r="E657" s="1" t="s">
        <v>14</v>
      </c>
      <c r="F657" s="1" t="s">
        <v>14</v>
      </c>
      <c r="G657" s="1" t="s">
        <v>14</v>
      </c>
      <c r="H657" s="1" t="s">
        <v>14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13657</v>
      </c>
      <c r="B658" s="19" t="s">
        <v>145</v>
      </c>
      <c r="C658" s="24" t="s">
        <v>14</v>
      </c>
      <c r="D658" s="21"/>
      <c r="E658" s="1" t="s">
        <v>14</v>
      </c>
      <c r="F658" s="1" t="s">
        <v>14</v>
      </c>
      <c r="G658" s="1" t="s">
        <v>14</v>
      </c>
      <c r="H658" s="1" t="s">
        <v>15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13658</v>
      </c>
      <c r="B659" s="19" t="str">
        <f>HYPERLINK("https://thitranluongson.hoabinh.gov.vn/", "UBND Ủy ban nhân dân thị trấn Kỳ Sơn tỉnh Hòa Bình")</f>
        <v>UBND Ủy ban nhân dân thị trấn Kỳ Sơn tỉnh Hòa Bình</v>
      </c>
      <c r="C659" s="20" t="s">
        <v>12</v>
      </c>
      <c r="D659" s="22"/>
      <c r="E659" s="1" t="s">
        <v>14</v>
      </c>
      <c r="F659" s="1" t="s">
        <v>14</v>
      </c>
      <c r="G659" s="1" t="s">
        <v>14</v>
      </c>
      <c r="H659" s="1" t="s">
        <v>14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13659</v>
      </c>
      <c r="B660" s="23" t="str">
        <f>HYPERLINK("", "Công an thị trấn Lương Sơn tỉnh Hòa Bình")</f>
        <v>Công an thị trấn Lương Sơn tỉnh Hòa Bình</v>
      </c>
      <c r="C660" s="20" t="s">
        <v>12</v>
      </c>
      <c r="D660" s="21"/>
      <c r="E660" s="1" t="s">
        <v>14</v>
      </c>
      <c r="F660" s="1" t="s">
        <v>14</v>
      </c>
      <c r="G660" s="1" t="s">
        <v>14</v>
      </c>
      <c r="H660" s="1" t="s">
        <v>15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13660</v>
      </c>
      <c r="B661" s="19" t="str">
        <f>HYPERLINK("https://luongson.hoabinh.gov.vn/", "UBND Ủy ban nhân dân thị trấn Lương Sơn tỉnh Hòa Bình")</f>
        <v>UBND Ủy ban nhân dân thị trấn Lương Sơn tỉnh Hòa Bình</v>
      </c>
      <c r="C661" s="20" t="s">
        <v>12</v>
      </c>
      <c r="D661" s="22"/>
      <c r="E661" s="1" t="s">
        <v>14</v>
      </c>
      <c r="F661" s="1" t="s">
        <v>14</v>
      </c>
      <c r="G661" s="1" t="s">
        <v>14</v>
      </c>
      <c r="H661" s="1" t="s">
        <v>14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13661</v>
      </c>
      <c r="B662" s="19" t="str">
        <f>HYPERLINK("https://www.facebook.com/p/C%C3%B4ng-an-th%E1%BB%8B-tr%E1%BA%A5n-Bo-100064830018613/", "Công an thị trấn Bo tỉnh Hòa Bình")</f>
        <v>Công an thị trấn Bo tỉnh Hòa Bình</v>
      </c>
      <c r="C662" s="20" t="s">
        <v>12</v>
      </c>
      <c r="D662" s="21" t="s">
        <v>13</v>
      </c>
      <c r="E662" s="1" t="s">
        <v>14</v>
      </c>
      <c r="F662" s="1" t="s">
        <v>14</v>
      </c>
      <c r="G662" s="1" t="s">
        <v>14</v>
      </c>
      <c r="H662" s="1" t="s">
        <v>15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13662</v>
      </c>
      <c r="B663" s="19" t="str">
        <f>HYPERLINK("https://thitranhangtram.hoabinh.gov.vn/", "UBND Ủy ban nhân dân thị trấn Bo tỉnh Hòa Bình")</f>
        <v>UBND Ủy ban nhân dân thị trấn Bo tỉnh Hòa Bình</v>
      </c>
      <c r="C663" s="20" t="s">
        <v>12</v>
      </c>
      <c r="D663" s="22"/>
      <c r="E663" s="1" t="s">
        <v>14</v>
      </c>
      <c r="F663" s="1" t="s">
        <v>14</v>
      </c>
      <c r="G663" s="1" t="s">
        <v>14</v>
      </c>
      <c r="H663" s="1" t="s">
        <v>14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13663</v>
      </c>
      <c r="B664" s="23" t="str">
        <f>HYPERLINK("", "Công an thị trấn Cao Phong tỉnh Hòa Bình")</f>
        <v>Công an thị trấn Cao Phong tỉnh Hòa Bình</v>
      </c>
      <c r="C664" s="20" t="s">
        <v>12</v>
      </c>
      <c r="D664" s="21"/>
      <c r="E664" s="1" t="s">
        <v>14</v>
      </c>
      <c r="F664" s="1" t="s">
        <v>14</v>
      </c>
      <c r="G664" s="1" t="s">
        <v>14</v>
      </c>
      <c r="H664" s="1" t="s">
        <v>15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13664</v>
      </c>
      <c r="B665" s="19" t="str">
        <f>HYPERLINK("https://thitrancaophong.hoabinh.gov.vn/", "UBND Ủy ban nhân dân thị trấn Cao Phong tỉnh Hòa Bình")</f>
        <v>UBND Ủy ban nhân dân thị trấn Cao Phong tỉnh Hòa Bình</v>
      </c>
      <c r="C665" s="20" t="s">
        <v>12</v>
      </c>
      <c r="D665" s="22"/>
      <c r="E665" s="1" t="s">
        <v>14</v>
      </c>
      <c r="F665" s="1" t="s">
        <v>14</v>
      </c>
      <c r="G665" s="1" t="s">
        <v>14</v>
      </c>
      <c r="H665" s="1" t="s">
        <v>14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13665</v>
      </c>
      <c r="B666" s="19" t="s">
        <v>146</v>
      </c>
      <c r="C666" s="24" t="s">
        <v>14</v>
      </c>
      <c r="D666" s="21"/>
      <c r="E666" s="1" t="s">
        <v>14</v>
      </c>
      <c r="F666" s="1" t="s">
        <v>14</v>
      </c>
      <c r="G666" s="1" t="s">
        <v>14</v>
      </c>
      <c r="H666" s="1" t="s">
        <v>15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13666</v>
      </c>
      <c r="B667" s="19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667" s="20" t="s">
        <v>12</v>
      </c>
      <c r="D667" s="22"/>
      <c r="E667" s="1" t="s">
        <v>14</v>
      </c>
      <c r="F667" s="1" t="s">
        <v>14</v>
      </c>
      <c r="G667" s="1" t="s">
        <v>14</v>
      </c>
      <c r="H667" s="1" t="s">
        <v>14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13667</v>
      </c>
      <c r="B668" s="23" t="str">
        <f>HYPERLINK("https://www.facebook.com/conganthitranmchb", "Công an thị trấn Mai Châu tỉnh Hòa Bình")</f>
        <v>Công an thị trấn Mai Châu tỉnh Hòa Bình</v>
      </c>
      <c r="C668" s="20" t="s">
        <v>12</v>
      </c>
      <c r="D668" s="21" t="s">
        <v>13</v>
      </c>
      <c r="E668" s="1" t="s">
        <v>14</v>
      </c>
      <c r="F668" s="1" t="s">
        <v>14</v>
      </c>
      <c r="G668" s="1" t="s">
        <v>14</v>
      </c>
      <c r="H668" s="1" t="s">
        <v>15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13668</v>
      </c>
      <c r="B669" s="19" t="str">
        <f>HYPERLINK("https://maichau.hoabinh.gov.vn/index.php?lang=vi", "UBND Ủy ban nhân dân thị trấn Mai Châu tỉnh Hòa Bình")</f>
        <v>UBND Ủy ban nhân dân thị trấn Mai Châu tỉnh Hòa Bình</v>
      </c>
      <c r="C669" s="20" t="s">
        <v>12</v>
      </c>
      <c r="D669" s="22"/>
      <c r="E669" s="1" t="s">
        <v>14</v>
      </c>
      <c r="F669" s="1" t="s">
        <v>14</v>
      </c>
      <c r="G669" s="1" t="s">
        <v>14</v>
      </c>
      <c r="H669" s="1" t="s">
        <v>14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13669</v>
      </c>
      <c r="B670" s="23" t="str">
        <f>HYPERLINK("https://www.facebook.com/profile.php?id=100085435997464", "Công an thị trấn Vụ Bản tỉnh Hòa Bình")</f>
        <v>Công an thị trấn Vụ Bản tỉnh Hòa Bình</v>
      </c>
      <c r="C670" s="20" t="s">
        <v>12</v>
      </c>
      <c r="D670" s="21" t="s">
        <v>13</v>
      </c>
      <c r="E670" s="1" t="s">
        <v>147</v>
      </c>
      <c r="F670" s="1" t="str">
        <f>HYPERLINK("mailto:conganvubanlshb@gmail.com", "conganvubanlshb@gmail.com")</f>
        <v>conganvubanlshb@gmail.com</v>
      </c>
      <c r="G670" s="1" t="s">
        <v>14</v>
      </c>
      <c r="H670" s="1" t="s">
        <v>15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13670</v>
      </c>
      <c r="B671" s="19" t="str">
        <f>HYPERLINK("https://thitranvuban.hoabinh.gov.vn/", "UBND Ủy ban nhân dân thị trấn Vụ Bản tỉnh Hòa Bình")</f>
        <v>UBND Ủy ban nhân dân thị trấn Vụ Bản tỉnh Hòa Bình</v>
      </c>
      <c r="C671" s="20" t="s">
        <v>12</v>
      </c>
      <c r="D671" s="22"/>
      <c r="E671" s="1" t="s">
        <v>14</v>
      </c>
      <c r="F671" s="1" t="s">
        <v>14</v>
      </c>
      <c r="G671" s="1" t="s">
        <v>14</v>
      </c>
      <c r="H671" s="1" t="s">
        <v>14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13671</v>
      </c>
      <c r="B672" s="19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672" s="20" t="s">
        <v>12</v>
      </c>
      <c r="D672" s="21" t="s">
        <v>13</v>
      </c>
      <c r="E672" s="1" t="s">
        <v>14</v>
      </c>
      <c r="F672" s="1" t="s">
        <v>14</v>
      </c>
      <c r="G672" s="1" t="s">
        <v>14</v>
      </c>
      <c r="H672" s="1" t="s">
        <v>15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13672</v>
      </c>
      <c r="B673" s="19" t="str">
        <f>HYPERLINK("https://thitranhangtram.hoabinh.gov.vn/", "UBND Ủy ban nhân dân thị trấn Hàng Trạm tỉnh Hòa Bình")</f>
        <v>UBND Ủy ban nhân dân thị trấn Hàng Trạm tỉnh Hòa Bình</v>
      </c>
      <c r="C673" s="20" t="s">
        <v>12</v>
      </c>
      <c r="D673" s="22"/>
      <c r="E673" s="1" t="s">
        <v>14</v>
      </c>
      <c r="F673" s="1" t="s">
        <v>14</v>
      </c>
      <c r="G673" s="1" t="s">
        <v>14</v>
      </c>
      <c r="H673" s="1" t="s">
        <v>14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13673</v>
      </c>
      <c r="B674" s="23" t="str">
        <f>HYPERLINK("https://www.facebook.com/cattthanhha", "Công an thị trấn Thanh Hà tỉnh Hòa Bình")</f>
        <v>Công an thị trấn Thanh Hà tỉnh Hòa Bình</v>
      </c>
      <c r="C674" s="20" t="s">
        <v>12</v>
      </c>
      <c r="D674" s="21" t="s">
        <v>13</v>
      </c>
      <c r="E674" s="1" t="s">
        <v>14</v>
      </c>
      <c r="F674" s="1" t="s">
        <v>14</v>
      </c>
      <c r="G674" s="1" t="s">
        <v>14</v>
      </c>
      <c r="H674" s="1" t="s">
        <v>15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13674</v>
      </c>
      <c r="B675" s="19" t="str">
        <f>HYPERLINK("https://1022.tayninh.gov.vn/vi/chi-tiet-phan-anh?id=30725", "UBND Ủy ban nhân dân thị trấn Thanh Hà tỉnh Hòa Bình")</f>
        <v>UBND Ủy ban nhân dân thị trấn Thanh Hà tỉnh Hòa Bình</v>
      </c>
      <c r="C675" s="20" t="s">
        <v>12</v>
      </c>
      <c r="D675" s="22"/>
      <c r="E675" s="1" t="s">
        <v>14</v>
      </c>
      <c r="F675" s="1" t="s">
        <v>14</v>
      </c>
      <c r="G675" s="1" t="s">
        <v>14</v>
      </c>
      <c r="H675" s="1" t="s">
        <v>14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13675</v>
      </c>
      <c r="B676" s="19" t="s">
        <v>148</v>
      </c>
      <c r="C676" s="24" t="s">
        <v>14</v>
      </c>
      <c r="D676" s="21" t="s">
        <v>13</v>
      </c>
      <c r="E676" s="1" t="s">
        <v>14</v>
      </c>
      <c r="F676" s="1" t="s">
        <v>14</v>
      </c>
      <c r="G676" s="1" t="s">
        <v>14</v>
      </c>
      <c r="H676" s="1" t="s">
        <v>15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13676</v>
      </c>
      <c r="B677" s="19" t="str">
        <f>HYPERLINK("https://thitranchine.hoabinh.gov.vn/", "UBND Ủy ban nhân dân thị trấn Chi Nê tỉnh Hòa Bình")</f>
        <v>UBND Ủy ban nhân dân thị trấn Chi Nê tỉnh Hòa Bình</v>
      </c>
      <c r="C677" s="20" t="s">
        <v>12</v>
      </c>
      <c r="D677" s="22"/>
      <c r="E677" s="1" t="s">
        <v>14</v>
      </c>
      <c r="F677" s="1" t="s">
        <v>14</v>
      </c>
      <c r="G677" s="1" t="s">
        <v>14</v>
      </c>
      <c r="H677" s="1" t="s">
        <v>14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13677</v>
      </c>
      <c r="B678" s="19" t="s">
        <v>149</v>
      </c>
      <c r="C678" s="24" t="s">
        <v>14</v>
      </c>
      <c r="D678" s="21" t="s">
        <v>13</v>
      </c>
      <c r="E678" s="1" t="s">
        <v>14</v>
      </c>
      <c r="F678" s="1" t="s">
        <v>14</v>
      </c>
      <c r="G678" s="1" t="s">
        <v>14</v>
      </c>
      <c r="H678" s="1" t="s">
        <v>15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13678</v>
      </c>
      <c r="B679" s="19" t="str">
        <f>HYPERLINK("https://chochu.dinhhoa.thainguyen.gov.vn/tin-xa-phuong", "UBND Ủy ban nhân dân thị trấn Chợ Chu tỉnh Thái Nguyên")</f>
        <v>UBND Ủy ban nhân dân thị trấn Chợ Chu tỉnh Thái Nguyên</v>
      </c>
      <c r="C679" s="20" t="s">
        <v>12</v>
      </c>
      <c r="D679" s="22"/>
      <c r="E679" s="1" t="s">
        <v>14</v>
      </c>
      <c r="F679" s="1" t="s">
        <v>14</v>
      </c>
      <c r="G679" s="1" t="s">
        <v>14</v>
      </c>
      <c r="H679" s="1" t="s">
        <v>14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13679</v>
      </c>
      <c r="B680" s="19" t="s">
        <v>150</v>
      </c>
      <c r="C680" s="24" t="s">
        <v>14</v>
      </c>
      <c r="D680" s="21"/>
      <c r="E680" s="1" t="s">
        <v>14</v>
      </c>
      <c r="F680" s="1" t="s">
        <v>14</v>
      </c>
      <c r="G680" s="1" t="s">
        <v>14</v>
      </c>
      <c r="H680" s="1" t="s">
        <v>15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13680</v>
      </c>
      <c r="B681" s="19" t="str">
        <f>HYPERLINK("https://giangtien.phuluong.thainguyen.gov.vn/", "UBND Ủy ban nhân dân thị trấn Giang Tiên tỉnh Thái Nguyên")</f>
        <v>UBND Ủy ban nhân dân thị trấn Giang Tiên tỉnh Thái Nguyên</v>
      </c>
      <c r="C681" s="20" t="s">
        <v>12</v>
      </c>
      <c r="D681" s="22"/>
      <c r="E681" s="1" t="s">
        <v>14</v>
      </c>
      <c r="F681" s="1" t="s">
        <v>14</v>
      </c>
      <c r="G681" s="1" t="s">
        <v>14</v>
      </c>
      <c r="H681" s="1" t="s">
        <v>14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13681</v>
      </c>
      <c r="B682" s="19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682" s="20" t="s">
        <v>12</v>
      </c>
      <c r="D682" s="21" t="s">
        <v>13</v>
      </c>
      <c r="E682" s="1" t="s">
        <v>14</v>
      </c>
      <c r="F682" s="1" t="s">
        <v>14</v>
      </c>
      <c r="G682" s="1" t="s">
        <v>14</v>
      </c>
      <c r="H682" s="1" t="s">
        <v>15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13682</v>
      </c>
      <c r="B683" s="19" t="str">
        <f>HYPERLINK("https://thitrandu.phuluong.thainguyen.gov.vn/uy-ban-nhan-dan", "UBND Ủy ban nhân dân thị trấn Đu tỉnh Thái Nguyên")</f>
        <v>UBND Ủy ban nhân dân thị trấn Đu tỉnh Thái Nguyên</v>
      </c>
      <c r="C683" s="20" t="s">
        <v>12</v>
      </c>
      <c r="D683" s="22"/>
      <c r="E683" s="1" t="s">
        <v>14</v>
      </c>
      <c r="F683" s="1" t="s">
        <v>14</v>
      </c>
      <c r="G683" s="1" t="s">
        <v>14</v>
      </c>
      <c r="H683" s="1" t="s">
        <v>14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13683</v>
      </c>
      <c r="B684" s="19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684" s="20" t="s">
        <v>12</v>
      </c>
      <c r="D684" s="21" t="s">
        <v>13</v>
      </c>
      <c r="E684" s="1" t="s">
        <v>14</v>
      </c>
      <c r="F684" s="1" t="s">
        <v>14</v>
      </c>
      <c r="G684" s="1" t="s">
        <v>14</v>
      </c>
      <c r="H684" s="1" t="s">
        <v>15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13684</v>
      </c>
      <c r="B685" s="19" t="str">
        <f>HYPERLINK("https://donghy.thainguyen.gov.vn/thi-tran-song-cau", "UBND Ủy ban nhân dân thị trấn Sông Cầu tỉnh Thái Nguyên")</f>
        <v>UBND Ủy ban nhân dân thị trấn Sông Cầu tỉnh Thái Nguyên</v>
      </c>
      <c r="C685" s="20" t="s">
        <v>12</v>
      </c>
      <c r="D685" s="22"/>
      <c r="E685" s="1" t="s">
        <v>14</v>
      </c>
      <c r="F685" s="1" t="s">
        <v>14</v>
      </c>
      <c r="G685" s="1" t="s">
        <v>14</v>
      </c>
      <c r="H685" s="1" t="s">
        <v>14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13685</v>
      </c>
      <c r="B686" s="19" t="s">
        <v>151</v>
      </c>
      <c r="C686" s="24" t="s">
        <v>14</v>
      </c>
      <c r="D686" s="21" t="s">
        <v>13</v>
      </c>
      <c r="E686" s="1" t="s">
        <v>14</v>
      </c>
      <c r="F686" s="1" t="s">
        <v>14</v>
      </c>
      <c r="G686" s="1" t="s">
        <v>14</v>
      </c>
      <c r="H686" s="1" t="s">
        <v>15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13686</v>
      </c>
      <c r="B687" s="19" t="str">
        <f>HYPERLINK("https://donghy.thainguyen.gov.vn/thi-tran-trai-cau", "UBND Ủy ban nhân dân thị trấn Trại Cau tỉnh Thái Nguyên")</f>
        <v>UBND Ủy ban nhân dân thị trấn Trại Cau tỉnh Thái Nguyên</v>
      </c>
      <c r="C687" s="20" t="s">
        <v>12</v>
      </c>
      <c r="D687" s="22"/>
      <c r="E687" s="1" t="s">
        <v>14</v>
      </c>
      <c r="F687" s="1" t="s">
        <v>14</v>
      </c>
      <c r="G687" s="1" t="s">
        <v>14</v>
      </c>
      <c r="H687" s="1" t="s">
        <v>14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13687</v>
      </c>
      <c r="B688" s="19" t="s">
        <v>152</v>
      </c>
      <c r="C688" s="24" t="s">
        <v>14</v>
      </c>
      <c r="D688" s="21" t="s">
        <v>13</v>
      </c>
      <c r="E688" s="1" t="s">
        <v>14</v>
      </c>
      <c r="F688" s="1" t="s">
        <v>14</v>
      </c>
      <c r="G688" s="1" t="s">
        <v>14</v>
      </c>
      <c r="H688" s="1" t="s">
        <v>15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13688</v>
      </c>
      <c r="B689" s="19" t="str">
        <f>HYPERLINK("https://dinhca.vonhai.thainguyen.gov.vn/", "UBND Ủy ban nhân dân thị trấn Đình Cả tỉnh Thái Nguyên")</f>
        <v>UBND Ủy ban nhân dân thị trấn Đình Cả tỉnh Thái Nguyên</v>
      </c>
      <c r="C689" s="20" t="s">
        <v>12</v>
      </c>
      <c r="D689" s="22"/>
      <c r="E689" s="1" t="s">
        <v>14</v>
      </c>
      <c r="F689" s="1" t="s">
        <v>14</v>
      </c>
      <c r="G689" s="1" t="s">
        <v>14</v>
      </c>
      <c r="H689" s="1" t="s">
        <v>14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13689</v>
      </c>
      <c r="B690" s="19" t="s">
        <v>153</v>
      </c>
      <c r="C690" s="24" t="s">
        <v>14</v>
      </c>
      <c r="D690" s="21" t="s">
        <v>13</v>
      </c>
      <c r="E690" s="1" t="s">
        <v>14</v>
      </c>
      <c r="F690" s="1" t="s">
        <v>14</v>
      </c>
      <c r="G690" s="1" t="s">
        <v>14</v>
      </c>
      <c r="H690" s="1" t="s">
        <v>15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13690</v>
      </c>
      <c r="B691" s="19" t="str">
        <f>HYPERLINK("https://hungson.daitu.thainguyen.gov.vn/", "UBND Ủy ban nhân dân thị trấn Hùng Sơn tỉnh Thái Nguyên")</f>
        <v>UBND Ủy ban nhân dân thị trấn Hùng Sơn tỉnh Thái Nguyên</v>
      </c>
      <c r="C691" s="20" t="s">
        <v>12</v>
      </c>
      <c r="D691" s="22"/>
      <c r="E691" s="1" t="s">
        <v>14</v>
      </c>
      <c r="F691" s="1" t="s">
        <v>14</v>
      </c>
      <c r="G691" s="1" t="s">
        <v>14</v>
      </c>
      <c r="H691" s="1" t="s">
        <v>14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13691</v>
      </c>
      <c r="B692" s="19" t="s">
        <v>154</v>
      </c>
      <c r="C692" s="24" t="s">
        <v>14</v>
      </c>
      <c r="D692" s="21" t="s">
        <v>13</v>
      </c>
      <c r="E692" s="1" t="s">
        <v>14</v>
      </c>
      <c r="F692" s="1" t="s">
        <v>14</v>
      </c>
      <c r="G692" s="1" t="s">
        <v>14</v>
      </c>
      <c r="H692" s="1" t="s">
        <v>15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13692</v>
      </c>
      <c r="B693" s="19" t="str">
        <f>HYPERLINK("https://quanchu.daitu.thainguyen.gov.vn/", "UBND Ủy ban nhân dân thị trấn Quân Chu tỉnh Thái Nguyên")</f>
        <v>UBND Ủy ban nhân dân thị trấn Quân Chu tỉnh Thái Nguyên</v>
      </c>
      <c r="C693" s="20" t="s">
        <v>12</v>
      </c>
      <c r="D693" s="22"/>
      <c r="E693" s="1" t="s">
        <v>14</v>
      </c>
      <c r="F693" s="1" t="s">
        <v>14</v>
      </c>
      <c r="G693" s="1" t="s">
        <v>14</v>
      </c>
      <c r="H693" s="1" t="s">
        <v>14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13693</v>
      </c>
      <c r="B694" s="19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694" s="20" t="s">
        <v>12</v>
      </c>
      <c r="D694" s="21" t="s">
        <v>13</v>
      </c>
      <c r="E694" s="1" t="s">
        <v>14</v>
      </c>
      <c r="F694" s="1" t="s">
        <v>14</v>
      </c>
      <c r="G694" s="1" t="s">
        <v>14</v>
      </c>
      <c r="H694" s="1" t="s">
        <v>15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13694</v>
      </c>
      <c r="B695" s="19" t="str">
        <f>HYPERLINK("https://phubinh.thainguyen.gov.vn/thi-tran-huong-son", "UBND Ủy ban nhân dân thị trấn Hương Sơn tỉnh Thái Nguyên")</f>
        <v>UBND Ủy ban nhân dân thị trấn Hương Sơn tỉnh Thái Nguyên</v>
      </c>
      <c r="C695" s="20" t="s">
        <v>12</v>
      </c>
      <c r="D695" s="22"/>
      <c r="E695" s="1" t="s">
        <v>14</v>
      </c>
      <c r="F695" s="1" t="s">
        <v>14</v>
      </c>
      <c r="G695" s="1" t="s">
        <v>14</v>
      </c>
      <c r="H695" s="1" t="s">
        <v>14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13695</v>
      </c>
      <c r="B696" s="23" t="str">
        <f>HYPERLINK("", "Công an thị trấn Thất Khê tỉnh Lạng Sơn")</f>
        <v>Công an thị trấn Thất Khê tỉnh Lạng Sơn</v>
      </c>
      <c r="C696" s="21" t="s">
        <v>12</v>
      </c>
      <c r="D696" s="21"/>
      <c r="E696" s="1" t="s">
        <v>14</v>
      </c>
      <c r="F696" s="1" t="s">
        <v>14</v>
      </c>
      <c r="G696" s="1" t="s">
        <v>14</v>
      </c>
      <c r="H696" s="1" t="s">
        <v>15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13696</v>
      </c>
      <c r="B697" s="19" t="str">
        <f>HYPERLINK("https://trangdinh.langson.gov.vn/", "UBND Ủy ban nhân dân thị trấn Thất Khê tỉnh Lạng Sơn")</f>
        <v>UBND Ủy ban nhân dân thị trấn Thất Khê tỉnh Lạng Sơn</v>
      </c>
      <c r="C697" s="20" t="s">
        <v>12</v>
      </c>
      <c r="D697" s="22"/>
      <c r="E697" s="1" t="s">
        <v>14</v>
      </c>
      <c r="F697" s="1" t="s">
        <v>14</v>
      </c>
      <c r="G697" s="1" t="s">
        <v>14</v>
      </c>
      <c r="H697" s="1" t="s">
        <v>14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13697</v>
      </c>
      <c r="B698" s="23" t="str">
        <f>HYPERLINK("", "Công an thị trấn Na Sầm tỉnh Lạng Sơn")</f>
        <v>Công an thị trấn Na Sầm tỉnh Lạng Sơn</v>
      </c>
      <c r="C698" s="20" t="s">
        <v>12</v>
      </c>
      <c r="D698" s="21"/>
      <c r="E698" s="1" t="s">
        <v>14</v>
      </c>
      <c r="F698" s="1" t="s">
        <v>14</v>
      </c>
      <c r="G698" s="1" t="s">
        <v>14</v>
      </c>
      <c r="H698" s="1" t="s">
        <v>15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13698</v>
      </c>
      <c r="B699" s="19" t="str">
        <f>HYPERLINK("https://vanlang.langson.gov.vn/", "UBND Ủy ban nhân dân thị trấn Na Sầm tỉnh Lạng Sơn")</f>
        <v>UBND Ủy ban nhân dân thị trấn Na Sầm tỉnh Lạng Sơn</v>
      </c>
      <c r="C699" s="20" t="s">
        <v>12</v>
      </c>
      <c r="D699" s="22"/>
      <c r="E699" s="1" t="s">
        <v>14</v>
      </c>
      <c r="F699" s="1" t="s">
        <v>14</v>
      </c>
      <c r="G699" s="1" t="s">
        <v>14</v>
      </c>
      <c r="H699" s="1" t="s">
        <v>14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13699</v>
      </c>
      <c r="B700" s="19" t="s">
        <v>155</v>
      </c>
      <c r="C700" s="24" t="s">
        <v>14</v>
      </c>
      <c r="D700" s="21"/>
      <c r="E700" s="1" t="s">
        <v>14</v>
      </c>
      <c r="F700" s="1" t="s">
        <v>14</v>
      </c>
      <c r="G700" s="1" t="s">
        <v>14</v>
      </c>
      <c r="H700" s="1" t="s">
        <v>15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13700</v>
      </c>
      <c r="B701" s="19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701" s="20" t="s">
        <v>12</v>
      </c>
      <c r="D701" s="22"/>
      <c r="E701" s="1" t="s">
        <v>14</v>
      </c>
      <c r="F701" s="1" t="s">
        <v>14</v>
      </c>
      <c r="G701" s="1" t="s">
        <v>14</v>
      </c>
      <c r="H701" s="1" t="s">
        <v>14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13701</v>
      </c>
      <c r="B702" s="23" t="str">
        <f>HYPERLINK("", "Công an thị trấn Cao Lộc tỉnh Lạng Sơn")</f>
        <v>Công an thị trấn Cao Lộc tỉnh Lạng Sơn</v>
      </c>
      <c r="C702" s="20" t="s">
        <v>12</v>
      </c>
      <c r="D702" s="21"/>
      <c r="E702" s="1" t="s">
        <v>14</v>
      </c>
      <c r="F702" s="1" t="s">
        <v>14</v>
      </c>
      <c r="G702" s="1" t="s">
        <v>14</v>
      </c>
      <c r="H702" s="1" t="s">
        <v>15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13702</v>
      </c>
      <c r="B703" s="19" t="str">
        <f>HYPERLINK("https://caoloc.langson.gov.vn/", "UBND Ủy ban nhân dân thị trấn Cao Lộc tỉnh Lạng Sơn")</f>
        <v>UBND Ủy ban nhân dân thị trấn Cao Lộc tỉnh Lạng Sơn</v>
      </c>
      <c r="C703" s="20" t="s">
        <v>12</v>
      </c>
      <c r="D703" s="22"/>
      <c r="E703" s="1" t="s">
        <v>14</v>
      </c>
      <c r="F703" s="1" t="s">
        <v>14</v>
      </c>
      <c r="G703" s="1" t="s">
        <v>14</v>
      </c>
      <c r="H703" s="1" t="s">
        <v>14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13703</v>
      </c>
      <c r="B704" s="23" t="str">
        <f>HYPERLINK("", "Công an thị trấn Văn Quan tỉnh Lạng Sơn")</f>
        <v>Công an thị trấn Văn Quan tỉnh Lạng Sơn</v>
      </c>
      <c r="C704" s="21" t="s">
        <v>12</v>
      </c>
      <c r="D704" s="21"/>
      <c r="E704" s="1" t="s">
        <v>14</v>
      </c>
      <c r="F704" s="1" t="s">
        <v>14</v>
      </c>
      <c r="G704" s="1" t="s">
        <v>14</v>
      </c>
      <c r="H704" s="1" t="s">
        <v>15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13704</v>
      </c>
      <c r="B705" s="19" t="str">
        <f>HYPERLINK("https://vanquan.langson.gov.vn/", "UBND Ủy ban nhân dân thị trấn Văn Quan tỉnh Lạng Sơn")</f>
        <v>UBND Ủy ban nhân dân thị trấn Văn Quan tỉnh Lạng Sơn</v>
      </c>
      <c r="C705" s="20" t="s">
        <v>12</v>
      </c>
      <c r="D705" s="22"/>
      <c r="E705" s="1" t="s">
        <v>14</v>
      </c>
      <c r="F705" s="1" t="s">
        <v>14</v>
      </c>
      <c r="G705" s="1" t="s">
        <v>14</v>
      </c>
      <c r="H705" s="1" t="s">
        <v>14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13705</v>
      </c>
      <c r="B706" s="23" t="str">
        <f>HYPERLINK("", "Công an thị trấn Bắc Sơn tỉnh Lạng Sơn")</f>
        <v>Công an thị trấn Bắc Sơn tỉnh Lạng Sơn</v>
      </c>
      <c r="C706" s="21" t="s">
        <v>12</v>
      </c>
      <c r="D706" s="21"/>
      <c r="E706" s="1" t="s">
        <v>14</v>
      </c>
      <c r="F706" s="1" t="s">
        <v>14</v>
      </c>
      <c r="G706" s="1" t="s">
        <v>14</v>
      </c>
      <c r="H706" s="1" t="s">
        <v>15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13706</v>
      </c>
      <c r="B707" s="19" t="str">
        <f>HYPERLINK("https://bacson.langson.gov.vn/", "UBND Ủy ban nhân dân thị trấn Bắc Sơn tỉnh Lạng Sơn")</f>
        <v>UBND Ủy ban nhân dân thị trấn Bắc Sơn tỉnh Lạng Sơn</v>
      </c>
      <c r="C707" s="20" t="s">
        <v>12</v>
      </c>
      <c r="D707" s="22"/>
      <c r="E707" s="1" t="s">
        <v>14</v>
      </c>
      <c r="F707" s="1" t="s">
        <v>14</v>
      </c>
      <c r="G707" s="1" t="s">
        <v>14</v>
      </c>
      <c r="H707" s="1" t="s">
        <v>14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13707</v>
      </c>
      <c r="B708" s="19" t="s">
        <v>156</v>
      </c>
      <c r="C708" s="24" t="s">
        <v>14</v>
      </c>
      <c r="D708" s="21" t="s">
        <v>13</v>
      </c>
      <c r="E708" s="1" t="s">
        <v>14</v>
      </c>
      <c r="F708" s="1" t="s">
        <v>14</v>
      </c>
      <c r="G708" s="1" t="s">
        <v>14</v>
      </c>
      <c r="H708" s="1" t="s">
        <v>15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13708</v>
      </c>
      <c r="B709" s="19" t="str">
        <f>HYPERLINK("https://huulung.langson.gov.vn/", "UBND Ủy ban nhân dân thị trấn Hữu Lũng tỉnh Lạng Sơn")</f>
        <v>UBND Ủy ban nhân dân thị trấn Hữu Lũng tỉnh Lạng Sơn</v>
      </c>
      <c r="C709" s="20" t="s">
        <v>12</v>
      </c>
      <c r="D709" s="22"/>
      <c r="E709" s="1" t="s">
        <v>14</v>
      </c>
      <c r="F709" s="1" t="s">
        <v>14</v>
      </c>
      <c r="G709" s="1" t="s">
        <v>14</v>
      </c>
      <c r="H709" s="1" t="s">
        <v>14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13709</v>
      </c>
      <c r="B710" s="23" t="str">
        <f>HYPERLINK("", "Công an thị trấn Đồng Mỏ tỉnh Lạng Sơn")</f>
        <v>Công an thị trấn Đồng Mỏ tỉnh Lạng Sơn</v>
      </c>
      <c r="C710" s="20" t="s">
        <v>12</v>
      </c>
      <c r="D710" s="21"/>
      <c r="E710" s="1" t="s">
        <v>14</v>
      </c>
      <c r="F710" s="1" t="s">
        <v>14</v>
      </c>
      <c r="G710" s="1" t="s">
        <v>14</v>
      </c>
      <c r="H710" s="1" t="s">
        <v>15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13710</v>
      </c>
      <c r="B711" s="19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11" s="20" t="s">
        <v>12</v>
      </c>
      <c r="D711" s="22"/>
      <c r="E711" s="1" t="s">
        <v>14</v>
      </c>
      <c r="F711" s="1" t="s">
        <v>14</v>
      </c>
      <c r="G711" s="1" t="s">
        <v>14</v>
      </c>
      <c r="H711" s="1" t="s">
        <v>14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13711</v>
      </c>
      <c r="B712" s="23" t="str">
        <f>HYPERLINK("", "Công an thị trấn Chi Lăng tỉnh Lạng Sơn")</f>
        <v>Công an thị trấn Chi Lăng tỉnh Lạng Sơn</v>
      </c>
      <c r="C712" s="21" t="s">
        <v>12</v>
      </c>
      <c r="D712" s="21"/>
      <c r="E712" s="1" t="s">
        <v>14</v>
      </c>
      <c r="F712" s="1" t="s">
        <v>14</v>
      </c>
      <c r="G712" s="1" t="s">
        <v>14</v>
      </c>
      <c r="H712" s="1" t="s">
        <v>15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13712</v>
      </c>
      <c r="B713" s="19" t="str">
        <f>HYPERLINK("https://chilang.langson.gov.vn/", "UBND Ủy ban nhân dân thị trấn Chi Lăng tỉnh Lạng Sơn")</f>
        <v>UBND Ủy ban nhân dân thị trấn Chi Lăng tỉnh Lạng Sơn</v>
      </c>
      <c r="C713" s="20" t="s">
        <v>12</v>
      </c>
      <c r="D713" s="22"/>
      <c r="E713" s="1" t="s">
        <v>14</v>
      </c>
      <c r="F713" s="1" t="s">
        <v>14</v>
      </c>
      <c r="G713" s="1" t="s">
        <v>14</v>
      </c>
      <c r="H713" s="1" t="s">
        <v>14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13713</v>
      </c>
      <c r="B714" s="19" t="str">
        <f>HYPERLINK("https://www.facebook.com/100091907717072", "Công an thị trấn Na Dương tỉnh Lạng Sơn")</f>
        <v>Công an thị trấn Na Dương tỉnh Lạng Sơn</v>
      </c>
      <c r="C714" s="20" t="s">
        <v>12</v>
      </c>
      <c r="D714" s="21" t="s">
        <v>13</v>
      </c>
      <c r="E714" s="1" t="s">
        <v>157</v>
      </c>
      <c r="F714" s="1" t="s">
        <v>14</v>
      </c>
      <c r="G714" s="1" t="s">
        <v>14</v>
      </c>
      <c r="H714" s="1" t="s">
        <v>158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13714</v>
      </c>
      <c r="B715" s="19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715" s="20" t="s">
        <v>12</v>
      </c>
      <c r="D715" s="22"/>
      <c r="E715" s="1" t="s">
        <v>14</v>
      </c>
      <c r="F715" s="1" t="s">
        <v>14</v>
      </c>
      <c r="G715" s="1" t="s">
        <v>14</v>
      </c>
      <c r="H715" s="1" t="s">
        <v>14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13715</v>
      </c>
      <c r="B716" s="23" t="str">
        <f>HYPERLINK("", "Công an thị trấn Lộc Bình tỉnh Lạng Sơn")</f>
        <v>Công an thị trấn Lộc Bình tỉnh Lạng Sơn</v>
      </c>
      <c r="C716" s="20" t="s">
        <v>12</v>
      </c>
      <c r="D716" s="21"/>
      <c r="E716" s="1" t="s">
        <v>14</v>
      </c>
      <c r="F716" s="1" t="s">
        <v>14</v>
      </c>
      <c r="G716" s="1" t="s">
        <v>14</v>
      </c>
      <c r="H716" s="1" t="s">
        <v>15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13716</v>
      </c>
      <c r="B717" s="19" t="str">
        <f>HYPERLINK("https://locbinh.langson.gov.vn/", "UBND Ủy ban nhân dân thị trấn Lộc Bình tỉnh Lạng Sơn")</f>
        <v>UBND Ủy ban nhân dân thị trấn Lộc Bình tỉnh Lạng Sơn</v>
      </c>
      <c r="C717" s="20" t="s">
        <v>12</v>
      </c>
      <c r="D717" s="22"/>
      <c r="E717" s="1" t="s">
        <v>14</v>
      </c>
      <c r="F717" s="1" t="s">
        <v>14</v>
      </c>
      <c r="G717" s="1" t="s">
        <v>14</v>
      </c>
      <c r="H717" s="1" t="s">
        <v>14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13717</v>
      </c>
      <c r="B718" s="23" t="str">
        <f>HYPERLINK("https://www.facebook.com/profile.php?id=100087948116007", "Công an thị trấn Đình Lập tỉnh Lạng Sơn")</f>
        <v>Công an thị trấn Đình Lập tỉnh Lạng Sơn</v>
      </c>
      <c r="C718" s="21" t="s">
        <v>12</v>
      </c>
      <c r="D718" s="21" t="s">
        <v>13</v>
      </c>
      <c r="E718" s="1" t="s">
        <v>159</v>
      </c>
      <c r="F718" s="1" t="s">
        <v>14</v>
      </c>
      <c r="G718" s="1" t="s">
        <v>14</v>
      </c>
      <c r="H718" s="1" t="s">
        <v>160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13718</v>
      </c>
      <c r="B719" s="19" t="str">
        <f>HYPERLINK("https://dinhlap.langson.gov.vn/", "UBND Ủy ban nhân dân thị trấn Đình Lập tỉnh Lạng Sơn")</f>
        <v>UBND Ủy ban nhân dân thị trấn Đình Lập tỉnh Lạng Sơn</v>
      </c>
      <c r="C719" s="20" t="s">
        <v>12</v>
      </c>
      <c r="D719" s="22"/>
      <c r="E719" s="1" t="s">
        <v>14</v>
      </c>
      <c r="F719" s="1" t="s">
        <v>14</v>
      </c>
      <c r="G719" s="1" t="s">
        <v>14</v>
      </c>
      <c r="H719" s="1" t="s">
        <v>14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13719</v>
      </c>
      <c r="B720" s="19" t="s">
        <v>161</v>
      </c>
      <c r="C720" s="24" t="s">
        <v>14</v>
      </c>
      <c r="D720" s="21" t="s">
        <v>13</v>
      </c>
      <c r="E720" s="1" t="s">
        <v>14</v>
      </c>
      <c r="F720" s="1" t="s">
        <v>14</v>
      </c>
      <c r="G720" s="1" t="s">
        <v>14</v>
      </c>
      <c r="H720" s="1" t="s">
        <v>15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13720</v>
      </c>
      <c r="B721" s="19" t="str">
        <f>HYPERLINK("https://dinhlap.langson.gov.vn/", "UBND Ủy ban nhân dân thị trấn NT Thái Bình tỉnh Lạng Sơn")</f>
        <v>UBND Ủy ban nhân dân thị trấn NT Thái Bình tỉnh Lạng Sơn</v>
      </c>
      <c r="C721" s="20" t="s">
        <v>12</v>
      </c>
      <c r="D721" s="22"/>
      <c r="E721" s="1" t="s">
        <v>14</v>
      </c>
      <c r="F721" s="1" t="s">
        <v>14</v>
      </c>
      <c r="G721" s="1" t="s">
        <v>14</v>
      </c>
      <c r="H721" s="1" t="s">
        <v>14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13721</v>
      </c>
      <c r="B722" s="23" t="str">
        <f>HYPERLINK("", "Công an thị trấn Bình Liêu tỉnh Quảng Ninh")</f>
        <v>Công an thị trấn Bình Liêu tỉnh Quảng Ninh</v>
      </c>
      <c r="C722" s="20" t="s">
        <v>12</v>
      </c>
      <c r="D722" s="21"/>
      <c r="E722" s="1" t="s">
        <v>14</v>
      </c>
      <c r="F722" s="1" t="s">
        <v>14</v>
      </c>
      <c r="G722" s="1" t="s">
        <v>14</v>
      </c>
      <c r="H722" s="1" t="s">
        <v>15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13722</v>
      </c>
      <c r="B723" s="19" t="str">
        <f>HYPERLINK("https://binhlieu.quangninh.gov.vn/", "UBND Ủy ban nhân dân thị trấn Bình Liêu tỉnh Quảng Ninh")</f>
        <v>UBND Ủy ban nhân dân thị trấn Bình Liêu tỉnh Quảng Ninh</v>
      </c>
      <c r="C723" s="20" t="s">
        <v>12</v>
      </c>
      <c r="D723" s="22"/>
      <c r="E723" s="1" t="s">
        <v>14</v>
      </c>
      <c r="F723" s="1" t="s">
        <v>14</v>
      </c>
      <c r="G723" s="1" t="s">
        <v>14</v>
      </c>
      <c r="H723" s="1" t="s">
        <v>14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13723</v>
      </c>
      <c r="B724" s="23" t="str">
        <f>HYPERLINK("", "Công an thị trấn Tiên Yên tỉnh Quảng Ninh")</f>
        <v>Công an thị trấn Tiên Yên tỉnh Quảng Ninh</v>
      </c>
      <c r="C724" s="21" t="s">
        <v>12</v>
      </c>
      <c r="D724" s="21"/>
      <c r="E724" s="1" t="s">
        <v>14</v>
      </c>
      <c r="F724" s="1" t="s">
        <v>14</v>
      </c>
      <c r="G724" s="1" t="s">
        <v>14</v>
      </c>
      <c r="H724" s="1" t="s">
        <v>15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13724</v>
      </c>
      <c r="B725" s="19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725" s="20" t="s">
        <v>12</v>
      </c>
      <c r="D725" s="22"/>
      <c r="E725" s="1" t="s">
        <v>14</v>
      </c>
      <c r="F725" s="1" t="s">
        <v>14</v>
      </c>
      <c r="G725" s="1" t="s">
        <v>14</v>
      </c>
      <c r="H725" s="1" t="s">
        <v>14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13725</v>
      </c>
      <c r="B726" s="23" t="str">
        <f>HYPERLINK("", "Công an thị trấn Đầm Hà tỉnh Quảng Ninh")</f>
        <v>Công an thị trấn Đầm Hà tỉnh Quảng Ninh</v>
      </c>
      <c r="C726" s="21" t="s">
        <v>12</v>
      </c>
      <c r="D726" s="21"/>
      <c r="E726" s="1" t="s">
        <v>14</v>
      </c>
      <c r="F726" s="1" t="s">
        <v>14</v>
      </c>
      <c r="G726" s="1" t="s">
        <v>14</v>
      </c>
      <c r="H726" s="1" t="s">
        <v>15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13726</v>
      </c>
      <c r="B727" s="19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727" s="20" t="s">
        <v>12</v>
      </c>
      <c r="D727" s="22"/>
      <c r="E727" s="1" t="s">
        <v>14</v>
      </c>
      <c r="F727" s="1" t="s">
        <v>14</v>
      </c>
      <c r="G727" s="1" t="s">
        <v>14</v>
      </c>
      <c r="H727" s="1" t="s">
        <v>14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13727</v>
      </c>
      <c r="B728" s="19" t="s">
        <v>162</v>
      </c>
      <c r="C728" s="24" t="s">
        <v>14</v>
      </c>
      <c r="D728" s="21"/>
      <c r="E728" s="1" t="s">
        <v>14</v>
      </c>
      <c r="F728" s="1" t="s">
        <v>14</v>
      </c>
      <c r="G728" s="1" t="s">
        <v>14</v>
      </c>
      <c r="H728" s="1" t="s">
        <v>15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13728</v>
      </c>
      <c r="B729" s="19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729" s="20" t="s">
        <v>12</v>
      </c>
      <c r="D729" s="22"/>
      <c r="E729" s="1" t="s">
        <v>14</v>
      </c>
      <c r="F729" s="1" t="s">
        <v>14</v>
      </c>
      <c r="G729" s="1" t="s">
        <v>14</v>
      </c>
      <c r="H729" s="1" t="s">
        <v>14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13729</v>
      </c>
      <c r="B730" s="19" t="s">
        <v>163</v>
      </c>
      <c r="C730" s="24" t="s">
        <v>14</v>
      </c>
      <c r="D730" s="21"/>
      <c r="E730" s="1" t="s">
        <v>14</v>
      </c>
      <c r="F730" s="1" t="s">
        <v>14</v>
      </c>
      <c r="G730" s="1" t="s">
        <v>14</v>
      </c>
      <c r="H730" s="1" t="s">
        <v>15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13730</v>
      </c>
      <c r="B731" s="19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731" s="20" t="s">
        <v>12</v>
      </c>
      <c r="D731" s="22"/>
      <c r="E731" s="1" t="s">
        <v>14</v>
      </c>
      <c r="F731" s="1" t="s">
        <v>14</v>
      </c>
      <c r="G731" s="1" t="s">
        <v>14</v>
      </c>
      <c r="H731" s="1" t="s">
        <v>14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13731</v>
      </c>
      <c r="B732" s="23" t="str">
        <f>HYPERLINK("", "Công an thị trấn Cái Rồng tỉnh Quảng Ninh")</f>
        <v>Công an thị trấn Cái Rồng tỉnh Quảng Ninh</v>
      </c>
      <c r="C732" s="20" t="s">
        <v>12</v>
      </c>
      <c r="D732" s="21"/>
      <c r="E732" s="1" t="s">
        <v>14</v>
      </c>
      <c r="F732" s="1" t="s">
        <v>14</v>
      </c>
      <c r="G732" s="1" t="s">
        <v>14</v>
      </c>
      <c r="H732" s="1" t="s">
        <v>15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13732</v>
      </c>
      <c r="B733" s="19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733" s="20" t="s">
        <v>12</v>
      </c>
      <c r="D733" s="22"/>
      <c r="E733" s="1" t="s">
        <v>14</v>
      </c>
      <c r="F733" s="1" t="s">
        <v>14</v>
      </c>
      <c r="G733" s="1" t="s">
        <v>14</v>
      </c>
      <c r="H733" s="1" t="s">
        <v>14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13733</v>
      </c>
      <c r="B734" s="19" t="s">
        <v>164</v>
      </c>
      <c r="C734" s="24" t="s">
        <v>14</v>
      </c>
      <c r="D734" s="21"/>
      <c r="E734" s="1" t="s">
        <v>14</v>
      </c>
      <c r="F734" s="1" t="s">
        <v>14</v>
      </c>
      <c r="G734" s="1" t="s">
        <v>14</v>
      </c>
      <c r="H734" s="1" t="s">
        <v>15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13734</v>
      </c>
      <c r="B735" s="19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735" s="20" t="s">
        <v>12</v>
      </c>
      <c r="D735" s="22"/>
      <c r="E735" s="1" t="s">
        <v>14</v>
      </c>
      <c r="F735" s="1" t="s">
        <v>14</v>
      </c>
      <c r="G735" s="1" t="s">
        <v>14</v>
      </c>
      <c r="H735" s="1" t="s">
        <v>14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13735</v>
      </c>
      <c r="B736" s="19" t="s">
        <v>165</v>
      </c>
      <c r="C736" s="24" t="s">
        <v>14</v>
      </c>
      <c r="D736" s="21"/>
      <c r="E736" s="1" t="s">
        <v>14</v>
      </c>
      <c r="F736" s="1" t="s">
        <v>14</v>
      </c>
      <c r="G736" s="1" t="s">
        <v>14</v>
      </c>
      <c r="H736" s="1" t="s">
        <v>15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13736</v>
      </c>
      <c r="B737" s="19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737" s="20" t="s">
        <v>12</v>
      </c>
      <c r="D737" s="22"/>
      <c r="E737" s="1" t="s">
        <v>14</v>
      </c>
      <c r="F737" s="1" t="s">
        <v>14</v>
      </c>
      <c r="G737" s="1" t="s">
        <v>14</v>
      </c>
      <c r="H737" s="1" t="s">
        <v>14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13737</v>
      </c>
      <c r="B738" s="19" t="s">
        <v>166</v>
      </c>
      <c r="C738" s="24" t="s">
        <v>14</v>
      </c>
      <c r="D738" s="21"/>
      <c r="E738" s="1" t="s">
        <v>14</v>
      </c>
      <c r="F738" s="1" t="s">
        <v>14</v>
      </c>
      <c r="G738" s="1" t="s">
        <v>14</v>
      </c>
      <c r="H738" s="1" t="s">
        <v>15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13738</v>
      </c>
      <c r="B739" s="1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739" s="20" t="s">
        <v>12</v>
      </c>
      <c r="D739" s="22"/>
      <c r="E739" s="1" t="s">
        <v>14</v>
      </c>
      <c r="F739" s="1" t="s">
        <v>14</v>
      </c>
      <c r="G739" s="1" t="s">
        <v>14</v>
      </c>
      <c r="H739" s="1" t="s">
        <v>14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13739</v>
      </c>
      <c r="B740" s="19" t="str">
        <f>HYPERLINK("https://www.facebook.com/conganttbohayenthe.bacgiang/", "Công an thị trấn Bố Hạ tỉnh Bắc Giang")</f>
        <v>Công an thị trấn Bố Hạ tỉnh Bắc Giang</v>
      </c>
      <c r="C740" s="20" t="s">
        <v>12</v>
      </c>
      <c r="D740" s="21" t="s">
        <v>13</v>
      </c>
      <c r="E740" s="1" t="s">
        <v>14</v>
      </c>
      <c r="F740" s="1" t="s">
        <v>14</v>
      </c>
      <c r="G740" s="1" t="s">
        <v>14</v>
      </c>
      <c r="H740" s="1" t="s">
        <v>15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13740</v>
      </c>
      <c r="B741" s="19" t="str">
        <f>HYPERLINK("https://ttboha.yenthe.bacgiang.gov.vn/", "UBND Ủy ban nhân dân thị trấn Bố Hạ tỉnh Bắc Giang")</f>
        <v>UBND Ủy ban nhân dân thị trấn Bố Hạ tỉnh Bắc Giang</v>
      </c>
      <c r="C741" s="20" t="s">
        <v>12</v>
      </c>
      <c r="D741" s="22"/>
      <c r="E741" s="1" t="s">
        <v>14</v>
      </c>
      <c r="F741" s="1" t="s">
        <v>14</v>
      </c>
      <c r="G741" s="1" t="s">
        <v>14</v>
      </c>
      <c r="H741" s="1" t="s">
        <v>14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13741</v>
      </c>
      <c r="B742" s="23" t="str">
        <f>HYPERLINK("", "Công an thị trấn Cao Thượng tỉnh Bắc Giang")</f>
        <v>Công an thị trấn Cao Thượng tỉnh Bắc Giang</v>
      </c>
      <c r="C742" s="20" t="s">
        <v>12</v>
      </c>
      <c r="D742" s="21"/>
      <c r="E742" s="1" t="s">
        <v>14</v>
      </c>
      <c r="F742" s="1" t="s">
        <v>14</v>
      </c>
      <c r="G742" s="1" t="s">
        <v>14</v>
      </c>
      <c r="H742" s="1" t="s">
        <v>15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13742</v>
      </c>
      <c r="B743" s="19" t="str">
        <f>HYPERLINK("https://thitrancaothuong.tanyen.bacgiang.gov.vn/", "UBND Ủy ban nhân dân thị trấn Cao Thượng tỉnh Bắc Giang")</f>
        <v>UBND Ủy ban nhân dân thị trấn Cao Thượng tỉnh Bắc Giang</v>
      </c>
      <c r="C743" s="20" t="s">
        <v>12</v>
      </c>
      <c r="D743" s="22"/>
      <c r="E743" s="1" t="s">
        <v>14</v>
      </c>
      <c r="F743" s="1" t="s">
        <v>14</v>
      </c>
      <c r="G743" s="1" t="s">
        <v>14</v>
      </c>
      <c r="H743" s="1" t="s">
        <v>14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13743</v>
      </c>
      <c r="B744" s="19" t="s">
        <v>167</v>
      </c>
      <c r="C744" s="24" t="s">
        <v>14</v>
      </c>
      <c r="D744" s="21" t="s">
        <v>13</v>
      </c>
      <c r="E744" s="1" t="s">
        <v>14</v>
      </c>
      <c r="F744" s="1" t="s">
        <v>14</v>
      </c>
      <c r="G744" s="1" t="s">
        <v>14</v>
      </c>
      <c r="H744" s="1" t="s">
        <v>15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13744</v>
      </c>
      <c r="B745" s="19" t="str">
        <f>HYPERLINK("https://thitrannhanam.tanyen.bacgiang.gov.vn/", "UBND Ủy ban nhân dân thị trấn Nhã Nam tỉnh Bắc Giang")</f>
        <v>UBND Ủy ban nhân dân thị trấn Nhã Nam tỉnh Bắc Giang</v>
      </c>
      <c r="C745" s="20" t="s">
        <v>12</v>
      </c>
      <c r="D745" s="22"/>
      <c r="E745" s="1" t="s">
        <v>14</v>
      </c>
      <c r="F745" s="1" t="s">
        <v>14</v>
      </c>
      <c r="G745" s="1" t="s">
        <v>14</v>
      </c>
      <c r="H745" s="1" t="s">
        <v>14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13745</v>
      </c>
      <c r="B746" s="19" t="s">
        <v>168</v>
      </c>
      <c r="C746" s="24" t="s">
        <v>14</v>
      </c>
      <c r="D746" s="21"/>
      <c r="E746" s="1" t="s">
        <v>14</v>
      </c>
      <c r="F746" s="1" t="s">
        <v>14</v>
      </c>
      <c r="G746" s="1" t="s">
        <v>14</v>
      </c>
      <c r="H746" s="1" t="s">
        <v>15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13746</v>
      </c>
      <c r="B747" s="19" t="str">
        <f>HYPERLINK("https://kep.langgiang.bacgiang.gov.vn/", "UBND Ủy ban nhân dân thị trấn Kép tỉnh Bắc Giang")</f>
        <v>UBND Ủy ban nhân dân thị trấn Kép tỉnh Bắc Giang</v>
      </c>
      <c r="C747" s="20" t="s">
        <v>12</v>
      </c>
      <c r="D747" s="22"/>
      <c r="E747" s="1" t="s">
        <v>14</v>
      </c>
      <c r="F747" s="1" t="s">
        <v>14</v>
      </c>
      <c r="G747" s="1" t="s">
        <v>14</v>
      </c>
      <c r="H747" s="1" t="s">
        <v>14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13747</v>
      </c>
      <c r="B748" s="19" t="str">
        <f>HYPERLINK("https://www.facebook.com/cathitranvoi/", "Công an thị trấn Vôi tỉnh Bắc Giang")</f>
        <v>Công an thị trấn Vôi tỉnh Bắc Giang</v>
      </c>
      <c r="C748" s="20" t="s">
        <v>12</v>
      </c>
      <c r="D748" s="21" t="s">
        <v>13</v>
      </c>
      <c r="E748" s="1" t="s">
        <v>14</v>
      </c>
      <c r="F748" s="1" t="s">
        <v>14</v>
      </c>
      <c r="G748" s="1" t="s">
        <v>14</v>
      </c>
      <c r="H748" s="1" t="s">
        <v>15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13748</v>
      </c>
      <c r="B749" s="19" t="str">
        <f>HYPERLINK("https://voi.langgiang.bacgiang.gov.vn/", "UBND Ủy ban nhân dân thị trấn Vôi tỉnh Bắc Giang")</f>
        <v>UBND Ủy ban nhân dân thị trấn Vôi tỉnh Bắc Giang</v>
      </c>
      <c r="C749" s="20" t="s">
        <v>12</v>
      </c>
      <c r="D749" s="22"/>
      <c r="E749" s="1" t="s">
        <v>14</v>
      </c>
      <c r="F749" s="1" t="s">
        <v>14</v>
      </c>
      <c r="G749" s="1" t="s">
        <v>14</v>
      </c>
      <c r="H749" s="1" t="s">
        <v>14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13749</v>
      </c>
      <c r="B750" s="23" t="str">
        <f>HYPERLINK("", "Công an thị trấn Đồi Ngô tỉnh Bắc Giang")</f>
        <v>Công an thị trấn Đồi Ngô tỉnh Bắc Giang</v>
      </c>
      <c r="C750" s="21" t="s">
        <v>12</v>
      </c>
      <c r="D750" s="21"/>
      <c r="E750" s="1" t="s">
        <v>14</v>
      </c>
      <c r="F750" s="1" t="s">
        <v>14</v>
      </c>
      <c r="G750" s="1" t="s">
        <v>14</v>
      </c>
      <c r="H750" s="1" t="s">
        <v>15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13750</v>
      </c>
      <c r="B751" s="19" t="str">
        <f>HYPERLINK("https://doingo-lucnam.bacgiang.gov.vn/", "UBND Ủy ban nhân dân thị trấn Đồi Ngô tỉnh Bắc Giang")</f>
        <v>UBND Ủy ban nhân dân thị trấn Đồi Ngô tỉnh Bắc Giang</v>
      </c>
      <c r="C751" s="20" t="s">
        <v>12</v>
      </c>
      <c r="D751" s="22"/>
      <c r="E751" s="1" t="s">
        <v>14</v>
      </c>
      <c r="F751" s="1" t="s">
        <v>14</v>
      </c>
      <c r="G751" s="1" t="s">
        <v>14</v>
      </c>
      <c r="H751" s="1" t="s">
        <v>14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13751</v>
      </c>
      <c r="B752" s="23" t="str">
        <f>HYPERLINK("", "Công an thị trấn Lục Nam tỉnh Bắc Giang")</f>
        <v>Công an thị trấn Lục Nam tỉnh Bắc Giang</v>
      </c>
      <c r="C752" s="20" t="s">
        <v>12</v>
      </c>
      <c r="D752" s="21"/>
      <c r="E752" s="1" t="s">
        <v>14</v>
      </c>
      <c r="F752" s="1" t="s">
        <v>14</v>
      </c>
      <c r="G752" s="1" t="s">
        <v>14</v>
      </c>
      <c r="H752" s="1" t="s">
        <v>15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13752</v>
      </c>
      <c r="B753" s="19" t="str">
        <f>HYPERLINK("https://lucnam.bacgiang.gov.vn/", "UBND Ủy ban nhân dân thị trấn Lục Nam tỉnh Bắc Giang")</f>
        <v>UBND Ủy ban nhân dân thị trấn Lục Nam tỉnh Bắc Giang</v>
      </c>
      <c r="C753" s="20" t="s">
        <v>12</v>
      </c>
      <c r="D753" s="22"/>
      <c r="E753" s="1" t="s">
        <v>14</v>
      </c>
      <c r="F753" s="1" t="s">
        <v>14</v>
      </c>
      <c r="G753" s="1" t="s">
        <v>14</v>
      </c>
      <c r="H753" s="1" t="s">
        <v>14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13753</v>
      </c>
      <c r="B754" s="19" t="s">
        <v>169</v>
      </c>
      <c r="C754" s="24" t="s">
        <v>14</v>
      </c>
      <c r="D754" s="21"/>
      <c r="E754" s="1" t="s">
        <v>14</v>
      </c>
      <c r="F754" s="1" t="s">
        <v>14</v>
      </c>
      <c r="G754" s="1" t="s">
        <v>14</v>
      </c>
      <c r="H754" s="1" t="s">
        <v>15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13754</v>
      </c>
      <c r="B755" s="19" t="str">
        <f>HYPERLINK("https://lucngan.bacgiang.gov.vn/web/ubnd-tt-chu", "UBND Ủy ban nhân dân thị trấn Chũ tỉnh Bắc Giang")</f>
        <v>UBND Ủy ban nhân dân thị trấn Chũ tỉnh Bắc Giang</v>
      </c>
      <c r="C755" s="20" t="s">
        <v>12</v>
      </c>
      <c r="D755" s="22"/>
      <c r="E755" s="1" t="s">
        <v>14</v>
      </c>
      <c r="F755" s="1" t="s">
        <v>14</v>
      </c>
      <c r="G755" s="1" t="s">
        <v>14</v>
      </c>
      <c r="H755" s="1" t="s">
        <v>14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13755</v>
      </c>
      <c r="B756" s="19" t="s">
        <v>170</v>
      </c>
      <c r="C756" s="24" t="s">
        <v>14</v>
      </c>
      <c r="D756" s="21" t="s">
        <v>13</v>
      </c>
      <c r="E756" s="1" t="s">
        <v>14</v>
      </c>
      <c r="F756" s="1" t="s">
        <v>14</v>
      </c>
      <c r="G756" s="1" t="s">
        <v>14</v>
      </c>
      <c r="H756" s="1" t="s">
        <v>15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13756</v>
      </c>
      <c r="B757" s="19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757" s="20" t="s">
        <v>12</v>
      </c>
      <c r="D757" s="22"/>
      <c r="E757" s="1" t="s">
        <v>14</v>
      </c>
      <c r="F757" s="1" t="s">
        <v>14</v>
      </c>
      <c r="G757" s="1" t="s">
        <v>14</v>
      </c>
      <c r="H757" s="1" t="s">
        <v>14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13757</v>
      </c>
      <c r="B758" s="19" t="s">
        <v>171</v>
      </c>
      <c r="C758" s="24" t="s">
        <v>14</v>
      </c>
      <c r="D758" s="21"/>
      <c r="E758" s="1" t="s">
        <v>14</v>
      </c>
      <c r="F758" s="1" t="s">
        <v>14</v>
      </c>
      <c r="G758" s="1" t="s">
        <v>14</v>
      </c>
      <c r="H758" s="1" t="s">
        <v>15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13758</v>
      </c>
      <c r="B759" s="19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759" s="20" t="s">
        <v>12</v>
      </c>
      <c r="D759" s="22"/>
      <c r="E759" s="1" t="s">
        <v>14</v>
      </c>
      <c r="F759" s="1" t="s">
        <v>14</v>
      </c>
      <c r="G759" s="1" t="s">
        <v>14</v>
      </c>
      <c r="H759" s="1" t="s">
        <v>14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13759</v>
      </c>
      <c r="B760" s="19" t="s">
        <v>172</v>
      </c>
      <c r="C760" s="24" t="s">
        <v>14</v>
      </c>
      <c r="D760" s="21"/>
      <c r="E760" s="1" t="s">
        <v>14</v>
      </c>
      <c r="F760" s="1" t="s">
        <v>14</v>
      </c>
      <c r="G760" s="1" t="s">
        <v>14</v>
      </c>
      <c r="H760" s="1" t="s">
        <v>15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13760</v>
      </c>
      <c r="B761" s="19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761" s="20" t="s">
        <v>12</v>
      </c>
      <c r="D761" s="22"/>
      <c r="E761" s="1" t="s">
        <v>14</v>
      </c>
      <c r="F761" s="1" t="s">
        <v>14</v>
      </c>
      <c r="G761" s="1" t="s">
        <v>14</v>
      </c>
      <c r="H761" s="1" t="s">
        <v>14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13761</v>
      </c>
      <c r="B762" s="23" t="str">
        <f>HYPERLINK("", "Công an thị trấn Tân Dân tỉnh Bắc Giang")</f>
        <v>Công an thị trấn Tân Dân tỉnh Bắc Giang</v>
      </c>
      <c r="C762" s="20" t="s">
        <v>12</v>
      </c>
      <c r="D762" s="21"/>
      <c r="E762" s="1" t="s">
        <v>14</v>
      </c>
      <c r="F762" s="1" t="s">
        <v>14</v>
      </c>
      <c r="G762" s="1" t="s">
        <v>14</v>
      </c>
      <c r="H762" s="1" t="s">
        <v>15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13762</v>
      </c>
      <c r="B763" s="19" t="str">
        <f>HYPERLINK("https://tanan.yendung.bacgiang.gov.vn/", "UBND Ủy ban nhân dân thị trấn Tân Dân tỉnh Bắc Giang")</f>
        <v>UBND Ủy ban nhân dân thị trấn Tân Dân tỉnh Bắc Giang</v>
      </c>
      <c r="C763" s="20" t="s">
        <v>12</v>
      </c>
      <c r="D763" s="22"/>
      <c r="E763" s="1" t="s">
        <v>14</v>
      </c>
      <c r="F763" s="1" t="s">
        <v>14</v>
      </c>
      <c r="G763" s="1" t="s">
        <v>14</v>
      </c>
      <c r="H763" s="1" t="s">
        <v>14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13763</v>
      </c>
      <c r="B764" s="19" t="s">
        <v>173</v>
      </c>
      <c r="C764" s="24" t="s">
        <v>14</v>
      </c>
      <c r="D764" s="21"/>
      <c r="E764" s="1" t="s">
        <v>14</v>
      </c>
      <c r="F764" s="1" t="s">
        <v>14</v>
      </c>
      <c r="G764" s="1" t="s">
        <v>14</v>
      </c>
      <c r="H764" s="1" t="s">
        <v>15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13764</v>
      </c>
      <c r="B765" s="19" t="str">
        <f>HYPERLINK("https://bichdong.vietyen.bacgiang.gov.vn/", "UBND Ủy ban nhân dân thị trấn Bích Động tỉnh Bắc Giang")</f>
        <v>UBND Ủy ban nhân dân thị trấn Bích Động tỉnh Bắc Giang</v>
      </c>
      <c r="C765" s="20" t="s">
        <v>12</v>
      </c>
      <c r="D765" s="22"/>
      <c r="E765" s="1" t="s">
        <v>14</v>
      </c>
      <c r="F765" s="1" t="s">
        <v>14</v>
      </c>
      <c r="G765" s="1" t="s">
        <v>14</v>
      </c>
      <c r="H765" s="1" t="s">
        <v>14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13765</v>
      </c>
      <c r="B766" s="19" t="s">
        <v>174</v>
      </c>
      <c r="C766" s="24" t="s">
        <v>14</v>
      </c>
      <c r="D766" s="21"/>
      <c r="E766" s="1" t="s">
        <v>14</v>
      </c>
      <c r="F766" s="1" t="s">
        <v>14</v>
      </c>
      <c r="G766" s="1" t="s">
        <v>14</v>
      </c>
      <c r="H766" s="1" t="s">
        <v>15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13766</v>
      </c>
      <c r="B767" s="19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767" s="20" t="s">
        <v>12</v>
      </c>
      <c r="D767" s="22"/>
      <c r="E767" s="1" t="s">
        <v>14</v>
      </c>
      <c r="F767" s="1" t="s">
        <v>14</v>
      </c>
      <c r="G767" s="1" t="s">
        <v>14</v>
      </c>
      <c r="H767" s="1" t="s">
        <v>14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13767</v>
      </c>
      <c r="B768" s="23" t="str">
        <f>HYPERLINK("", "Công an thị trấn Thắng tỉnh Bắc Giang")</f>
        <v>Công an thị trấn Thắng tỉnh Bắc Giang</v>
      </c>
      <c r="C768" s="21" t="s">
        <v>12</v>
      </c>
      <c r="D768" s="21"/>
      <c r="E768" s="1" t="s">
        <v>14</v>
      </c>
      <c r="F768" s="1" t="s">
        <v>14</v>
      </c>
      <c r="G768" s="1" t="s">
        <v>14</v>
      </c>
      <c r="H768" s="1" t="s">
        <v>15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13768</v>
      </c>
      <c r="B769" s="19" t="str">
        <f>HYPERLINK("https://ttthang.hiephoa.bacgiang.gov.vn/", "UBND Ủy ban nhân dân thị trấn Thắng tỉnh Bắc Giang")</f>
        <v>UBND Ủy ban nhân dân thị trấn Thắng tỉnh Bắc Giang</v>
      </c>
      <c r="C769" s="20" t="s">
        <v>12</v>
      </c>
      <c r="D769" s="22"/>
      <c r="E769" s="1" t="s">
        <v>14</v>
      </c>
      <c r="F769" s="1" t="s">
        <v>14</v>
      </c>
      <c r="G769" s="1" t="s">
        <v>14</v>
      </c>
      <c r="H769" s="1" t="s">
        <v>14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13769</v>
      </c>
      <c r="B770" s="23" t="str">
        <f>HYPERLINK("https://www.facebook.com/profile.php?id=100085774741611", "Công an thị trấn Đoan Hùng tỉnh Phú Thọ")</f>
        <v>Công an thị trấn Đoan Hùng tỉnh Phú Thọ</v>
      </c>
      <c r="C770" s="20" t="s">
        <v>12</v>
      </c>
      <c r="D770" s="21" t="s">
        <v>13</v>
      </c>
      <c r="E770" s="1" t="s">
        <v>175</v>
      </c>
      <c r="F770" s="1" t="s">
        <v>14</v>
      </c>
      <c r="G770" s="1" t="s">
        <v>14</v>
      </c>
      <c r="H770" s="1" t="s">
        <v>176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13770</v>
      </c>
      <c r="B771" s="19" t="str">
        <f>HYPERLINK("https://doanhung.phutho.gov.vn/", "UBND Ủy ban nhân dân thị trấn Đoan Hùng tỉnh Phú Thọ")</f>
        <v>UBND Ủy ban nhân dân thị trấn Đoan Hùng tỉnh Phú Thọ</v>
      </c>
      <c r="C771" s="20" t="s">
        <v>12</v>
      </c>
      <c r="D771" s="22"/>
      <c r="E771" s="1" t="s">
        <v>14</v>
      </c>
      <c r="F771" s="1" t="s">
        <v>14</v>
      </c>
      <c r="G771" s="1" t="s">
        <v>14</v>
      </c>
      <c r="H771" s="1" t="s">
        <v>14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13771</v>
      </c>
      <c r="B772" s="23" t="str">
        <f>HYPERLINK("https://www.facebook.com/HaHoa.CATT", "Công an thị trấn Hạ Hoà tỉnh Phú Thọ")</f>
        <v>Công an thị trấn Hạ Hoà tỉnh Phú Thọ</v>
      </c>
      <c r="C772" s="20" t="s">
        <v>12</v>
      </c>
      <c r="D772" s="21" t="s">
        <v>13</v>
      </c>
      <c r="E772" s="1" t="s">
        <v>14</v>
      </c>
      <c r="F772" s="1" t="s">
        <v>14</v>
      </c>
      <c r="G772" s="1" t="s">
        <v>14</v>
      </c>
      <c r="H772" s="1" t="s">
        <v>15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13772</v>
      </c>
      <c r="B773" s="19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773" s="20" t="s">
        <v>12</v>
      </c>
      <c r="D773" s="22"/>
      <c r="E773" s="1" t="s">
        <v>14</v>
      </c>
      <c r="F773" s="1" t="s">
        <v>14</v>
      </c>
      <c r="G773" s="1" t="s">
        <v>14</v>
      </c>
      <c r="H773" s="1" t="s">
        <v>14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13773</v>
      </c>
      <c r="B774" s="23" t="str">
        <f>HYPERLINK("https://www.facebook.com/profile.php?id=100068969711622", "Công an thị trấn Thanh Ba tỉnh Phú Thọ")</f>
        <v>Công an thị trấn Thanh Ba tỉnh Phú Thọ</v>
      </c>
      <c r="C774" s="20" t="s">
        <v>12</v>
      </c>
      <c r="D774" s="21" t="s">
        <v>13</v>
      </c>
      <c r="E774" s="1" t="s">
        <v>14</v>
      </c>
      <c r="F774" s="1" t="s">
        <v>14</v>
      </c>
      <c r="G774" s="1" t="s">
        <v>177</v>
      </c>
      <c r="H774" s="1" t="s">
        <v>14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13774</v>
      </c>
      <c r="B775" s="19" t="str">
        <f>HYPERLINK("https://thanhba.phutho.gov.vn/", "UBND Ủy ban nhân dân thị trấn Thanh Ba tỉnh Phú Thọ")</f>
        <v>UBND Ủy ban nhân dân thị trấn Thanh Ba tỉnh Phú Thọ</v>
      </c>
      <c r="C775" s="20" t="s">
        <v>12</v>
      </c>
      <c r="D775" s="22"/>
      <c r="E775" s="1" t="s">
        <v>14</v>
      </c>
      <c r="F775" s="1" t="s">
        <v>14</v>
      </c>
      <c r="G775" s="1" t="s">
        <v>14</v>
      </c>
      <c r="H775" s="1" t="s">
        <v>14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13775</v>
      </c>
      <c r="B776" s="19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776" s="20" t="s">
        <v>12</v>
      </c>
      <c r="D776" s="21" t="s">
        <v>13</v>
      </c>
      <c r="E776" s="1" t="s">
        <v>14</v>
      </c>
      <c r="F776" s="1" t="s">
        <v>14</v>
      </c>
      <c r="G776" s="1" t="s">
        <v>14</v>
      </c>
      <c r="H776" s="1" t="s">
        <v>15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13776</v>
      </c>
      <c r="B777" s="19" t="str">
        <f>HYPERLINK("https://phongchau.phuninh.phutho.gov.vn/", "UBND Ủy ban nhân dân thị trấn Phong Châu tỉnh Phú Thọ")</f>
        <v>UBND Ủy ban nhân dân thị trấn Phong Châu tỉnh Phú Thọ</v>
      </c>
      <c r="C777" s="20" t="s">
        <v>12</v>
      </c>
      <c r="D777" s="22"/>
      <c r="E777" s="1" t="s">
        <v>14</v>
      </c>
      <c r="F777" s="1" t="s">
        <v>14</v>
      </c>
      <c r="G777" s="1" t="s">
        <v>14</v>
      </c>
      <c r="H777" s="1" t="s">
        <v>14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13777</v>
      </c>
      <c r="B778" s="23" t="str">
        <f>HYPERLINK("https://www.facebook.com/CAthitranYenLap", "Công an thị trấn Yên Lập tỉnh Phú Thọ")</f>
        <v>Công an thị trấn Yên Lập tỉnh Phú Thọ</v>
      </c>
      <c r="C778" s="20" t="s">
        <v>12</v>
      </c>
      <c r="D778" s="21" t="s">
        <v>13</v>
      </c>
      <c r="E778" s="1" t="s">
        <v>14</v>
      </c>
      <c r="F778" s="1" t="s">
        <v>14</v>
      </c>
      <c r="G778" s="1" t="s">
        <v>14</v>
      </c>
      <c r="H778" s="1" t="s">
        <v>15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13778</v>
      </c>
      <c r="B779" s="19" t="str">
        <f>HYPERLINK("https://yenlap.phutho.gov.vn/", "UBND Ủy ban nhân dân thị trấn Yên Lập tỉnh Phú Thọ")</f>
        <v>UBND Ủy ban nhân dân thị trấn Yên Lập tỉnh Phú Thọ</v>
      </c>
      <c r="C779" s="20" t="s">
        <v>12</v>
      </c>
      <c r="D779" s="22"/>
      <c r="E779" s="1" t="s">
        <v>14</v>
      </c>
      <c r="F779" s="1" t="s">
        <v>14</v>
      </c>
      <c r="G779" s="1" t="s">
        <v>14</v>
      </c>
      <c r="H779" s="1" t="s">
        <v>14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13779</v>
      </c>
      <c r="B780" s="23" t="str">
        <f>HYPERLINK("", "Công an thị trấn Sông Thao tỉnh Phú Thọ")</f>
        <v>Công an thị trấn Sông Thao tỉnh Phú Thọ</v>
      </c>
      <c r="C780" s="21" t="s">
        <v>12</v>
      </c>
      <c r="D780" s="21"/>
      <c r="E780" s="1" t="s">
        <v>14</v>
      </c>
      <c r="F780" s="1" t="s">
        <v>14</v>
      </c>
      <c r="G780" s="1" t="s">
        <v>14</v>
      </c>
      <c r="H780" s="1" t="s">
        <v>15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13780</v>
      </c>
      <c r="B781" s="19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781" s="20" t="s">
        <v>12</v>
      </c>
      <c r="D781" s="22"/>
      <c r="E781" s="1" t="s">
        <v>14</v>
      </c>
      <c r="F781" s="1" t="s">
        <v>14</v>
      </c>
      <c r="G781" s="1" t="s">
        <v>14</v>
      </c>
      <c r="H781" s="1" t="s">
        <v>14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13781</v>
      </c>
      <c r="B782" s="23" t="str">
        <f>HYPERLINK("", "Công an thị trấn Hưng Hoá tỉnh Phú Thọ")</f>
        <v>Công an thị trấn Hưng Hoá tỉnh Phú Thọ</v>
      </c>
      <c r="C782" s="20" t="s">
        <v>12</v>
      </c>
      <c r="D782" s="21"/>
      <c r="E782" s="1" t="s">
        <v>14</v>
      </c>
      <c r="F782" s="1" t="s">
        <v>14</v>
      </c>
      <c r="G782" s="1" t="s">
        <v>14</v>
      </c>
      <c r="H782" s="1" t="s">
        <v>15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13782</v>
      </c>
      <c r="B783" s="19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783" s="20" t="s">
        <v>12</v>
      </c>
      <c r="D783" s="22"/>
      <c r="E783" s="1" t="s">
        <v>14</v>
      </c>
      <c r="F783" s="1" t="s">
        <v>14</v>
      </c>
      <c r="G783" s="1" t="s">
        <v>14</v>
      </c>
      <c r="H783" s="1" t="s">
        <v>14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13783</v>
      </c>
      <c r="B784" s="19" t="str">
        <f>HYPERLINK("https://www.facebook.com/p/C%C3%B4ng-an-th%E1%BB%8B-tr%E1%BA%A5n-L%C3%A2m-Thao-100081296978934/", "Công an thị trấn Lâm Thao tỉnh Phú Thọ")</f>
        <v>Công an thị trấn Lâm Thao tỉnh Phú Thọ</v>
      </c>
      <c r="C784" s="20" t="s">
        <v>12</v>
      </c>
      <c r="D784" s="21"/>
      <c r="E784" s="1" t="s">
        <v>14</v>
      </c>
      <c r="F784" s="1" t="s">
        <v>14</v>
      </c>
      <c r="G784" s="1" t="s">
        <v>14</v>
      </c>
      <c r="H784" s="1" t="s">
        <v>15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13784</v>
      </c>
      <c r="B785" s="19" t="str">
        <f>HYPERLINK("https://lamthao.phutho.gov.vn/", "UBND Ủy ban nhân dân thị trấn Lâm Thao tỉnh Phú Thọ")</f>
        <v>UBND Ủy ban nhân dân thị trấn Lâm Thao tỉnh Phú Thọ</v>
      </c>
      <c r="C785" s="20" t="s">
        <v>12</v>
      </c>
      <c r="D785" s="22"/>
      <c r="E785" s="1" t="s">
        <v>14</v>
      </c>
      <c r="F785" s="1" t="s">
        <v>14</v>
      </c>
      <c r="G785" s="1" t="s">
        <v>14</v>
      </c>
      <c r="H785" s="1" t="s">
        <v>14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13785</v>
      </c>
      <c r="B786" s="23" t="str">
        <f>HYPERLINK("https://www.facebook.com/profile.php?id=100066356572813", "Công an thị trấn Hùng Sơn tỉnh Phú Thọ")</f>
        <v>Công an thị trấn Hùng Sơn tỉnh Phú Thọ</v>
      </c>
      <c r="C786" s="20" t="s">
        <v>12</v>
      </c>
      <c r="D786" s="21" t="s">
        <v>13</v>
      </c>
      <c r="E786" s="1" t="s">
        <v>178</v>
      </c>
      <c r="F786" s="1" t="s">
        <v>14</v>
      </c>
      <c r="G786" s="1" t="s">
        <v>14</v>
      </c>
      <c r="H786" s="1" t="s">
        <v>15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13786</v>
      </c>
      <c r="B787" s="19" t="str">
        <f>HYPERLINK("https://hungson.lamthao.phutho.gov.vn/", "UBND Ủy ban nhân dân thị trấn Hùng Sơn tỉnh Phú Thọ")</f>
        <v>UBND Ủy ban nhân dân thị trấn Hùng Sơn tỉnh Phú Thọ</v>
      </c>
      <c r="C787" s="20" t="s">
        <v>12</v>
      </c>
      <c r="D787" s="22"/>
      <c r="E787" s="1" t="s">
        <v>14</v>
      </c>
      <c r="F787" s="1" t="s">
        <v>14</v>
      </c>
      <c r="G787" s="1" t="s">
        <v>14</v>
      </c>
      <c r="H787" s="1" t="s">
        <v>14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13787</v>
      </c>
      <c r="B788" s="23" t="str">
        <f>HYPERLINK("", "Công an thị trấn Thanh Sơn tỉnh Phú Thọ")</f>
        <v>Công an thị trấn Thanh Sơn tỉnh Phú Thọ</v>
      </c>
      <c r="C788" s="20" t="s">
        <v>12</v>
      </c>
      <c r="D788" s="21"/>
      <c r="E788" s="1" t="s">
        <v>14</v>
      </c>
      <c r="F788" s="1" t="s">
        <v>14</v>
      </c>
      <c r="G788" s="1" t="s">
        <v>14</v>
      </c>
      <c r="H788" s="1" t="s">
        <v>15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13788</v>
      </c>
      <c r="B789" s="19" t="str">
        <f>HYPERLINK("https://thanhson.phutho.gov.vn/", "UBND Ủy ban nhân dân thị trấn Thanh Sơn tỉnh Phú Thọ")</f>
        <v>UBND Ủy ban nhân dân thị trấn Thanh Sơn tỉnh Phú Thọ</v>
      </c>
      <c r="C789" s="20" t="s">
        <v>12</v>
      </c>
      <c r="D789" s="22"/>
      <c r="E789" s="1" t="s">
        <v>14</v>
      </c>
      <c r="F789" s="1" t="s">
        <v>14</v>
      </c>
      <c r="G789" s="1" t="s">
        <v>14</v>
      </c>
      <c r="H789" s="1" t="s">
        <v>14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13789</v>
      </c>
      <c r="B790" s="23" t="str">
        <f>HYPERLINK("https://www.facebook.com/profile.php?id=100080020530173", "Công an thị trấn Thanh Thủy tỉnh Phú Thọ")</f>
        <v>Công an thị trấn Thanh Thủy tỉnh Phú Thọ</v>
      </c>
      <c r="C790" s="20" t="s">
        <v>12</v>
      </c>
      <c r="D790" s="21" t="s">
        <v>13</v>
      </c>
      <c r="E790" s="1" t="s">
        <v>179</v>
      </c>
      <c r="F790" s="1" t="s">
        <v>14</v>
      </c>
      <c r="G790" s="1" t="s">
        <v>14</v>
      </c>
      <c r="H790" s="1" t="s">
        <v>180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13790</v>
      </c>
      <c r="B791" s="19" t="s">
        <v>181</v>
      </c>
      <c r="C791" s="24" t="s">
        <v>14</v>
      </c>
      <c r="D791" s="22"/>
      <c r="E791" s="1" t="s">
        <v>14</v>
      </c>
      <c r="F791" s="1" t="s">
        <v>14</v>
      </c>
      <c r="G791" s="1" t="s">
        <v>14</v>
      </c>
      <c r="H791" s="1" t="s">
        <v>14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13791</v>
      </c>
      <c r="B792" s="19" t="s">
        <v>182</v>
      </c>
      <c r="C792" s="24" t="s">
        <v>14</v>
      </c>
      <c r="D792" s="21"/>
      <c r="E792" s="1" t="s">
        <v>14</v>
      </c>
      <c r="F792" s="1" t="s">
        <v>14</v>
      </c>
      <c r="G792" s="1" t="s">
        <v>14</v>
      </c>
      <c r="H792" s="1" t="s">
        <v>15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13792</v>
      </c>
      <c r="B793" s="19" t="str">
        <f>HYPERLINK("https://lapthach.vinhphuc.gov.vn/", "UBND Ủy ban nhân dân thị trấn Lập Thạch tỉnh Vĩnh Phúc")</f>
        <v>UBND Ủy ban nhân dân thị trấn Lập Thạch tỉnh Vĩnh Phúc</v>
      </c>
      <c r="C793" s="20" t="s">
        <v>12</v>
      </c>
      <c r="D793" s="22"/>
      <c r="E793" s="1" t="s">
        <v>14</v>
      </c>
      <c r="F793" s="1" t="s">
        <v>14</v>
      </c>
      <c r="G793" s="1" t="s">
        <v>14</v>
      </c>
      <c r="H793" s="1" t="s">
        <v>14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13793</v>
      </c>
      <c r="B794" s="23" t="str">
        <f>HYPERLINK("", "Công an thị trấn Hoa Sơn tỉnh Vĩnh Phúc")</f>
        <v>Công an thị trấn Hoa Sơn tỉnh Vĩnh Phúc</v>
      </c>
      <c r="C794" s="20" t="s">
        <v>12</v>
      </c>
      <c r="D794" s="21"/>
      <c r="E794" s="1" t="s">
        <v>14</v>
      </c>
      <c r="F794" s="1" t="s">
        <v>14</v>
      </c>
      <c r="G794" s="1" t="s">
        <v>14</v>
      </c>
      <c r="H794" s="1" t="s">
        <v>15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13794</v>
      </c>
      <c r="B795" s="19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795" s="20" t="s">
        <v>12</v>
      </c>
      <c r="D795" s="22"/>
      <c r="E795" s="1" t="s">
        <v>14</v>
      </c>
      <c r="F795" s="1" t="s">
        <v>14</v>
      </c>
      <c r="G795" s="1" t="s">
        <v>14</v>
      </c>
      <c r="H795" s="1" t="s">
        <v>14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13795</v>
      </c>
      <c r="B796" s="23" t="str">
        <f>HYPERLINK("", "Công an thị trấn Hợp Hòa tỉnh Vĩnh Phúc")</f>
        <v>Công an thị trấn Hợp Hòa tỉnh Vĩnh Phúc</v>
      </c>
      <c r="C796" s="21" t="s">
        <v>12</v>
      </c>
      <c r="D796" s="21"/>
      <c r="E796" s="1" t="s">
        <v>14</v>
      </c>
      <c r="F796" s="1" t="s">
        <v>14</v>
      </c>
      <c r="G796" s="1" t="s">
        <v>14</v>
      </c>
      <c r="H796" s="1" t="s">
        <v>15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13796</v>
      </c>
      <c r="B797" s="19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797" s="20" t="s">
        <v>12</v>
      </c>
      <c r="D797" s="22"/>
      <c r="E797" s="1" t="s">
        <v>14</v>
      </c>
      <c r="F797" s="1" t="s">
        <v>14</v>
      </c>
      <c r="G797" s="1" t="s">
        <v>14</v>
      </c>
      <c r="H797" s="1" t="s">
        <v>14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13797</v>
      </c>
      <c r="B798" s="23" t="str">
        <f>HYPERLINK("", "Công an thị trấn Tam Đảo tỉnh Vĩnh Phúc")</f>
        <v>Công an thị trấn Tam Đảo tỉnh Vĩnh Phúc</v>
      </c>
      <c r="C798" s="21" t="s">
        <v>12</v>
      </c>
      <c r="D798" s="21"/>
      <c r="E798" s="1" t="s">
        <v>14</v>
      </c>
      <c r="F798" s="1" t="s">
        <v>14</v>
      </c>
      <c r="G798" s="1" t="s">
        <v>14</v>
      </c>
      <c r="H798" s="1" t="s">
        <v>15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13798</v>
      </c>
      <c r="B799" s="19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799" s="20" t="s">
        <v>12</v>
      </c>
      <c r="D799" s="22"/>
      <c r="E799" s="1" t="s">
        <v>14</v>
      </c>
      <c r="F799" s="1" t="s">
        <v>14</v>
      </c>
      <c r="G799" s="1" t="s">
        <v>14</v>
      </c>
      <c r="H799" s="1" t="s">
        <v>14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13799</v>
      </c>
      <c r="B800" s="19" t="str">
        <f>HYPERLINK("https://www.facebook.com/congantthuongcanh/?locale=vi_VN", "Công an thị trấn Hương Canh tỉnh Vĩnh Phúc")</f>
        <v>Công an thị trấn Hương Canh tỉnh Vĩnh Phúc</v>
      </c>
      <c r="C800" s="20" t="s">
        <v>12</v>
      </c>
      <c r="D800" s="21" t="s">
        <v>13</v>
      </c>
      <c r="E800" s="1" t="s">
        <v>14</v>
      </c>
      <c r="F800" s="1" t="s">
        <v>14</v>
      </c>
      <c r="G800" s="1" t="s">
        <v>14</v>
      </c>
      <c r="H800" s="1" t="s">
        <v>15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13800</v>
      </c>
      <c r="B801" s="19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801" s="20" t="s">
        <v>12</v>
      </c>
      <c r="D801" s="22"/>
      <c r="E801" s="1" t="s">
        <v>14</v>
      </c>
      <c r="F801" s="1" t="s">
        <v>14</v>
      </c>
      <c r="G801" s="1" t="s">
        <v>14</v>
      </c>
      <c r="H801" s="1" t="s">
        <v>14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13801</v>
      </c>
      <c r="B802" s="19" t="s">
        <v>183</v>
      </c>
      <c r="C802" s="24" t="s">
        <v>14</v>
      </c>
      <c r="D802" s="21"/>
      <c r="E802" s="1" t="s">
        <v>14</v>
      </c>
      <c r="F802" s="1" t="s">
        <v>14</v>
      </c>
      <c r="G802" s="1" t="s">
        <v>14</v>
      </c>
      <c r="H802" s="1" t="s">
        <v>15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13802</v>
      </c>
      <c r="B803" s="19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803" s="20" t="s">
        <v>12</v>
      </c>
      <c r="D803" s="22"/>
      <c r="E803" s="1" t="s">
        <v>14</v>
      </c>
      <c r="F803" s="1" t="s">
        <v>14</v>
      </c>
      <c r="G803" s="1" t="s">
        <v>14</v>
      </c>
      <c r="H803" s="1" t="s">
        <v>14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13803</v>
      </c>
      <c r="B804" s="19" t="s">
        <v>184</v>
      </c>
      <c r="C804" s="24" t="s">
        <v>14</v>
      </c>
      <c r="D804" s="21"/>
      <c r="E804" s="1" t="s">
        <v>14</v>
      </c>
      <c r="F804" s="1" t="s">
        <v>14</v>
      </c>
      <c r="G804" s="1" t="s">
        <v>14</v>
      </c>
      <c r="H804" s="1" t="s">
        <v>15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13804</v>
      </c>
      <c r="B805" s="19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805" s="20" t="s">
        <v>12</v>
      </c>
      <c r="D805" s="22"/>
      <c r="E805" s="1" t="s">
        <v>14</v>
      </c>
      <c r="F805" s="1" t="s">
        <v>14</v>
      </c>
      <c r="G805" s="1" t="s">
        <v>14</v>
      </c>
      <c r="H805" s="1" t="s">
        <v>14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13805</v>
      </c>
      <c r="B806" s="23" t="str">
        <f>HYPERLINK("", "Công an thị trấn Yên Lạc tỉnh Vĩnh Phúc")</f>
        <v>Công an thị trấn Yên Lạc tỉnh Vĩnh Phúc</v>
      </c>
      <c r="C806" s="20" t="s">
        <v>12</v>
      </c>
      <c r="D806" s="21"/>
      <c r="E806" s="1" t="s">
        <v>14</v>
      </c>
      <c r="F806" s="1" t="s">
        <v>14</v>
      </c>
      <c r="G806" s="1" t="s">
        <v>14</v>
      </c>
      <c r="H806" s="1" t="s">
        <v>15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13806</v>
      </c>
      <c r="B807" s="19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807" s="20" t="s">
        <v>12</v>
      </c>
      <c r="D807" s="22"/>
      <c r="E807" s="1" t="s">
        <v>14</v>
      </c>
      <c r="F807" s="1" t="s">
        <v>14</v>
      </c>
      <c r="G807" s="1" t="s">
        <v>14</v>
      </c>
      <c r="H807" s="1" t="s">
        <v>14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13807</v>
      </c>
      <c r="B808" s="23" t="str">
        <f>HYPERLINK("", "Công an thị trấn Vĩnh Tường tỉnh Vĩnh Phúc")</f>
        <v>Công an thị trấn Vĩnh Tường tỉnh Vĩnh Phúc</v>
      </c>
      <c r="C808" s="21" t="s">
        <v>12</v>
      </c>
      <c r="D808" s="21"/>
      <c r="E808" s="1" t="s">
        <v>14</v>
      </c>
      <c r="F808" s="1" t="s">
        <v>14</v>
      </c>
      <c r="G808" s="1" t="s">
        <v>14</v>
      </c>
      <c r="H808" s="1" t="s">
        <v>15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13808</v>
      </c>
      <c r="B809" s="19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809" s="20" t="s">
        <v>12</v>
      </c>
      <c r="D809" s="22"/>
      <c r="E809" s="1" t="s">
        <v>14</v>
      </c>
      <c r="F809" s="1" t="s">
        <v>14</v>
      </c>
      <c r="G809" s="1" t="s">
        <v>14</v>
      </c>
      <c r="H809" s="1" t="s">
        <v>14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13809</v>
      </c>
      <c r="B810" s="23" t="str">
        <f>HYPERLINK("", "Công an thị trấn Thổ Tang tỉnh Vĩnh Phúc")</f>
        <v>Công an thị trấn Thổ Tang tỉnh Vĩnh Phúc</v>
      </c>
      <c r="C810" s="21" t="s">
        <v>12</v>
      </c>
      <c r="D810" s="21"/>
      <c r="E810" s="1" t="s">
        <v>14</v>
      </c>
      <c r="F810" s="1" t="s">
        <v>14</v>
      </c>
      <c r="G810" s="1" t="s">
        <v>14</v>
      </c>
      <c r="H810" s="1" t="s">
        <v>15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13810</v>
      </c>
      <c r="B811" s="19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811" s="20" t="s">
        <v>12</v>
      </c>
      <c r="D811" s="22"/>
      <c r="E811" s="1" t="s">
        <v>14</v>
      </c>
      <c r="F811" s="1" t="s">
        <v>14</v>
      </c>
      <c r="G811" s="1" t="s">
        <v>14</v>
      </c>
      <c r="H811" s="1" t="s">
        <v>14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13811</v>
      </c>
      <c r="B812" s="19" t="s">
        <v>185</v>
      </c>
      <c r="C812" s="24" t="s">
        <v>14</v>
      </c>
      <c r="D812" s="21"/>
      <c r="E812" s="1" t="s">
        <v>14</v>
      </c>
      <c r="F812" s="1" t="s">
        <v>14</v>
      </c>
      <c r="G812" s="1" t="s">
        <v>14</v>
      </c>
      <c r="H812" s="1" t="s">
        <v>15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13812</v>
      </c>
      <c r="B813" s="19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813" s="20" t="s">
        <v>12</v>
      </c>
      <c r="D813" s="22"/>
      <c r="E813" s="1" t="s">
        <v>14</v>
      </c>
      <c r="F813" s="1" t="s">
        <v>14</v>
      </c>
      <c r="G813" s="1" t="s">
        <v>14</v>
      </c>
      <c r="H813" s="1" t="s">
        <v>14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13813</v>
      </c>
      <c r="B814" s="23" t="str">
        <f>HYPERLINK("https://www.facebook.com/people/An-ninh-tr%E1%BA%ADt-t%E1%BB%B1-th%E1%BB%8B-tr%E1%BA%A5n-Tam-S%C6%A1n/100072499831325/", "Công an thị trấn Tam Sơn tỉnh Vĩnh Phúc")</f>
        <v>Công an thị trấn Tam Sơn tỉnh Vĩnh Phúc</v>
      </c>
      <c r="C814" s="20" t="s">
        <v>12</v>
      </c>
      <c r="D814" s="21" t="s">
        <v>13</v>
      </c>
      <c r="E814" s="1" t="s">
        <v>14</v>
      </c>
      <c r="F814" s="1" t="s">
        <v>14</v>
      </c>
      <c r="G814" s="1" t="s">
        <v>14</v>
      </c>
      <c r="H814" s="1" t="s">
        <v>15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13814</v>
      </c>
      <c r="B815" s="19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815" s="20" t="s">
        <v>12</v>
      </c>
      <c r="D815" s="22"/>
      <c r="E815" s="1" t="s">
        <v>14</v>
      </c>
      <c r="F815" s="1" t="s">
        <v>14</v>
      </c>
      <c r="G815" s="1" t="s">
        <v>14</v>
      </c>
      <c r="H815" s="1" t="s">
        <v>14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13815</v>
      </c>
      <c r="B816" s="19" t="s">
        <v>186</v>
      </c>
      <c r="C816" s="24" t="s">
        <v>14</v>
      </c>
      <c r="D816" s="21"/>
      <c r="E816" s="1" t="s">
        <v>14</v>
      </c>
      <c r="F816" s="1" t="s">
        <v>14</v>
      </c>
      <c r="G816" s="1" t="s">
        <v>14</v>
      </c>
      <c r="H816" s="1" t="s">
        <v>15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13816</v>
      </c>
      <c r="B817" s="19" t="str">
        <f>HYPERLINK("https://www.bacninh.gov.vn/web/ubnd-thi-tran-cho", "UBND Ủy ban nhân dân thị trấn Chờ tỉnh Bắc Ninh")</f>
        <v>UBND Ủy ban nhân dân thị trấn Chờ tỉnh Bắc Ninh</v>
      </c>
      <c r="C817" s="20" t="s">
        <v>12</v>
      </c>
      <c r="D817" s="22"/>
      <c r="E817" s="1" t="s">
        <v>14</v>
      </c>
      <c r="F817" s="1" t="s">
        <v>14</v>
      </c>
      <c r="G817" s="1" t="s">
        <v>14</v>
      </c>
      <c r="H817" s="1" t="s">
        <v>14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13817</v>
      </c>
      <c r="B818" s="23" t="str">
        <f>HYPERLINK("", "Công an thị trấn Phố Mới tỉnh Bắc Ninh")</f>
        <v>Công an thị trấn Phố Mới tỉnh Bắc Ninh</v>
      </c>
      <c r="C818" s="20" t="s">
        <v>12</v>
      </c>
      <c r="D818" s="21"/>
      <c r="E818" s="1" t="s">
        <v>14</v>
      </c>
      <c r="F818" s="1" t="s">
        <v>14</v>
      </c>
      <c r="G818" s="1" t="s">
        <v>14</v>
      </c>
      <c r="H818" s="1" t="s">
        <v>15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13818</v>
      </c>
      <c r="B819" s="19" t="str">
        <f>HYPERLINK("https://quevo.bacninh.gov.vn/", "UBND Ủy ban nhân dân thị trấn Phố Mới tỉnh Bắc Ninh")</f>
        <v>UBND Ủy ban nhân dân thị trấn Phố Mới tỉnh Bắc Ninh</v>
      </c>
      <c r="C819" s="20" t="s">
        <v>12</v>
      </c>
      <c r="D819" s="22"/>
      <c r="E819" s="1" t="s">
        <v>14</v>
      </c>
      <c r="F819" s="1" t="s">
        <v>14</v>
      </c>
      <c r="G819" s="1" t="s">
        <v>14</v>
      </c>
      <c r="H819" s="1" t="s">
        <v>14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13819</v>
      </c>
      <c r="B820" s="23" t="str">
        <f>HYPERLINK("", "Công an thị trấn Lim tỉnh Bắc Ninh")</f>
        <v>Công an thị trấn Lim tỉnh Bắc Ninh</v>
      </c>
      <c r="C820" s="20" t="s">
        <v>12</v>
      </c>
      <c r="D820" s="21"/>
      <c r="E820" s="1" t="s">
        <v>14</v>
      </c>
      <c r="F820" s="1" t="s">
        <v>14</v>
      </c>
      <c r="G820" s="1" t="s">
        <v>14</v>
      </c>
      <c r="H820" s="1" t="s">
        <v>15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13820</v>
      </c>
      <c r="B821" s="19" t="str">
        <f>HYPERLINK("https://www.bacninh.gov.vn/web/thi-tran-lim", "UBND Ủy ban nhân dân thị trấn Lim tỉnh Bắc Ninh")</f>
        <v>UBND Ủy ban nhân dân thị trấn Lim tỉnh Bắc Ninh</v>
      </c>
      <c r="C821" s="20" t="s">
        <v>12</v>
      </c>
      <c r="D821" s="22"/>
      <c r="E821" s="1" t="s">
        <v>14</v>
      </c>
      <c r="F821" s="1" t="s">
        <v>14</v>
      </c>
      <c r="G821" s="1" t="s">
        <v>14</v>
      </c>
      <c r="H821" s="1" t="s">
        <v>14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13821</v>
      </c>
      <c r="B822" s="23" t="str">
        <f>HYPERLINK("https://m.facebook.com/profile.php?id=100071788298844&amp;_rdr", "Công an thị trấn Hồ tỉnh Bắc Ninh")</f>
        <v>Công an thị trấn Hồ tỉnh Bắc Ninh</v>
      </c>
      <c r="C822" s="20" t="s">
        <v>12</v>
      </c>
      <c r="D822" s="21" t="s">
        <v>13</v>
      </c>
      <c r="E822" s="1" t="s">
        <v>187</v>
      </c>
      <c r="F822" s="1" t="s">
        <v>14</v>
      </c>
      <c r="G822" s="1" t="s">
        <v>14</v>
      </c>
      <c r="H822" s="1" t="s">
        <v>188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13822</v>
      </c>
      <c r="B823" s="19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823" s="20" t="s">
        <v>12</v>
      </c>
      <c r="D823" s="22"/>
      <c r="E823" s="1" t="s">
        <v>14</v>
      </c>
      <c r="F823" s="1" t="s">
        <v>14</v>
      </c>
      <c r="G823" s="1" t="s">
        <v>14</v>
      </c>
      <c r="H823" s="1" t="s">
        <v>14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13823</v>
      </c>
      <c r="B824" s="23" t="str">
        <f>HYPERLINK("https://www.facebook.com/people/C%C3%B4ng-an-Th%E1%BB%8B-tr%E1%BA%A5n-Gia-B%C3%ACnh/100075961573456/", "Công an thị trấn Gia Bình tỉnh Bắc Ninh")</f>
        <v>Công an thị trấn Gia Bình tỉnh Bắc Ninh</v>
      </c>
      <c r="C824" s="20" t="s">
        <v>12</v>
      </c>
      <c r="D824" s="21" t="s">
        <v>13</v>
      </c>
      <c r="E824" s="1" t="s">
        <v>14</v>
      </c>
      <c r="F824" s="1" t="str">
        <f>HYPERLINK("mailto:Cattgiabinh2019@gmail.com", "Cattgiabinh2019@gmail.com")</f>
        <v>Cattgiabinh2019@gmail.com</v>
      </c>
      <c r="G824" s="1" t="s">
        <v>189</v>
      </c>
      <c r="H824" s="1" t="s">
        <v>14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13824</v>
      </c>
      <c r="B825" s="19" t="str">
        <f>HYPERLINK("https://giabinh.bacninh.gov.vn/", "UBND Ủy ban nhân dân thị trấn Gia Bình tỉnh Bắc Ninh")</f>
        <v>UBND Ủy ban nhân dân thị trấn Gia Bình tỉnh Bắc Ninh</v>
      </c>
      <c r="C825" s="20" t="s">
        <v>12</v>
      </c>
      <c r="D825" s="22"/>
      <c r="E825" s="1" t="s">
        <v>14</v>
      </c>
      <c r="F825" s="1" t="s">
        <v>14</v>
      </c>
      <c r="G825" s="1" t="s">
        <v>14</v>
      </c>
      <c r="H825" s="1" t="s">
        <v>14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13825</v>
      </c>
      <c r="B826" s="23" t="str">
        <f>HYPERLINK("", "Công an thị trấn Thứa tỉnh Bắc Ninh")</f>
        <v>Công an thị trấn Thứa tỉnh Bắc Ninh</v>
      </c>
      <c r="C826" s="21" t="s">
        <v>12</v>
      </c>
      <c r="D826" s="21"/>
      <c r="E826" s="1" t="s">
        <v>14</v>
      </c>
      <c r="F826" s="1" t="s">
        <v>14</v>
      </c>
      <c r="G826" s="1" t="s">
        <v>14</v>
      </c>
      <c r="H826" s="1" t="s">
        <v>15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13826</v>
      </c>
      <c r="B827" s="19" t="str">
        <f>HYPERLINK("https://www.bacninh.gov.vn/web/thi-tran-thua/co-cau-to-chuc2", "UBND Ủy ban nhân dân thị trấn Thứa tỉnh Bắc Ninh")</f>
        <v>UBND Ủy ban nhân dân thị trấn Thứa tỉnh Bắc Ninh</v>
      </c>
      <c r="C827" s="20" t="s">
        <v>12</v>
      </c>
      <c r="D827" s="22"/>
      <c r="E827" s="1" t="s">
        <v>14</v>
      </c>
      <c r="F827" s="1" t="s">
        <v>14</v>
      </c>
      <c r="G827" s="1" t="s">
        <v>14</v>
      </c>
      <c r="H827" s="1" t="s">
        <v>14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13827</v>
      </c>
      <c r="B828" s="23" t="str">
        <f>HYPERLINK("https://www.facebook.com/profile.php?id=100063156372713", "Công an thị trấn Nam Sách tỉnh Hải Dương")</f>
        <v>Công an thị trấn Nam Sách tỉnh Hải Dương</v>
      </c>
      <c r="C828" s="20" t="s">
        <v>12</v>
      </c>
      <c r="D828" s="21" t="s">
        <v>13</v>
      </c>
      <c r="E828" s="1" t="s">
        <v>14</v>
      </c>
      <c r="F828" s="1" t="s">
        <v>14</v>
      </c>
      <c r="G828" s="1" t="s">
        <v>14</v>
      </c>
      <c r="H828" s="1" t="s">
        <v>15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13828</v>
      </c>
      <c r="B829" s="19" t="str">
        <f>HYPERLINK("http://thitrannamsach.namsach.haiduong.gov.vn/", "UBND Ủy ban nhân dân thị trấn Nam Sách tỉnh Hải Dương")</f>
        <v>UBND Ủy ban nhân dân thị trấn Nam Sách tỉnh Hải Dương</v>
      </c>
      <c r="C829" s="20" t="s">
        <v>12</v>
      </c>
      <c r="D829" s="22"/>
      <c r="E829" s="1" t="s">
        <v>14</v>
      </c>
      <c r="F829" s="1" t="s">
        <v>14</v>
      </c>
      <c r="G829" s="1" t="s">
        <v>14</v>
      </c>
      <c r="H829" s="1" t="s">
        <v>14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13829</v>
      </c>
      <c r="B830" s="23" t="str">
        <f>HYPERLINK("", "Công an thị trấn Kinh Môn tỉnh Hải Dương")</f>
        <v>Công an thị trấn Kinh Môn tỉnh Hải Dương</v>
      </c>
      <c r="C830" s="20" t="s">
        <v>12</v>
      </c>
      <c r="D830" s="21"/>
      <c r="E830" s="1" t="s">
        <v>14</v>
      </c>
      <c r="F830" s="1" t="s">
        <v>14</v>
      </c>
      <c r="G830" s="1" t="s">
        <v>14</v>
      </c>
      <c r="H830" s="1" t="s">
        <v>15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13830</v>
      </c>
      <c r="B831" s="19" t="str">
        <f>HYPERLINK("https://kinhmon.haiduong.gov.vn/", "UBND Ủy ban nhân dân thị trấn Kinh Môn tỉnh Hải Dương")</f>
        <v>UBND Ủy ban nhân dân thị trấn Kinh Môn tỉnh Hải Dương</v>
      </c>
      <c r="C831" s="20" t="s">
        <v>12</v>
      </c>
      <c r="D831" s="22"/>
      <c r="E831" s="1" t="s">
        <v>14</v>
      </c>
      <c r="F831" s="1" t="s">
        <v>14</v>
      </c>
      <c r="G831" s="1" t="s">
        <v>14</v>
      </c>
      <c r="H831" s="1" t="s">
        <v>14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13831</v>
      </c>
      <c r="B832" s="23" t="str">
        <f>HYPERLINK("", "Công an thị trấn Minh Tân tỉnh Hải Dương")</f>
        <v>Công an thị trấn Minh Tân tỉnh Hải Dương</v>
      </c>
      <c r="C832" s="20" t="s">
        <v>12</v>
      </c>
      <c r="D832" s="21"/>
      <c r="E832" s="1" t="s">
        <v>14</v>
      </c>
      <c r="F832" s="1" t="s">
        <v>14</v>
      </c>
      <c r="G832" s="1" t="s">
        <v>14</v>
      </c>
      <c r="H832" s="1" t="s">
        <v>15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13832</v>
      </c>
      <c r="B833" s="19" t="str">
        <f>HYPERLINK("http://minhtan.kinhmon.haiduong.gov.vn/", "UBND Ủy ban nhân dân thị trấn Minh Tân tỉnh Hải Dương")</f>
        <v>UBND Ủy ban nhân dân thị trấn Minh Tân tỉnh Hải Dương</v>
      </c>
      <c r="C833" s="20" t="s">
        <v>12</v>
      </c>
      <c r="D833" s="22"/>
      <c r="E833" s="1" t="s">
        <v>14</v>
      </c>
      <c r="F833" s="1" t="s">
        <v>14</v>
      </c>
      <c r="G833" s="1" t="s">
        <v>14</v>
      </c>
      <c r="H833" s="1" t="s">
        <v>14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13833</v>
      </c>
      <c r="B834" s="23" t="str">
        <f>HYPERLINK("", "Công an thị trấn Phú Thứ tỉnh Hải Dương")</f>
        <v>Công an thị trấn Phú Thứ tỉnh Hải Dương</v>
      </c>
      <c r="C834" s="20" t="s">
        <v>12</v>
      </c>
      <c r="D834" s="21"/>
      <c r="E834" s="1" t="s">
        <v>14</v>
      </c>
      <c r="F834" s="1" t="s">
        <v>14</v>
      </c>
      <c r="G834" s="1" t="s">
        <v>14</v>
      </c>
      <c r="H834" s="1" t="s">
        <v>15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13834</v>
      </c>
      <c r="B835" s="19" t="str">
        <f>HYPERLINK("http://phuthu.tayhoa.phuyen.gov.vn/", "UBND Ủy ban nhân dân thị trấn Phú Thứ tỉnh Hải Dương")</f>
        <v>UBND Ủy ban nhân dân thị trấn Phú Thứ tỉnh Hải Dương</v>
      </c>
      <c r="C835" s="20" t="s">
        <v>12</v>
      </c>
      <c r="D835" s="22"/>
      <c r="E835" s="1" t="s">
        <v>14</v>
      </c>
      <c r="F835" s="1" t="s">
        <v>14</v>
      </c>
      <c r="G835" s="1" t="s">
        <v>14</v>
      </c>
      <c r="H835" s="1" t="s">
        <v>14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13835</v>
      </c>
      <c r="B836" s="23" t="str">
        <f>HYPERLINK("https://www.facebook.com/profile.php?id=100069992081183", "Công an thị trấn Phú Thái tỉnh Hải Dương")</f>
        <v>Công an thị trấn Phú Thái tỉnh Hải Dương</v>
      </c>
      <c r="C836" s="20" t="s">
        <v>12</v>
      </c>
      <c r="D836" s="21" t="s">
        <v>13</v>
      </c>
      <c r="E836" s="1" t="s">
        <v>14</v>
      </c>
      <c r="F836" s="1" t="s">
        <v>14</v>
      </c>
      <c r="G836" s="1" t="s">
        <v>14</v>
      </c>
      <c r="H836" s="1" t="s">
        <v>15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13836</v>
      </c>
      <c r="B837" s="19" t="str">
        <f>HYPERLINK("http://thitranphuthai.kimthanh.haiduong.gov.vn/", "UBND Ủy ban nhân dân thị trấn Phú Thái tỉnh Hải Dương")</f>
        <v>UBND Ủy ban nhân dân thị trấn Phú Thái tỉnh Hải Dương</v>
      </c>
      <c r="C837" s="20" t="s">
        <v>12</v>
      </c>
      <c r="D837" s="22"/>
      <c r="E837" s="1" t="s">
        <v>14</v>
      </c>
      <c r="F837" s="1" t="s">
        <v>14</v>
      </c>
      <c r="G837" s="1" t="s">
        <v>14</v>
      </c>
      <c r="H837" s="1" t="s">
        <v>14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13837</v>
      </c>
      <c r="B838" s="23" t="str">
        <f>HYPERLINK("https://www.facebook.com/cattthanhha", "Công an thị trấn Thanh Hà tỉnh Hải Dương")</f>
        <v>Công an thị trấn Thanh Hà tỉnh Hải Dương</v>
      </c>
      <c r="C838" s="20" t="s">
        <v>12</v>
      </c>
      <c r="D838" s="21" t="s">
        <v>13</v>
      </c>
      <c r="E838" s="1" t="s">
        <v>14</v>
      </c>
      <c r="F838" s="1" t="s">
        <v>14</v>
      </c>
      <c r="G838" s="1" t="s">
        <v>14</v>
      </c>
      <c r="H838" s="1" t="s">
        <v>15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13838</v>
      </c>
      <c r="B839" s="19" t="str">
        <f>HYPERLINK("https://thanhha.haiduong.gov.vn/", "UBND Ủy ban nhân dân thị trấn Thanh Hà tỉnh Hải Dương")</f>
        <v>UBND Ủy ban nhân dân thị trấn Thanh Hà tỉnh Hải Dương</v>
      </c>
      <c r="C839" s="20" t="s">
        <v>12</v>
      </c>
      <c r="D839" s="22"/>
      <c r="E839" s="1" t="s">
        <v>14</v>
      </c>
      <c r="F839" s="1" t="s">
        <v>14</v>
      </c>
      <c r="G839" s="1" t="s">
        <v>14</v>
      </c>
      <c r="H839" s="1" t="s">
        <v>14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13839</v>
      </c>
      <c r="B840" s="23" t="str">
        <f>HYPERLINK("", "Công an thị trấn Cẩm Giàng tỉnh Hải Dương")</f>
        <v>Công an thị trấn Cẩm Giàng tỉnh Hải Dương</v>
      </c>
      <c r="C840" s="20" t="s">
        <v>12</v>
      </c>
      <c r="D840" s="21"/>
      <c r="E840" s="1" t="s">
        <v>14</v>
      </c>
      <c r="F840" s="1" t="s">
        <v>14</v>
      </c>
      <c r="G840" s="1" t="s">
        <v>14</v>
      </c>
      <c r="H840" s="1" t="s">
        <v>15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13840</v>
      </c>
      <c r="B841" s="19" t="str">
        <f>HYPERLINK("https://camgiang.haiduong.gov.vn/", "UBND Ủy ban nhân dân thị trấn Cẩm Giàng tỉnh Hải Dương")</f>
        <v>UBND Ủy ban nhân dân thị trấn Cẩm Giàng tỉnh Hải Dương</v>
      </c>
      <c r="C841" s="20" t="s">
        <v>12</v>
      </c>
      <c r="D841" s="22"/>
      <c r="E841" s="1" t="s">
        <v>14</v>
      </c>
      <c r="F841" s="1" t="s">
        <v>14</v>
      </c>
      <c r="G841" s="1" t="s">
        <v>14</v>
      </c>
      <c r="H841" s="1" t="s">
        <v>14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13841</v>
      </c>
      <c r="B842" s="19" t="str">
        <f>HYPERLINK("https://www.facebook.com/conganlaicach/", "Công an thị trấn Lai Cách tỉnh Hải Dương")</f>
        <v>Công an thị trấn Lai Cách tỉnh Hải Dương</v>
      </c>
      <c r="C842" s="20" t="s">
        <v>12</v>
      </c>
      <c r="D842" s="21" t="s">
        <v>13</v>
      </c>
      <c r="E842" s="1" t="s">
        <v>14</v>
      </c>
      <c r="F842" s="1" t="s">
        <v>14</v>
      </c>
      <c r="G842" s="1" t="s">
        <v>14</v>
      </c>
      <c r="H842" s="1" t="s">
        <v>15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13842</v>
      </c>
      <c r="B843" s="19" t="str">
        <f>HYPERLINK("http://thitranlaicach.camgiang.haiduong.gov.vn/", "UBND Ủy ban nhân dân thị trấn Lai Cách tỉnh Hải Dương")</f>
        <v>UBND Ủy ban nhân dân thị trấn Lai Cách tỉnh Hải Dương</v>
      </c>
      <c r="C843" s="20" t="s">
        <v>12</v>
      </c>
      <c r="D843" s="22"/>
      <c r="E843" s="1" t="s">
        <v>14</v>
      </c>
      <c r="F843" s="1" t="s">
        <v>14</v>
      </c>
      <c r="G843" s="1" t="s">
        <v>14</v>
      </c>
      <c r="H843" s="1" t="s">
        <v>14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13843</v>
      </c>
      <c r="B844" s="23" t="str">
        <f>HYPERLINK("https://www.facebook.com/profile.php?id=100079488949602", "Công an thị trấn Kẻ Sặt tỉnh Hải Dương")</f>
        <v>Công an thị trấn Kẻ Sặt tỉnh Hải Dương</v>
      </c>
      <c r="C844" s="20" t="s">
        <v>12</v>
      </c>
      <c r="D844" s="21" t="s">
        <v>13</v>
      </c>
      <c r="E844" s="1" t="s">
        <v>190</v>
      </c>
      <c r="F844" s="1" t="str">
        <f>HYPERLINK("mailto:cattkesat@gmail.com", "cattkesat@gmail.com")</f>
        <v>cattkesat@gmail.com</v>
      </c>
      <c r="G844" s="1" t="s">
        <v>14</v>
      </c>
      <c r="H844" s="1" t="s">
        <v>15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13844</v>
      </c>
      <c r="B845" s="19" t="str">
        <f>HYPERLINK("http://thitrankesat.binhgiang.haiduong.gov.vn/", "UBND Ủy ban nhân dân thị trấn Kẻ Sặt tỉnh Hải Dương")</f>
        <v>UBND Ủy ban nhân dân thị trấn Kẻ Sặt tỉnh Hải Dương</v>
      </c>
      <c r="C845" s="20" t="s">
        <v>12</v>
      </c>
      <c r="D845" s="22"/>
      <c r="E845" s="1" t="s">
        <v>14</v>
      </c>
      <c r="F845" s="1" t="s">
        <v>14</v>
      </c>
      <c r="G845" s="1" t="s">
        <v>14</v>
      </c>
      <c r="H845" s="1" t="s">
        <v>14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13845</v>
      </c>
      <c r="B846" s="19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846" s="20" t="s">
        <v>12</v>
      </c>
      <c r="D846" s="21" t="s">
        <v>13</v>
      </c>
      <c r="E846" s="1" t="s">
        <v>14</v>
      </c>
      <c r="F846" s="1" t="s">
        <v>14</v>
      </c>
      <c r="G846" s="1" t="s">
        <v>14</v>
      </c>
      <c r="H846" s="1" t="s">
        <v>15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13846</v>
      </c>
      <c r="B847" s="19" t="str">
        <f>HYPERLINK("http://thitrangialoc.gialoc.haiduong.gov.vn/", "UBND Ủy ban nhân dân thị trấn Gia Lộc tỉnh Hải Dương")</f>
        <v>UBND Ủy ban nhân dân thị trấn Gia Lộc tỉnh Hải Dương</v>
      </c>
      <c r="C847" s="20" t="s">
        <v>12</v>
      </c>
      <c r="D847" s="22"/>
      <c r="E847" s="1" t="s">
        <v>14</v>
      </c>
      <c r="F847" s="1" t="s">
        <v>14</v>
      </c>
      <c r="G847" s="1" t="s">
        <v>14</v>
      </c>
      <c r="H847" s="1" t="s">
        <v>14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13847</v>
      </c>
      <c r="B848" s="23" t="str">
        <f>HYPERLINK("https://www.facebook.com/profile.php?id=100071566686540", "Công an thị trấn Tứ Kỳ tỉnh Hải Dương")</f>
        <v>Công an thị trấn Tứ Kỳ tỉnh Hải Dương</v>
      </c>
      <c r="C848" s="20" t="s">
        <v>12</v>
      </c>
      <c r="D848" s="21" t="s">
        <v>13</v>
      </c>
      <c r="E848" s="1" t="s">
        <v>191</v>
      </c>
      <c r="F848" s="1" t="str">
        <f>HYPERLINK("mailto:Hoangcatk77@gmail.com", "Hoangcatk77@gmail.com")</f>
        <v>Hoangcatk77@gmail.com</v>
      </c>
      <c r="G848" s="1" t="s">
        <v>192</v>
      </c>
      <c r="H848" s="1" t="s">
        <v>14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13848</v>
      </c>
      <c r="B849" s="19" t="str">
        <f>HYPERLINK("https://tuky.haiduong.gov.vn/", "UBND Ủy ban nhân dân thị trấn Tứ Kỳ tỉnh Hải Dương")</f>
        <v>UBND Ủy ban nhân dân thị trấn Tứ Kỳ tỉnh Hải Dương</v>
      </c>
      <c r="C849" s="20" t="s">
        <v>12</v>
      </c>
      <c r="D849" s="22"/>
      <c r="E849" s="1" t="s">
        <v>14</v>
      </c>
      <c r="F849" s="1" t="s">
        <v>14</v>
      </c>
      <c r="G849" s="1" t="s">
        <v>14</v>
      </c>
      <c r="H849" s="1" t="s">
        <v>14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13849</v>
      </c>
      <c r="B850" s="23" t="str">
        <f>HYPERLINK("https://www.facebook.com/profile.php?id=100072195314608", "Công an thị trấn Ninh Giang tỉnh Hải Dương")</f>
        <v>Công an thị trấn Ninh Giang tỉnh Hải Dương</v>
      </c>
      <c r="C850" s="20" t="s">
        <v>12</v>
      </c>
      <c r="D850" s="21" t="s">
        <v>13</v>
      </c>
      <c r="E850" s="1" t="s">
        <v>193</v>
      </c>
      <c r="F850" s="1" t="s">
        <v>14</v>
      </c>
      <c r="G850" s="1" t="s">
        <v>194</v>
      </c>
      <c r="H850" s="1" t="s">
        <v>14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13850</v>
      </c>
      <c r="B851" s="19" t="str">
        <f>HYPERLINK("https://thitranninhgiang.ninhgiang.haiduong.gov.vn/vi-vn", "UBND Ủy ban nhân dân thị trấn Ninh Giang tỉnh Hải Dương")</f>
        <v>UBND Ủy ban nhân dân thị trấn Ninh Giang tỉnh Hải Dương</v>
      </c>
      <c r="C851" s="20" t="s">
        <v>12</v>
      </c>
      <c r="D851" s="22"/>
      <c r="E851" s="1" t="s">
        <v>14</v>
      </c>
      <c r="F851" s="1" t="s">
        <v>14</v>
      </c>
      <c r="G851" s="1" t="s">
        <v>14</v>
      </c>
      <c r="H851" s="1" t="s">
        <v>14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13851</v>
      </c>
      <c r="B852" s="23" t="str">
        <f>HYPERLINK("https://www.facebook.com/profile.php?id=100067796436914", "Công an thị trấn Thanh Miện tỉnh Hải Dương")</f>
        <v>Công an thị trấn Thanh Miện tỉnh Hải Dương</v>
      </c>
      <c r="C852" s="20" t="s">
        <v>12</v>
      </c>
      <c r="D852" s="21" t="s">
        <v>13</v>
      </c>
      <c r="E852" s="1" t="s">
        <v>195</v>
      </c>
      <c r="F852" s="1" t="s">
        <v>14</v>
      </c>
      <c r="G852" s="1" t="s">
        <v>14</v>
      </c>
      <c r="H852" s="1" t="s">
        <v>15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13852</v>
      </c>
      <c r="B853" s="19" t="str">
        <f>HYPERLINK("https://thanhmien.haiduong.gov.vn/", "UBND Ủy ban nhân dân thị trấn Thanh Miện tỉnh Hải Dương")</f>
        <v>UBND Ủy ban nhân dân thị trấn Thanh Miện tỉnh Hải Dương</v>
      </c>
      <c r="C853" s="20" t="s">
        <v>12</v>
      </c>
      <c r="D853" s="22"/>
      <c r="E853" s="1" t="s">
        <v>14</v>
      </c>
      <c r="F853" s="1" t="s">
        <v>14</v>
      </c>
      <c r="G853" s="1" t="s">
        <v>14</v>
      </c>
      <c r="H853" s="1" t="s">
        <v>14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13853</v>
      </c>
      <c r="B854" s="19" t="s">
        <v>196</v>
      </c>
      <c r="C854" s="24" t="s">
        <v>14</v>
      </c>
      <c r="D854" s="21"/>
      <c r="E854" s="1" t="s">
        <v>14</v>
      </c>
      <c r="F854" s="1" t="s">
        <v>14</v>
      </c>
      <c r="G854" s="1" t="s">
        <v>14</v>
      </c>
      <c r="H854" s="1" t="s">
        <v>15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13854</v>
      </c>
      <c r="B855" s="19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855" s="20" t="s">
        <v>12</v>
      </c>
      <c r="D855" s="22"/>
      <c r="E855" s="1" t="s">
        <v>14</v>
      </c>
      <c r="F855" s="1" t="s">
        <v>14</v>
      </c>
      <c r="G855" s="1" t="s">
        <v>14</v>
      </c>
      <c r="H855" s="1" t="s">
        <v>14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13855</v>
      </c>
      <c r="B856" s="23" t="str">
        <f>HYPERLINK("", "Công an thị trấn Minh Đức thành phố Hải Phòng")</f>
        <v>Công an thị trấn Minh Đức thành phố Hải Phòng</v>
      </c>
      <c r="C856" s="20" t="s">
        <v>12</v>
      </c>
      <c r="D856" s="21"/>
      <c r="E856" s="1" t="s">
        <v>14</v>
      </c>
      <c r="F856" s="1" t="s">
        <v>14</v>
      </c>
      <c r="G856" s="1" t="s">
        <v>14</v>
      </c>
      <c r="H856" s="1" t="s">
        <v>15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13856</v>
      </c>
      <c r="B857" s="19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857" s="20" t="s">
        <v>12</v>
      </c>
      <c r="D857" s="22"/>
      <c r="E857" s="1" t="s">
        <v>14</v>
      </c>
      <c r="F857" s="1" t="s">
        <v>14</v>
      </c>
      <c r="G857" s="1" t="s">
        <v>14</v>
      </c>
      <c r="H857" s="1" t="s">
        <v>14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13857</v>
      </c>
      <c r="B858" s="23" t="str">
        <f>HYPERLINK("", "Công an thị trấn An Dương thành phố Hải Phòng")</f>
        <v>Công an thị trấn An Dương thành phố Hải Phòng</v>
      </c>
      <c r="C858" s="20" t="s">
        <v>12</v>
      </c>
      <c r="D858" s="21"/>
      <c r="E858" s="1" t="s">
        <v>14</v>
      </c>
      <c r="F858" s="1" t="s">
        <v>14</v>
      </c>
      <c r="G858" s="1" t="s">
        <v>14</v>
      </c>
      <c r="H858" s="1" t="s">
        <v>15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13858</v>
      </c>
      <c r="B859" s="19" t="str">
        <f>HYPERLINK("https://anduong.haiphong.gov.vn/", "UBND Ủy ban nhân dân thị trấn An Dương thành phố Hải Phòng")</f>
        <v>UBND Ủy ban nhân dân thị trấn An Dương thành phố Hải Phòng</v>
      </c>
      <c r="C859" s="20" t="s">
        <v>12</v>
      </c>
      <c r="D859" s="22"/>
      <c r="E859" s="1" t="s">
        <v>14</v>
      </c>
      <c r="F859" s="1" t="s">
        <v>14</v>
      </c>
      <c r="G859" s="1" t="s">
        <v>14</v>
      </c>
      <c r="H859" s="1" t="s">
        <v>14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13859</v>
      </c>
      <c r="B860" s="23" t="str">
        <f>HYPERLINK("", "Công an thị trấn An Lão thành phố Hải Phòng")</f>
        <v>Công an thị trấn An Lão thành phố Hải Phòng</v>
      </c>
      <c r="C860" s="20" t="s">
        <v>12</v>
      </c>
      <c r="D860" s="21"/>
      <c r="E860" s="1" t="s">
        <v>14</v>
      </c>
      <c r="F860" s="1" t="s">
        <v>14</v>
      </c>
      <c r="G860" s="1" t="s">
        <v>14</v>
      </c>
      <c r="H860" s="1" t="s">
        <v>15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13860</v>
      </c>
      <c r="B861" s="19" t="str">
        <f>HYPERLINK("https://anlao.haiphong.gov.vn/", "UBND Ủy ban nhân dân thị trấn An Lão thành phố Hải Phòng")</f>
        <v>UBND Ủy ban nhân dân thị trấn An Lão thành phố Hải Phòng</v>
      </c>
      <c r="C861" s="20" t="s">
        <v>12</v>
      </c>
      <c r="D861" s="22"/>
      <c r="E861" s="1" t="s">
        <v>14</v>
      </c>
      <c r="F861" s="1" t="s">
        <v>14</v>
      </c>
      <c r="G861" s="1" t="s">
        <v>14</v>
      </c>
      <c r="H861" s="1" t="s">
        <v>14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13861</v>
      </c>
      <c r="B862" s="23" t="str">
        <f>HYPERLINK("", "Công an thị trấn Trường Sơn thành phố Hải Phòng")</f>
        <v>Công an thị trấn Trường Sơn thành phố Hải Phòng</v>
      </c>
      <c r="C862" s="20" t="s">
        <v>12</v>
      </c>
      <c r="D862" s="21"/>
      <c r="E862" s="1" t="s">
        <v>14</v>
      </c>
      <c r="F862" s="1" t="s">
        <v>14</v>
      </c>
      <c r="G862" s="1" t="s">
        <v>14</v>
      </c>
      <c r="H862" s="1" t="s">
        <v>15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13862</v>
      </c>
      <c r="B863" s="19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863" s="20" t="s">
        <v>12</v>
      </c>
      <c r="D863" s="22"/>
      <c r="E863" s="1" t="s">
        <v>14</v>
      </c>
      <c r="F863" s="1" t="s">
        <v>14</v>
      </c>
      <c r="G863" s="1" t="s">
        <v>14</v>
      </c>
      <c r="H863" s="1" t="s">
        <v>14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13863</v>
      </c>
      <c r="B864" s="19" t="s">
        <v>197</v>
      </c>
      <c r="C864" s="24" t="s">
        <v>14</v>
      </c>
      <c r="D864" s="21"/>
      <c r="E864" s="1" t="s">
        <v>14</v>
      </c>
      <c r="F864" s="1" t="s">
        <v>14</v>
      </c>
      <c r="G864" s="1" t="s">
        <v>14</v>
      </c>
      <c r="H864" s="1" t="s">
        <v>15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13864</v>
      </c>
      <c r="B865" s="19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865" s="20" t="s">
        <v>12</v>
      </c>
      <c r="D865" s="22"/>
      <c r="E865" s="1" t="s">
        <v>14</v>
      </c>
      <c r="F865" s="1" t="s">
        <v>14</v>
      </c>
      <c r="G865" s="1" t="s">
        <v>14</v>
      </c>
      <c r="H865" s="1" t="s">
        <v>14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13865</v>
      </c>
      <c r="B866" s="23" t="str">
        <f>HYPERLINK("", "Công an thị trấn Tiên Lãng thành phố Hải Phòng")</f>
        <v>Công an thị trấn Tiên Lãng thành phố Hải Phòng</v>
      </c>
      <c r="C866" s="21" t="s">
        <v>12</v>
      </c>
      <c r="D866" s="21"/>
      <c r="E866" s="1" t="s">
        <v>14</v>
      </c>
      <c r="F866" s="1" t="s">
        <v>14</v>
      </c>
      <c r="G866" s="1" t="s">
        <v>14</v>
      </c>
      <c r="H866" s="1" t="s">
        <v>15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13866</v>
      </c>
      <c r="B867" s="19" t="str">
        <f>HYPERLINK("https://tienlang.haiphong.gov.vn/", "UBND Ủy ban nhân dân thị trấn Tiên Lãng thành phố Hải Phòng")</f>
        <v>UBND Ủy ban nhân dân thị trấn Tiên Lãng thành phố Hải Phòng</v>
      </c>
      <c r="C867" s="20" t="s">
        <v>12</v>
      </c>
      <c r="D867" s="22"/>
      <c r="E867" s="1" t="s">
        <v>14</v>
      </c>
      <c r="F867" s="1" t="s">
        <v>14</v>
      </c>
      <c r="G867" s="1" t="s">
        <v>14</v>
      </c>
      <c r="H867" s="1" t="s">
        <v>14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13867</v>
      </c>
      <c r="B868" s="23" t="str">
        <f>HYPERLINK("", "Công an thị trấn Vĩnh Bảo thành phố Hải Phòng")</f>
        <v>Công an thị trấn Vĩnh Bảo thành phố Hải Phòng</v>
      </c>
      <c r="C868" s="20" t="s">
        <v>12</v>
      </c>
      <c r="D868" s="21"/>
      <c r="E868" s="1" t="s">
        <v>14</v>
      </c>
      <c r="F868" s="1" t="s">
        <v>14</v>
      </c>
      <c r="G868" s="1" t="s">
        <v>14</v>
      </c>
      <c r="H868" s="1" t="s">
        <v>15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13868</v>
      </c>
      <c r="B869" s="19" t="str">
        <f>HYPERLINK("https://vinhbao.haiphong.gov.vn/", "UBND Ủy ban nhân dân thị trấn Vĩnh Bảo thành phố Hải Phòng")</f>
        <v>UBND Ủy ban nhân dân thị trấn Vĩnh Bảo thành phố Hải Phòng</v>
      </c>
      <c r="C869" s="20" t="s">
        <v>12</v>
      </c>
      <c r="D869" s="22"/>
      <c r="E869" s="1" t="s">
        <v>14</v>
      </c>
      <c r="F869" s="1" t="s">
        <v>14</v>
      </c>
      <c r="G869" s="1" t="s">
        <v>14</v>
      </c>
      <c r="H869" s="1" t="s">
        <v>14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13869</v>
      </c>
      <c r="B870" s="23" t="str">
        <f>HYPERLINK("", "Công an thị trấn Cát Bà thành phố Hải Phòng")</f>
        <v>Công an thị trấn Cát Bà thành phố Hải Phòng</v>
      </c>
      <c r="C870" s="20" t="s">
        <v>12</v>
      </c>
      <c r="D870" s="21"/>
      <c r="E870" s="1" t="s">
        <v>14</v>
      </c>
      <c r="F870" s="1" t="s">
        <v>14</v>
      </c>
      <c r="G870" s="1" t="s">
        <v>14</v>
      </c>
      <c r="H870" s="1" t="s">
        <v>15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13870</v>
      </c>
      <c r="B871" s="19" t="str">
        <f>HYPERLINK("https://catba.cathai.haiphong.gov.vn/", "UBND Ủy ban nhân dân thị trấn Cát Bà thành phố Hải Phòng")</f>
        <v>UBND Ủy ban nhân dân thị trấn Cát Bà thành phố Hải Phòng</v>
      </c>
      <c r="C871" s="20" t="s">
        <v>12</v>
      </c>
      <c r="D871" s="22"/>
      <c r="E871" s="1" t="s">
        <v>14</v>
      </c>
      <c r="F871" s="1" t="s">
        <v>14</v>
      </c>
      <c r="G871" s="1" t="s">
        <v>14</v>
      </c>
      <c r="H871" s="1" t="s">
        <v>14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13871</v>
      </c>
      <c r="B872" s="23" t="str">
        <f>HYPERLINK("", "Công an thị trấn Cát Hải thành phố Hải Phòng")</f>
        <v>Công an thị trấn Cát Hải thành phố Hải Phòng</v>
      </c>
      <c r="C872" s="21" t="s">
        <v>12</v>
      </c>
      <c r="D872" s="21"/>
      <c r="E872" s="1" t="s">
        <v>14</v>
      </c>
      <c r="F872" s="1" t="s">
        <v>14</v>
      </c>
      <c r="G872" s="1" t="s">
        <v>14</v>
      </c>
      <c r="H872" s="1" t="s">
        <v>15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13872</v>
      </c>
      <c r="B873" s="19" t="str">
        <f>HYPERLINK("https://thitran.cathai.haiphong.gov.vn/", "UBND Ủy ban nhân dân thị trấn Cát Hải thành phố Hải Phòng")</f>
        <v>UBND Ủy ban nhân dân thị trấn Cát Hải thành phố Hải Phòng</v>
      </c>
      <c r="C873" s="20" t="s">
        <v>12</v>
      </c>
      <c r="D873" s="22"/>
      <c r="E873" s="1" t="s">
        <v>14</v>
      </c>
      <c r="F873" s="1" t="s">
        <v>14</v>
      </c>
      <c r="G873" s="1" t="s">
        <v>14</v>
      </c>
      <c r="H873" s="1" t="s">
        <v>14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13873</v>
      </c>
      <c r="B874" s="23" t="str">
        <f>HYPERLINK("", "Công an thị trấn Như Quỳnh tỉnh Hưng Yên")</f>
        <v>Công an thị trấn Như Quỳnh tỉnh Hưng Yên</v>
      </c>
      <c r="C874" s="20" t="s">
        <v>12</v>
      </c>
      <c r="D874" s="21"/>
      <c r="E874" s="1" t="s">
        <v>14</v>
      </c>
      <c r="F874" s="1" t="s">
        <v>14</v>
      </c>
      <c r="G874" s="1" t="s">
        <v>14</v>
      </c>
      <c r="H874" s="1" t="s">
        <v>15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13874</v>
      </c>
      <c r="B875" s="19" t="str">
        <f>HYPERLINK("http://nhuquynh.vanlam.hungyen.gov.vn/", "UBND Ủy ban nhân dân thị trấn Như Quỳnh tỉnh Hưng Yên")</f>
        <v>UBND Ủy ban nhân dân thị trấn Như Quỳnh tỉnh Hưng Yên</v>
      </c>
      <c r="C875" s="20" t="s">
        <v>12</v>
      </c>
      <c r="D875" s="22"/>
      <c r="E875" s="1" t="s">
        <v>14</v>
      </c>
      <c r="F875" s="1" t="s">
        <v>14</v>
      </c>
      <c r="G875" s="1" t="s">
        <v>14</v>
      </c>
      <c r="H875" s="1" t="s">
        <v>14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13875</v>
      </c>
      <c r="B876" s="23" t="str">
        <f>HYPERLINK("", "Công an thị trấn Văn Giang tỉnh Hưng Yên")</f>
        <v>Công an thị trấn Văn Giang tỉnh Hưng Yên</v>
      </c>
      <c r="C876" s="20" t="s">
        <v>12</v>
      </c>
      <c r="D876" s="21"/>
      <c r="E876" s="1" t="s">
        <v>14</v>
      </c>
      <c r="F876" s="1" t="s">
        <v>14</v>
      </c>
      <c r="G876" s="1" t="s">
        <v>14</v>
      </c>
      <c r="H876" s="1" t="s">
        <v>15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13876</v>
      </c>
      <c r="B877" s="19" t="str">
        <f>HYPERLINK("https://vangiang.hungyen.gov.vn/", "UBND Ủy ban nhân dân thị trấn Văn Giang tỉnh Hưng Yên")</f>
        <v>UBND Ủy ban nhân dân thị trấn Văn Giang tỉnh Hưng Yên</v>
      </c>
      <c r="C877" s="20" t="s">
        <v>12</v>
      </c>
      <c r="D877" s="22"/>
      <c r="E877" s="1" t="s">
        <v>14</v>
      </c>
      <c r="F877" s="1" t="s">
        <v>14</v>
      </c>
      <c r="G877" s="1" t="s">
        <v>14</v>
      </c>
      <c r="H877" s="1" t="s">
        <v>14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13877</v>
      </c>
      <c r="B878" s="23" t="str">
        <f>HYPERLINK("", "Công an thị trấn Yên Mỹ tỉnh Hưng Yên")</f>
        <v>Công an thị trấn Yên Mỹ tỉnh Hưng Yên</v>
      </c>
      <c r="C878" s="20" t="s">
        <v>12</v>
      </c>
      <c r="D878" s="21"/>
      <c r="E878" s="1" t="s">
        <v>14</v>
      </c>
      <c r="F878" s="1" t="s">
        <v>14</v>
      </c>
      <c r="G878" s="1" t="s">
        <v>14</v>
      </c>
      <c r="H878" s="1" t="s">
        <v>15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13878</v>
      </c>
      <c r="B879" s="19" t="str">
        <f>HYPERLINK("https://yenmy.hungyen.gov.vn/", "UBND Ủy ban nhân dân thị trấn Yên Mỹ tỉnh Hưng Yên")</f>
        <v>UBND Ủy ban nhân dân thị trấn Yên Mỹ tỉnh Hưng Yên</v>
      </c>
      <c r="C879" s="20" t="s">
        <v>12</v>
      </c>
      <c r="D879" s="22"/>
      <c r="E879" s="1" t="s">
        <v>14</v>
      </c>
      <c r="F879" s="1" t="s">
        <v>14</v>
      </c>
      <c r="G879" s="1" t="s">
        <v>14</v>
      </c>
      <c r="H879" s="1" t="s">
        <v>14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13879</v>
      </c>
      <c r="B880" s="23" t="str">
        <f>HYPERLINK("", "Công an thị trấn Bần Yên Nhân tỉnh Hưng Yên")</f>
        <v>Công an thị trấn Bần Yên Nhân tỉnh Hưng Yên</v>
      </c>
      <c r="C880" s="20" t="s">
        <v>12</v>
      </c>
      <c r="D880" s="21"/>
      <c r="E880" s="1" t="s">
        <v>14</v>
      </c>
      <c r="F880" s="1" t="s">
        <v>14</v>
      </c>
      <c r="G880" s="1" t="s">
        <v>14</v>
      </c>
      <c r="H880" s="1" t="s">
        <v>15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13880</v>
      </c>
      <c r="B881" s="19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881" s="20" t="s">
        <v>12</v>
      </c>
      <c r="D881" s="22"/>
      <c r="E881" s="1" t="s">
        <v>14</v>
      </c>
      <c r="F881" s="1" t="s">
        <v>14</v>
      </c>
      <c r="G881" s="1" t="s">
        <v>14</v>
      </c>
      <c r="H881" s="1" t="s">
        <v>14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13881</v>
      </c>
      <c r="B882" s="23" t="str">
        <f>HYPERLINK("", "Công an thị trấn Ân Thi tỉnh Hưng Yên")</f>
        <v>Công an thị trấn Ân Thi tỉnh Hưng Yên</v>
      </c>
      <c r="C882" s="20" t="s">
        <v>12</v>
      </c>
      <c r="D882" s="21"/>
      <c r="E882" s="1" t="s">
        <v>14</v>
      </c>
      <c r="F882" s="1" t="s">
        <v>14</v>
      </c>
      <c r="G882" s="1" t="s">
        <v>14</v>
      </c>
      <c r="H882" s="1" t="s">
        <v>15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13882</v>
      </c>
      <c r="B883" s="19" t="str">
        <f>HYPERLINK("https://anthi.hungyen.gov.vn/", "UBND Ủy ban nhân dân thị trấn Ân Thi tỉnh Hưng Yên")</f>
        <v>UBND Ủy ban nhân dân thị trấn Ân Thi tỉnh Hưng Yên</v>
      </c>
      <c r="C883" s="20" t="s">
        <v>12</v>
      </c>
      <c r="D883" s="22"/>
      <c r="E883" s="1" t="s">
        <v>14</v>
      </c>
      <c r="F883" s="1" t="s">
        <v>14</v>
      </c>
      <c r="G883" s="1" t="s">
        <v>14</v>
      </c>
      <c r="H883" s="1" t="s">
        <v>14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13883</v>
      </c>
      <c r="B884" s="23" t="str">
        <f>HYPERLINK("https://www.facebook.com/profile.php?id=100089887907310", "Công an thị trấn Khoái Châu tỉnh Hưng Yên")</f>
        <v>Công an thị trấn Khoái Châu tỉnh Hưng Yên</v>
      </c>
      <c r="C884" s="20" t="s">
        <v>12</v>
      </c>
      <c r="D884" s="21" t="s">
        <v>13</v>
      </c>
      <c r="E884" s="1" t="s">
        <v>198</v>
      </c>
      <c r="F884" s="1" t="s">
        <v>14</v>
      </c>
      <c r="G884" s="1" t="s">
        <v>14</v>
      </c>
      <c r="H884" s="1" t="s">
        <v>15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13884</v>
      </c>
      <c r="B885" s="19" t="str">
        <f>HYPERLINK("https://khoaichau.hungyen.gov.vn/", "UBND Ủy ban nhân dân thị trấn Khoái Châu tỉnh Hưng Yên")</f>
        <v>UBND Ủy ban nhân dân thị trấn Khoái Châu tỉnh Hưng Yên</v>
      </c>
      <c r="C885" s="20" t="s">
        <v>12</v>
      </c>
      <c r="D885" s="22"/>
      <c r="E885" s="1" t="s">
        <v>14</v>
      </c>
      <c r="F885" s="1" t="s">
        <v>14</v>
      </c>
      <c r="G885" s="1" t="s">
        <v>14</v>
      </c>
      <c r="H885" s="1" t="s">
        <v>14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13885</v>
      </c>
      <c r="B886" s="23" t="str">
        <f>HYPERLINK("", "Công an thị trấn Lương Bằng tỉnh Hưng Yên")</f>
        <v>Công an thị trấn Lương Bằng tỉnh Hưng Yên</v>
      </c>
      <c r="C886" s="20" t="s">
        <v>12</v>
      </c>
      <c r="D886" s="21"/>
      <c r="E886" s="1" t="s">
        <v>14</v>
      </c>
      <c r="F886" s="1" t="s">
        <v>14</v>
      </c>
      <c r="G886" s="1" t="s">
        <v>14</v>
      </c>
      <c r="H886" s="1" t="s">
        <v>15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13886</v>
      </c>
      <c r="B887" s="19" t="str">
        <f>HYPERLINK("https://dichvucong.hungyen.gov.vn/dichvucong/hotline", "UBND Ủy ban nhân dân thị trấn Lương Bằng tỉnh Hưng Yên")</f>
        <v>UBND Ủy ban nhân dân thị trấn Lương Bằng tỉnh Hưng Yên</v>
      </c>
      <c r="C887" s="20" t="s">
        <v>12</v>
      </c>
      <c r="D887" s="22"/>
      <c r="E887" s="1" t="s">
        <v>14</v>
      </c>
      <c r="F887" s="1" t="s">
        <v>14</v>
      </c>
      <c r="G887" s="1" t="s">
        <v>14</v>
      </c>
      <c r="H887" s="1" t="s">
        <v>14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13887</v>
      </c>
      <c r="B888" s="19" t="s">
        <v>199</v>
      </c>
      <c r="C888" s="24" t="s">
        <v>14</v>
      </c>
      <c r="D888" s="21"/>
      <c r="E888" s="1" t="s">
        <v>14</v>
      </c>
      <c r="F888" s="1" t="s">
        <v>14</v>
      </c>
      <c r="G888" s="1" t="s">
        <v>14</v>
      </c>
      <c r="H888" s="1" t="s">
        <v>15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13888</v>
      </c>
      <c r="B889" s="19" t="str">
        <f>HYPERLINK("https://ttvuong.tienlu.hungyen.gov.vn/", "UBND Ủy ban nhân dân thị trấn Vương tỉnh Hưng Yên")</f>
        <v>UBND Ủy ban nhân dân thị trấn Vương tỉnh Hưng Yên</v>
      </c>
      <c r="C889" s="20" t="s">
        <v>12</v>
      </c>
      <c r="D889" s="22"/>
      <c r="E889" s="1" t="s">
        <v>14</v>
      </c>
      <c r="F889" s="1" t="s">
        <v>14</v>
      </c>
      <c r="G889" s="1" t="s">
        <v>14</v>
      </c>
      <c r="H889" s="1" t="s">
        <v>14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13889</v>
      </c>
      <c r="B890" s="19" t="s">
        <v>200</v>
      </c>
      <c r="C890" s="24" t="s">
        <v>14</v>
      </c>
      <c r="D890" s="21"/>
      <c r="E890" s="1" t="s">
        <v>14</v>
      </c>
      <c r="F890" s="1" t="s">
        <v>14</v>
      </c>
      <c r="G890" s="1" t="s">
        <v>14</v>
      </c>
      <c r="H890" s="1" t="s">
        <v>15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13890</v>
      </c>
      <c r="B891" s="19" t="str">
        <f>HYPERLINK("https://dichvucong.hungyen.gov.vn/dichvucong/hotline", "UBND Ủy ban nhân dân thị trấn Trần Cao tỉnh Hưng Yên")</f>
        <v>UBND Ủy ban nhân dân thị trấn Trần Cao tỉnh Hưng Yên</v>
      </c>
      <c r="C891" s="20" t="s">
        <v>12</v>
      </c>
      <c r="D891" s="22"/>
      <c r="E891" s="1" t="s">
        <v>14</v>
      </c>
      <c r="F891" s="1" t="s">
        <v>14</v>
      </c>
      <c r="G891" s="1" t="s">
        <v>14</v>
      </c>
      <c r="H891" s="1" t="s">
        <v>14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13891</v>
      </c>
      <c r="B892" s="23" t="str">
        <f>HYPERLINK("", "Công an thị trấn Quỳnh Côi tỉnh Thái Bình")</f>
        <v>Công an thị trấn Quỳnh Côi tỉnh Thái Bình</v>
      </c>
      <c r="C892" s="20" t="s">
        <v>12</v>
      </c>
      <c r="D892" s="21"/>
      <c r="E892" s="1" t="s">
        <v>14</v>
      </c>
      <c r="F892" s="1" t="s">
        <v>14</v>
      </c>
      <c r="G892" s="1" t="s">
        <v>14</v>
      </c>
      <c r="H892" s="1" t="s">
        <v>15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13892</v>
      </c>
      <c r="B893" s="19" t="str">
        <f>HYPERLINK("https://quynhphu.thaibinh.gov.vn/", "UBND Ủy ban nhân dân thị trấn Quỳnh Côi tỉnh Thái Bình")</f>
        <v>UBND Ủy ban nhân dân thị trấn Quỳnh Côi tỉnh Thái Bình</v>
      </c>
      <c r="C893" s="20" t="s">
        <v>12</v>
      </c>
      <c r="D893" s="22"/>
      <c r="E893" s="1" t="s">
        <v>14</v>
      </c>
      <c r="F893" s="1" t="s">
        <v>14</v>
      </c>
      <c r="G893" s="1" t="s">
        <v>14</v>
      </c>
      <c r="H893" s="1" t="s">
        <v>14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13893</v>
      </c>
      <c r="B894" s="19" t="str">
        <f>HYPERLINK("https://www.facebook.com/congananbai/", "Công an thị trấn An Bài tỉnh Thái Bình")</f>
        <v>Công an thị trấn An Bài tỉnh Thái Bình</v>
      </c>
      <c r="C894" s="20" t="s">
        <v>12</v>
      </c>
      <c r="D894" s="21" t="s">
        <v>13</v>
      </c>
      <c r="E894" s="1" t="s">
        <v>14</v>
      </c>
      <c r="F894" s="1" t="s">
        <v>14</v>
      </c>
      <c r="G894" s="1" t="s">
        <v>14</v>
      </c>
      <c r="H894" s="1" t="s">
        <v>15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13894</v>
      </c>
      <c r="B895" s="19" t="str">
        <f>HYPERLINK("https://quynhphu.thaibinh.gov.vn/danh-sach-cac-xa/thi-tran-an-bai", "UBND Ủy ban nhân dân thị trấn An Bài tỉnh Thái Bình")</f>
        <v>UBND Ủy ban nhân dân thị trấn An Bài tỉnh Thái Bình</v>
      </c>
      <c r="C895" s="20" t="s">
        <v>12</v>
      </c>
      <c r="D895" s="22"/>
      <c r="E895" s="1" t="s">
        <v>14</v>
      </c>
      <c r="F895" s="1" t="s">
        <v>14</v>
      </c>
      <c r="G895" s="1" t="s">
        <v>14</v>
      </c>
      <c r="H895" s="1" t="s">
        <v>14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13895</v>
      </c>
      <c r="B896" s="23" t="str">
        <f>HYPERLINK("", "Công an thị trấn Hưng Hà tỉnh Thái Bình")</f>
        <v>Công an thị trấn Hưng Hà tỉnh Thái Bình</v>
      </c>
      <c r="C896" s="20" t="s">
        <v>12</v>
      </c>
      <c r="D896" s="21"/>
      <c r="E896" s="1" t="s">
        <v>14</v>
      </c>
      <c r="F896" s="1" t="s">
        <v>14</v>
      </c>
      <c r="G896" s="1" t="s">
        <v>14</v>
      </c>
      <c r="H896" s="1" t="s">
        <v>15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13896</v>
      </c>
      <c r="B897" s="19" t="str">
        <f>HYPERLINK("https://hungha.thaibinh.gov.vn/", "UBND Ủy ban nhân dân thị trấn Hưng Hà tỉnh Thái Bình")</f>
        <v>UBND Ủy ban nhân dân thị trấn Hưng Hà tỉnh Thái Bình</v>
      </c>
      <c r="C897" s="20" t="s">
        <v>12</v>
      </c>
      <c r="D897" s="22"/>
      <c r="E897" s="1" t="s">
        <v>14</v>
      </c>
      <c r="F897" s="1" t="s">
        <v>14</v>
      </c>
      <c r="G897" s="1" t="s">
        <v>14</v>
      </c>
      <c r="H897" s="1" t="s">
        <v>14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13897</v>
      </c>
      <c r="B898" s="23" t="str">
        <f>HYPERLINK("", "Công an thị trấn Hưng Nhân tỉnh Thái Bình")</f>
        <v>Công an thị trấn Hưng Nhân tỉnh Thái Bình</v>
      </c>
      <c r="C898" s="20" t="s">
        <v>12</v>
      </c>
      <c r="D898" s="21"/>
      <c r="E898" s="1" t="s">
        <v>14</v>
      </c>
      <c r="F898" s="1" t="s">
        <v>14</v>
      </c>
      <c r="G898" s="1" t="s">
        <v>14</v>
      </c>
      <c r="H898" s="1" t="s">
        <v>15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13898</v>
      </c>
      <c r="B899" s="19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899" s="20" t="s">
        <v>12</v>
      </c>
      <c r="D899" s="22"/>
      <c r="E899" s="1" t="s">
        <v>14</v>
      </c>
      <c r="F899" s="1" t="s">
        <v>14</v>
      </c>
      <c r="G899" s="1" t="s">
        <v>14</v>
      </c>
      <c r="H899" s="1" t="s">
        <v>14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13899</v>
      </c>
      <c r="B900" s="19" t="s">
        <v>201</v>
      </c>
      <c r="C900" s="24" t="s">
        <v>14</v>
      </c>
      <c r="D900" s="21" t="s">
        <v>13</v>
      </c>
      <c r="E900" s="1" t="s">
        <v>14</v>
      </c>
      <c r="F900" s="1" t="s">
        <v>14</v>
      </c>
      <c r="G900" s="1" t="s">
        <v>14</v>
      </c>
      <c r="H900" s="1" t="s">
        <v>15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13900</v>
      </c>
      <c r="B901" s="19" t="str">
        <f>HYPERLINK("https://donghung.thaibinh.gov.vn/", "UBND Ủy ban nhân dân thị trấn Đông Hưng tỉnh Thái Bình")</f>
        <v>UBND Ủy ban nhân dân thị trấn Đông Hưng tỉnh Thái Bình</v>
      </c>
      <c r="C901" s="20" t="s">
        <v>12</v>
      </c>
      <c r="D901" s="22"/>
      <c r="E901" s="1" t="s">
        <v>14</v>
      </c>
      <c r="F901" s="1" t="s">
        <v>14</v>
      </c>
      <c r="G901" s="1" t="s">
        <v>14</v>
      </c>
      <c r="H901" s="1" t="s">
        <v>14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13901</v>
      </c>
      <c r="B902" s="19" t="s">
        <v>202</v>
      </c>
      <c r="C902" s="24" t="s">
        <v>14</v>
      </c>
      <c r="D902" s="21"/>
      <c r="E902" s="1" t="s">
        <v>14</v>
      </c>
      <c r="F902" s="1" t="s">
        <v>14</v>
      </c>
      <c r="G902" s="1" t="s">
        <v>14</v>
      </c>
      <c r="H902" s="1" t="s">
        <v>15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13902</v>
      </c>
      <c r="B903" s="19" t="str">
        <f>HYPERLINK("https://diemdien.thaithuy.thaibinh.gov.vn/", "UBND Ủy ban nhân dân thị trấn Diêm Điền tỉnh Thái Bình")</f>
        <v>UBND Ủy ban nhân dân thị trấn Diêm Điền tỉnh Thái Bình</v>
      </c>
      <c r="C903" s="20" t="s">
        <v>12</v>
      </c>
      <c r="D903" s="22"/>
      <c r="E903" s="1" t="s">
        <v>14</v>
      </c>
      <c r="F903" s="1" t="s">
        <v>14</v>
      </c>
      <c r="G903" s="1" t="s">
        <v>14</v>
      </c>
      <c r="H903" s="1" t="s">
        <v>14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13903</v>
      </c>
      <c r="B904" s="19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904" s="20" t="s">
        <v>12</v>
      </c>
      <c r="D904" s="21" t="s">
        <v>13</v>
      </c>
      <c r="E904" s="1" t="s">
        <v>14</v>
      </c>
      <c r="F904" s="1" t="s">
        <v>14</v>
      </c>
      <c r="G904" s="1" t="s">
        <v>14</v>
      </c>
      <c r="H904" s="1" t="s">
        <v>15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13904</v>
      </c>
      <c r="B905" s="19" t="str">
        <f>HYPERLINK("https://tienhai.thaibinh.gov.vn/", "UBND Ủy ban nhân dân thị trấn Tiền Hải tỉnh Thái Bình")</f>
        <v>UBND Ủy ban nhân dân thị trấn Tiền Hải tỉnh Thái Bình</v>
      </c>
      <c r="C905" s="20" t="s">
        <v>12</v>
      </c>
      <c r="D905" s="22"/>
      <c r="E905" s="1" t="s">
        <v>14</v>
      </c>
      <c r="F905" s="1" t="s">
        <v>14</v>
      </c>
      <c r="G905" s="1" t="s">
        <v>14</v>
      </c>
      <c r="H905" s="1" t="s">
        <v>14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13905</v>
      </c>
      <c r="B906" s="19" t="s">
        <v>203</v>
      </c>
      <c r="C906" s="24" t="s">
        <v>14</v>
      </c>
      <c r="D906" s="21"/>
      <c r="E906" s="1" t="s">
        <v>14</v>
      </c>
      <c r="F906" s="1" t="s">
        <v>14</v>
      </c>
      <c r="G906" s="1" t="s">
        <v>14</v>
      </c>
      <c r="H906" s="1" t="s">
        <v>15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13906</v>
      </c>
      <c r="B907" s="19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907" s="20" t="s">
        <v>12</v>
      </c>
      <c r="D907" s="22"/>
      <c r="E907" s="1" t="s">
        <v>14</v>
      </c>
      <c r="F907" s="1" t="s">
        <v>14</v>
      </c>
      <c r="G907" s="1" t="s">
        <v>14</v>
      </c>
      <c r="H907" s="1" t="s">
        <v>14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13907</v>
      </c>
      <c r="B908" s="19" t="s">
        <v>204</v>
      </c>
      <c r="C908" s="24" t="s">
        <v>14</v>
      </c>
      <c r="D908" s="21"/>
      <c r="E908" s="1" t="s">
        <v>14</v>
      </c>
      <c r="F908" s="1" t="s">
        <v>14</v>
      </c>
      <c r="G908" s="1" t="s">
        <v>14</v>
      </c>
      <c r="H908" s="1" t="s">
        <v>15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13908</v>
      </c>
      <c r="B909" s="19" t="str">
        <f>HYPERLINK("https://vuthu.thaibinh.gov.vn/", "UBND Ủy ban nhân dân thị trấn Vũ Thư tỉnh Thái Bình")</f>
        <v>UBND Ủy ban nhân dân thị trấn Vũ Thư tỉnh Thái Bình</v>
      </c>
      <c r="C909" s="20" t="s">
        <v>12</v>
      </c>
      <c r="D909" s="22"/>
      <c r="E909" s="1" t="s">
        <v>14</v>
      </c>
      <c r="F909" s="1" t="s">
        <v>14</v>
      </c>
      <c r="G909" s="1" t="s">
        <v>14</v>
      </c>
      <c r="H909" s="1" t="s">
        <v>14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13909</v>
      </c>
      <c r="B910" s="23" t="str">
        <f>HYPERLINK("", "Công an thị trấn Đồng Văn tỉnh Hà Nam")</f>
        <v>Công an thị trấn Đồng Văn tỉnh Hà Nam</v>
      </c>
      <c r="C910" s="20" t="s">
        <v>12</v>
      </c>
      <c r="D910" s="21"/>
      <c r="E910" s="1" t="s">
        <v>14</v>
      </c>
      <c r="F910" s="1" t="s">
        <v>14</v>
      </c>
      <c r="G910" s="1" t="s">
        <v>14</v>
      </c>
      <c r="H910" s="1" t="s">
        <v>15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13910</v>
      </c>
      <c r="B911" s="19" t="str">
        <f>HYPERLINK("https://hanam.gov.vn/", "UBND Ủy ban nhân dân thị trấn Đồng Văn tỉnh Hà Nam")</f>
        <v>UBND Ủy ban nhân dân thị trấn Đồng Văn tỉnh Hà Nam</v>
      </c>
      <c r="C911" s="20" t="s">
        <v>12</v>
      </c>
      <c r="D911" s="22"/>
      <c r="E911" s="1" t="s">
        <v>14</v>
      </c>
      <c r="F911" s="1" t="s">
        <v>14</v>
      </c>
      <c r="G911" s="1" t="s">
        <v>14</v>
      </c>
      <c r="H911" s="1" t="s">
        <v>14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13911</v>
      </c>
      <c r="B912" s="23" t="str">
        <f>HYPERLINK("", "Công an thị trấn Hòa Mạc tỉnh Hà Nam")</f>
        <v>Công an thị trấn Hòa Mạc tỉnh Hà Nam</v>
      </c>
      <c r="C912" s="20" t="s">
        <v>12</v>
      </c>
      <c r="D912" s="21"/>
      <c r="E912" s="1" t="s">
        <v>14</v>
      </c>
      <c r="F912" s="1" t="s">
        <v>14</v>
      </c>
      <c r="G912" s="1" t="s">
        <v>14</v>
      </c>
      <c r="H912" s="1" t="s">
        <v>15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13912</v>
      </c>
      <c r="B913" s="19" t="str">
        <f>HYPERLINK("https://www.duytien.gov.vn/", "UBND Ủy ban nhân dân thị trấn Hòa Mạc tỉnh Hà Nam")</f>
        <v>UBND Ủy ban nhân dân thị trấn Hòa Mạc tỉnh Hà Nam</v>
      </c>
      <c r="C913" s="20" t="s">
        <v>12</v>
      </c>
      <c r="D913" s="22"/>
      <c r="E913" s="1" t="s">
        <v>14</v>
      </c>
      <c r="F913" s="1" t="s">
        <v>14</v>
      </c>
      <c r="G913" s="1" t="s">
        <v>14</v>
      </c>
      <c r="H913" s="1" t="s">
        <v>14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13913</v>
      </c>
      <c r="B914" s="19" t="str">
        <f>HYPERLINK("https://www.facebook.com/cattqkbhn/", "Công an thị trấn Quế tỉnh Hà Nam")</f>
        <v>Công an thị trấn Quế tỉnh Hà Nam</v>
      </c>
      <c r="C914" s="20" t="s">
        <v>12</v>
      </c>
      <c r="D914" s="21" t="s">
        <v>13</v>
      </c>
      <c r="E914" s="1" t="s">
        <v>14</v>
      </c>
      <c r="F914" s="1" t="s">
        <v>14</v>
      </c>
      <c r="G914" s="1" t="s">
        <v>14</v>
      </c>
      <c r="H914" s="1" t="s">
        <v>15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13914</v>
      </c>
      <c r="B915" s="19" t="str">
        <f>HYPERLINK("https://kimbang.hanam.gov.vn/", "UBND Ủy ban nhân dân thị trấn Quế tỉnh Hà Nam")</f>
        <v>UBND Ủy ban nhân dân thị trấn Quế tỉnh Hà Nam</v>
      </c>
      <c r="C915" s="20" t="s">
        <v>12</v>
      </c>
      <c r="D915" s="22"/>
      <c r="E915" s="1" t="s">
        <v>14</v>
      </c>
      <c r="F915" s="1" t="s">
        <v>14</v>
      </c>
      <c r="G915" s="1" t="s">
        <v>14</v>
      </c>
      <c r="H915" s="1" t="s">
        <v>14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13915</v>
      </c>
      <c r="B916" s="23" t="str">
        <f>HYPERLINK("https://www.facebook.com/profile.php?id=100083516104638", "Công an thị trấn Ba Sao tỉnh Hà Nam")</f>
        <v>Công an thị trấn Ba Sao tỉnh Hà Nam</v>
      </c>
      <c r="C916" s="21" t="s">
        <v>12</v>
      </c>
      <c r="D916" s="21" t="s">
        <v>13</v>
      </c>
      <c r="E916" s="1" t="s">
        <v>14</v>
      </c>
      <c r="F916" s="1" t="str">
        <f>HYPERLINK("mailto:khanhson8690@gmail.com", "khanhson8690@gmail.com")</f>
        <v>khanhson8690@gmail.com</v>
      </c>
      <c r="G916" s="1" t="s">
        <v>205</v>
      </c>
      <c r="H916" s="1" t="s">
        <v>14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13916</v>
      </c>
      <c r="B917" s="19" t="str">
        <f>HYPERLINK("https://kimbang.hanam.gov.vn/", "UBND Ủy ban nhân dân thị trấn Ba Sao tỉnh Hà Nam")</f>
        <v>UBND Ủy ban nhân dân thị trấn Ba Sao tỉnh Hà Nam</v>
      </c>
      <c r="C917" s="20" t="s">
        <v>12</v>
      </c>
      <c r="D917" s="22"/>
      <c r="E917" s="1" t="s">
        <v>14</v>
      </c>
      <c r="F917" s="1" t="s">
        <v>14</v>
      </c>
      <c r="G917" s="1" t="s">
        <v>14</v>
      </c>
      <c r="H917" s="1" t="s">
        <v>14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13917</v>
      </c>
      <c r="B918" s="19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918" s="20" t="s">
        <v>12</v>
      </c>
      <c r="D918" s="21" t="s">
        <v>13</v>
      </c>
      <c r="E918" s="1" t="s">
        <v>14</v>
      </c>
      <c r="F918" s="1" t="s">
        <v>14</v>
      </c>
      <c r="G918" s="1" t="s">
        <v>14</v>
      </c>
      <c r="H918" s="1" t="s">
        <v>15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13918</v>
      </c>
      <c r="B919" s="19" t="str">
        <f>HYPERLINK("https://thanhliem.hanam.gov.vn/", "UBND Ủy ban nhân dân thị trấn Kiện Khê tỉnh Hà Nam")</f>
        <v>UBND Ủy ban nhân dân thị trấn Kiện Khê tỉnh Hà Nam</v>
      </c>
      <c r="C919" s="20" t="s">
        <v>12</v>
      </c>
      <c r="D919" s="22"/>
      <c r="E919" s="1" t="s">
        <v>14</v>
      </c>
      <c r="F919" s="1" t="s">
        <v>14</v>
      </c>
      <c r="G919" s="1" t="s">
        <v>14</v>
      </c>
      <c r="H919" s="1" t="s">
        <v>14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13919</v>
      </c>
      <c r="B920" s="19" t="s">
        <v>206</v>
      </c>
      <c r="C920" s="24" t="s">
        <v>14</v>
      </c>
      <c r="D920" s="21" t="s">
        <v>13</v>
      </c>
      <c r="E920" s="1" t="s">
        <v>14</v>
      </c>
      <c r="F920" s="1" t="s">
        <v>14</v>
      </c>
      <c r="G920" s="1" t="s">
        <v>14</v>
      </c>
      <c r="H920" s="1" t="s">
        <v>15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13920</v>
      </c>
      <c r="B921" s="19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921" s="20" t="s">
        <v>12</v>
      </c>
      <c r="D921" s="22"/>
      <c r="E921" s="1" t="s">
        <v>14</v>
      </c>
      <c r="F921" s="1" t="s">
        <v>14</v>
      </c>
      <c r="G921" s="1" t="s">
        <v>14</v>
      </c>
      <c r="H921" s="1" t="s">
        <v>14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13921</v>
      </c>
      <c r="B922" s="23" t="str">
        <f>HYPERLINK("https://m.facebook.com/profile.php?id=100083496783272&amp;_rdr", "Công an thị trấn Vĩnh Trụ tỉnh Hà Nam")</f>
        <v>Công an thị trấn Vĩnh Trụ tỉnh Hà Nam</v>
      </c>
      <c r="C922" s="20" t="s">
        <v>12</v>
      </c>
      <c r="D922" s="21" t="s">
        <v>13</v>
      </c>
      <c r="E922" s="1" t="s">
        <v>14</v>
      </c>
      <c r="F922" s="1" t="s">
        <v>14</v>
      </c>
      <c r="G922" s="1" t="s">
        <v>14</v>
      </c>
      <c r="H922" s="1" t="s">
        <v>15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13922</v>
      </c>
      <c r="B923" s="19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923" s="20" t="s">
        <v>12</v>
      </c>
      <c r="D923" s="22"/>
      <c r="E923" s="1" t="s">
        <v>14</v>
      </c>
      <c r="F923" s="1" t="s">
        <v>14</v>
      </c>
      <c r="G923" s="1" t="s">
        <v>14</v>
      </c>
      <c r="H923" s="1" t="s">
        <v>14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13923</v>
      </c>
      <c r="B924" s="19" t="s">
        <v>207</v>
      </c>
      <c r="C924" s="24" t="s">
        <v>14</v>
      </c>
      <c r="D924" s="21" t="s">
        <v>13</v>
      </c>
      <c r="E924" s="1" t="s">
        <v>14</v>
      </c>
      <c r="F924" s="1" t="s">
        <v>14</v>
      </c>
      <c r="G924" s="1" t="s">
        <v>14</v>
      </c>
      <c r="H924" s="1" t="s">
        <v>15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13924</v>
      </c>
      <c r="B925" s="19" t="str">
        <f>HYPERLINK("https://myloc.namdinh.gov.vn/", "UBND Ủy ban nhân dân thị trấn Mỹ Lộc tỉnh Nam Định")</f>
        <v>UBND Ủy ban nhân dân thị trấn Mỹ Lộc tỉnh Nam Định</v>
      </c>
      <c r="C925" s="20" t="s">
        <v>12</v>
      </c>
      <c r="D925" s="22"/>
      <c r="E925" s="1" t="s">
        <v>14</v>
      </c>
      <c r="F925" s="1" t="s">
        <v>14</v>
      </c>
      <c r="G925" s="1" t="s">
        <v>14</v>
      </c>
      <c r="H925" s="1" t="s">
        <v>14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13925</v>
      </c>
      <c r="B926" s="19" t="str">
        <f>HYPERLINK("https://www.facebook.com/p/C%C3%B4ng-an-Th%E1%BB%8B-tr%E1%BA%A5n-G%C3%B4i-100060108394604/", "Công an thị trấn Gôi tỉnh Nam Định")</f>
        <v>Công an thị trấn Gôi tỉnh Nam Định</v>
      </c>
      <c r="C926" s="20" t="s">
        <v>12</v>
      </c>
      <c r="D926" s="21" t="s">
        <v>13</v>
      </c>
      <c r="E926" s="1" t="s">
        <v>14</v>
      </c>
      <c r="F926" s="1" t="s">
        <v>14</v>
      </c>
      <c r="G926" s="1" t="s">
        <v>14</v>
      </c>
      <c r="H926" s="1" t="s">
        <v>15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13926</v>
      </c>
      <c r="B927" s="19" t="str">
        <f>HYPERLINK("https://vuban.namdinh.gov.vn/", "UBND Ủy ban nhân dân thị trấn Gôi tỉnh Nam Định")</f>
        <v>UBND Ủy ban nhân dân thị trấn Gôi tỉnh Nam Định</v>
      </c>
      <c r="C927" s="20" t="s">
        <v>12</v>
      </c>
      <c r="D927" s="22"/>
      <c r="E927" s="1" t="s">
        <v>14</v>
      </c>
      <c r="F927" s="1" t="s">
        <v>14</v>
      </c>
      <c r="G927" s="1" t="s">
        <v>14</v>
      </c>
      <c r="H927" s="1" t="s">
        <v>14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13927</v>
      </c>
      <c r="B928" s="19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928" s="20" t="s">
        <v>12</v>
      </c>
      <c r="D928" s="21" t="s">
        <v>13</v>
      </c>
      <c r="E928" s="1" t="s">
        <v>14</v>
      </c>
      <c r="F928" s="1" t="s">
        <v>14</v>
      </c>
      <c r="G928" s="1" t="s">
        <v>14</v>
      </c>
      <c r="H928" s="1" t="s">
        <v>15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13928</v>
      </c>
      <c r="B929" s="19" t="str">
        <f>HYPERLINK("https://ttlam.namdinh.gov.vn/ubnd", "UBND Ủy ban nhân dân thị trấn Lâm tỉnh Nam Định")</f>
        <v>UBND Ủy ban nhân dân thị trấn Lâm tỉnh Nam Định</v>
      </c>
      <c r="C929" s="20" t="s">
        <v>12</v>
      </c>
      <c r="D929" s="22"/>
      <c r="E929" s="1" t="s">
        <v>14</v>
      </c>
      <c r="F929" s="1" t="s">
        <v>14</v>
      </c>
      <c r="G929" s="1" t="s">
        <v>14</v>
      </c>
      <c r="H929" s="1" t="s">
        <v>14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13929</v>
      </c>
      <c r="B930" s="19" t="s">
        <v>208</v>
      </c>
      <c r="C930" s="24" t="s">
        <v>14</v>
      </c>
      <c r="D930" s="21"/>
      <c r="E930" s="1" t="s">
        <v>14</v>
      </c>
      <c r="F930" s="1" t="s">
        <v>14</v>
      </c>
      <c r="G930" s="1" t="s">
        <v>14</v>
      </c>
      <c r="H930" s="1" t="s">
        <v>15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13930</v>
      </c>
      <c r="B931" s="19" t="str">
        <f>HYPERLINK("https://ttlieude.namdinh.gov.vn/", "UBND Ủy ban nhân dân thị trấn Liễu Đề tỉnh Nam Định")</f>
        <v>UBND Ủy ban nhân dân thị trấn Liễu Đề tỉnh Nam Định</v>
      </c>
      <c r="C931" s="20" t="s">
        <v>12</v>
      </c>
      <c r="D931" s="22"/>
      <c r="E931" s="1" t="s">
        <v>14</v>
      </c>
      <c r="F931" s="1" t="s">
        <v>14</v>
      </c>
      <c r="G931" s="1" t="s">
        <v>14</v>
      </c>
      <c r="H931" s="1" t="s">
        <v>14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13931</v>
      </c>
      <c r="B932" s="19" t="s">
        <v>209</v>
      </c>
      <c r="C932" s="24" t="s">
        <v>14</v>
      </c>
      <c r="D932" s="21"/>
      <c r="E932" s="1" t="s">
        <v>14</v>
      </c>
      <c r="F932" s="1" t="s">
        <v>14</v>
      </c>
      <c r="G932" s="1" t="s">
        <v>14</v>
      </c>
      <c r="H932" s="1" t="s">
        <v>15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13932</v>
      </c>
      <c r="B933" s="19" t="str">
        <f>HYPERLINK("https://ttrangdong.namdinh.gov.vn/", "UBND Ủy ban nhân dân thị trấn Rạng Đông tỉnh Nam Định")</f>
        <v>UBND Ủy ban nhân dân thị trấn Rạng Đông tỉnh Nam Định</v>
      </c>
      <c r="C933" s="20" t="s">
        <v>12</v>
      </c>
      <c r="D933" s="22"/>
      <c r="E933" s="1" t="s">
        <v>14</v>
      </c>
      <c r="F933" s="1" t="s">
        <v>14</v>
      </c>
      <c r="G933" s="1" t="s">
        <v>14</v>
      </c>
      <c r="H933" s="1" t="s">
        <v>14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13933</v>
      </c>
      <c r="B934" s="23" t="str">
        <f>HYPERLINK("", "Công an thị trấn Quỹ Nhất tỉnh Nam Định")</f>
        <v>Công an thị trấn Quỹ Nhất tỉnh Nam Định</v>
      </c>
      <c r="C934" s="20" t="s">
        <v>12</v>
      </c>
      <c r="D934" s="21"/>
      <c r="E934" s="1" t="s">
        <v>14</v>
      </c>
      <c r="F934" s="1" t="s">
        <v>14</v>
      </c>
      <c r="G934" s="1" t="s">
        <v>14</v>
      </c>
      <c r="H934" s="1" t="s">
        <v>15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13934</v>
      </c>
      <c r="B935" s="19" t="str">
        <f>HYPERLINK("https://ttquynhat.namdinh.gov.vn/", "UBND Ủy ban nhân dân thị trấn Quỹ Nhất tỉnh Nam Định")</f>
        <v>UBND Ủy ban nhân dân thị trấn Quỹ Nhất tỉnh Nam Định</v>
      </c>
      <c r="C935" s="20" t="s">
        <v>12</v>
      </c>
      <c r="D935" s="22"/>
      <c r="E935" s="1" t="s">
        <v>14</v>
      </c>
      <c r="F935" s="1" t="s">
        <v>14</v>
      </c>
      <c r="G935" s="1" t="s">
        <v>14</v>
      </c>
      <c r="H935" s="1" t="s">
        <v>14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13935</v>
      </c>
      <c r="B936" s="23" t="str">
        <f>HYPERLINK("", "Công an thị trấn Nam Giang tỉnh Nam Định")</f>
        <v>Công an thị trấn Nam Giang tỉnh Nam Định</v>
      </c>
      <c r="C936" s="20" t="s">
        <v>12</v>
      </c>
      <c r="D936" s="21"/>
      <c r="E936" s="1" t="s">
        <v>14</v>
      </c>
      <c r="F936" s="1" t="s">
        <v>14</v>
      </c>
      <c r="G936" s="1" t="s">
        <v>14</v>
      </c>
      <c r="H936" s="1" t="s">
        <v>15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13936</v>
      </c>
      <c r="B937" s="19" t="str">
        <f>HYPERLINK("https://namgiang-namtruc.namdinh.gov.vn/", "UBND Ủy ban nhân dân thị trấn Nam Giang tỉnh Nam Định")</f>
        <v>UBND Ủy ban nhân dân thị trấn Nam Giang tỉnh Nam Định</v>
      </c>
      <c r="C937" s="20" t="s">
        <v>12</v>
      </c>
      <c r="D937" s="22"/>
      <c r="E937" s="1" t="s">
        <v>14</v>
      </c>
      <c r="F937" s="1" t="s">
        <v>14</v>
      </c>
      <c r="G937" s="1" t="s">
        <v>14</v>
      </c>
      <c r="H937" s="1" t="s">
        <v>14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13937</v>
      </c>
      <c r="B938" s="19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938" s="20" t="s">
        <v>12</v>
      </c>
      <c r="D938" s="22" t="s">
        <v>13</v>
      </c>
      <c r="E938" s="1" t="s">
        <v>14</v>
      </c>
      <c r="F938" s="1" t="s">
        <v>14</v>
      </c>
      <c r="G938" s="1" t="s">
        <v>14</v>
      </c>
      <c r="H938" s="1" t="s">
        <v>15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13938</v>
      </c>
      <c r="B939" s="19" t="str">
        <f>HYPERLINK("https://ttcole.namdinh.gov.vn/", "UBND Ủy ban nhân dân thị trấn Cổ Lễ tỉnh Nam Định")</f>
        <v>UBND Ủy ban nhân dân thị trấn Cổ Lễ tỉnh Nam Định</v>
      </c>
      <c r="C939" s="20" t="s">
        <v>12</v>
      </c>
      <c r="D939" s="22"/>
      <c r="E939" s="1" t="s">
        <v>14</v>
      </c>
      <c r="F939" s="1" t="s">
        <v>14</v>
      </c>
      <c r="G939" s="1" t="s">
        <v>14</v>
      </c>
      <c r="H939" s="1" t="s">
        <v>14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13939</v>
      </c>
      <c r="B940" s="19" t="str">
        <f>HYPERLINK("https://www.facebook.com/CATTCATTHANH/", "Công an thị trấn Cát Thành tỉnh Nam Định")</f>
        <v>Công an thị trấn Cát Thành tỉnh Nam Định</v>
      </c>
      <c r="C940" s="20" t="s">
        <v>12</v>
      </c>
      <c r="D940" s="21"/>
      <c r="E940" s="1" t="s">
        <v>14</v>
      </c>
      <c r="F940" s="1" t="s">
        <v>14</v>
      </c>
      <c r="G940" s="1" t="s">
        <v>14</v>
      </c>
      <c r="H940" s="1" t="s">
        <v>15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13940</v>
      </c>
      <c r="B941" s="19" t="str">
        <f>HYPERLINK("https://ttcatthanh.namdinh.gov.vn/", "UBND Ủy ban nhân dân thị trấn Cát Thành tỉnh Nam Định")</f>
        <v>UBND Ủy ban nhân dân thị trấn Cát Thành tỉnh Nam Định</v>
      </c>
      <c r="C941" s="20" t="s">
        <v>12</v>
      </c>
      <c r="D941" s="22"/>
      <c r="E941" s="1" t="s">
        <v>14</v>
      </c>
      <c r="F941" s="1" t="s">
        <v>14</v>
      </c>
      <c r="G941" s="1" t="s">
        <v>14</v>
      </c>
      <c r="H941" s="1" t="s">
        <v>14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13941</v>
      </c>
      <c r="B942" s="23" t="str">
        <f>HYPERLINK("", "Công an thị trấn Xuân Trường tỉnh Nam Định")</f>
        <v>Công an thị trấn Xuân Trường tỉnh Nam Định</v>
      </c>
      <c r="C942" s="21" t="s">
        <v>12</v>
      </c>
      <c r="D942" s="21"/>
      <c r="E942" s="1" t="s">
        <v>14</v>
      </c>
      <c r="F942" s="1" t="s">
        <v>14</v>
      </c>
      <c r="G942" s="1" t="s">
        <v>14</v>
      </c>
      <c r="H942" s="1" t="s">
        <v>15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13942</v>
      </c>
      <c r="B943" s="19" t="str">
        <f>HYPERLINK("https://xuantruong.namdinh.gov.vn/", "UBND Ủy ban nhân dân thị trấn Xuân Trường tỉnh Nam Định")</f>
        <v>UBND Ủy ban nhân dân thị trấn Xuân Trường tỉnh Nam Định</v>
      </c>
      <c r="C943" s="20" t="s">
        <v>12</v>
      </c>
      <c r="D943" s="22"/>
      <c r="E943" s="1" t="s">
        <v>14</v>
      </c>
      <c r="F943" s="1" t="s">
        <v>14</v>
      </c>
      <c r="G943" s="1" t="s">
        <v>14</v>
      </c>
      <c r="H943" s="1" t="s">
        <v>14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13943</v>
      </c>
      <c r="B944" s="23" t="str">
        <f>HYPERLINK("https://www.facebook.com/conganthitranngodong", "Công an thị trấn Ngô Đồng tỉnh Nam Định")</f>
        <v>Công an thị trấn Ngô Đồng tỉnh Nam Định</v>
      </c>
      <c r="C944" s="20" t="s">
        <v>12</v>
      </c>
      <c r="D944" s="21" t="s">
        <v>13</v>
      </c>
      <c r="E944" s="1" t="s">
        <v>14</v>
      </c>
      <c r="F944" s="1" t="s">
        <v>14</v>
      </c>
      <c r="G944" s="1" t="s">
        <v>14</v>
      </c>
      <c r="H944" s="1" t="s">
        <v>15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13944</v>
      </c>
      <c r="B945" s="19" t="str">
        <f>HYPERLINK("https://giaothuy.namdinh.gov.vn/cac-xa-thi-tran", "UBND Ủy ban nhân dân thị trấn Ngô Đồng tỉnh Nam Định")</f>
        <v>UBND Ủy ban nhân dân thị trấn Ngô Đồng tỉnh Nam Định</v>
      </c>
      <c r="C945" s="20" t="s">
        <v>12</v>
      </c>
      <c r="D945" s="22"/>
      <c r="E945" s="1" t="s">
        <v>14</v>
      </c>
      <c r="F945" s="1" t="s">
        <v>14</v>
      </c>
      <c r="G945" s="1" t="s">
        <v>14</v>
      </c>
      <c r="H945" s="1" t="s">
        <v>14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13945</v>
      </c>
      <c r="B946" s="19" t="s">
        <v>210</v>
      </c>
      <c r="C946" s="24" t="s">
        <v>14</v>
      </c>
      <c r="D946" s="21"/>
      <c r="E946" s="1" t="s">
        <v>14</v>
      </c>
      <c r="F946" s="1" t="s">
        <v>14</v>
      </c>
      <c r="G946" s="1" t="s">
        <v>14</v>
      </c>
      <c r="H946" s="1" t="s">
        <v>15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13946</v>
      </c>
      <c r="B947" s="19" t="str">
        <f>HYPERLINK("https://quatlam.namdinh.gov.vn/co-cau-to-chuc", "UBND Ủy ban nhân dân thị trấn Quất Lâm tỉnh Nam Định")</f>
        <v>UBND Ủy ban nhân dân thị trấn Quất Lâm tỉnh Nam Định</v>
      </c>
      <c r="C947" s="20" t="s">
        <v>12</v>
      </c>
      <c r="D947" s="22"/>
      <c r="E947" s="1" t="s">
        <v>14</v>
      </c>
      <c r="F947" s="1" t="s">
        <v>14</v>
      </c>
      <c r="G947" s="1" t="s">
        <v>14</v>
      </c>
      <c r="H947" s="1" t="s">
        <v>14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13947</v>
      </c>
      <c r="B948" s="19" t="s">
        <v>211</v>
      </c>
      <c r="C948" s="24" t="s">
        <v>14</v>
      </c>
      <c r="D948" s="21"/>
      <c r="E948" s="1" t="s">
        <v>14</v>
      </c>
      <c r="F948" s="1" t="s">
        <v>14</v>
      </c>
      <c r="G948" s="1" t="s">
        <v>14</v>
      </c>
      <c r="H948" s="1" t="s">
        <v>15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13948</v>
      </c>
      <c r="B949" s="19" t="str">
        <f>HYPERLINK("https://ttyendinh-haihau.namdinh.gov.vn/", "UBND Ủy ban nhân dân thị trấn Yên Định tỉnh Nam Định")</f>
        <v>UBND Ủy ban nhân dân thị trấn Yên Định tỉnh Nam Định</v>
      </c>
      <c r="C949" s="20" t="s">
        <v>12</v>
      </c>
      <c r="D949" s="22"/>
      <c r="E949" s="1" t="s">
        <v>14</v>
      </c>
      <c r="F949" s="1" t="s">
        <v>14</v>
      </c>
      <c r="G949" s="1" t="s">
        <v>14</v>
      </c>
      <c r="H949" s="1" t="s">
        <v>14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13949</v>
      </c>
      <c r="B950" s="19" t="s">
        <v>212</v>
      </c>
      <c r="C950" s="24" t="s">
        <v>14</v>
      </c>
      <c r="D950" s="21" t="s">
        <v>13</v>
      </c>
      <c r="E950" s="1" t="s">
        <v>14</v>
      </c>
      <c r="F950" s="1" t="s">
        <v>14</v>
      </c>
      <c r="G950" s="1" t="s">
        <v>14</v>
      </c>
      <c r="H950" s="1" t="s">
        <v>15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13950</v>
      </c>
      <c r="B951" s="19" t="str">
        <f>HYPERLINK("https://ttcon-haihau.namdinh.gov.vn/", "UBND Ủy ban nhân dân thị trấn Cồn tỉnh Nam Định")</f>
        <v>UBND Ủy ban nhân dân thị trấn Cồn tỉnh Nam Định</v>
      </c>
      <c r="C951" s="20" t="s">
        <v>12</v>
      </c>
      <c r="D951" s="22"/>
      <c r="E951" s="1" t="s">
        <v>14</v>
      </c>
      <c r="F951" s="1" t="s">
        <v>14</v>
      </c>
      <c r="G951" s="1" t="s">
        <v>14</v>
      </c>
      <c r="H951" s="1" t="s">
        <v>14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13951</v>
      </c>
      <c r="B952" s="23" t="str">
        <f>HYPERLINK("https://www.facebook.com/profile.php?id=100083043897101", "Công an thị trấn Thịnh Long tỉnh Nam Định")</f>
        <v>Công an thị trấn Thịnh Long tỉnh Nam Định</v>
      </c>
      <c r="C952" s="21" t="s">
        <v>12</v>
      </c>
      <c r="D952" s="21" t="s">
        <v>13</v>
      </c>
      <c r="E952" s="1" t="s">
        <v>213</v>
      </c>
      <c r="F952" s="1" t="s">
        <v>14</v>
      </c>
      <c r="G952" s="1" t="s">
        <v>214</v>
      </c>
      <c r="H952" s="1" t="s">
        <v>14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13952</v>
      </c>
      <c r="B953" s="19" t="str">
        <f>HYPERLINK("https://ttthinhlong-haihau.namdinh.gov.vn/", "UBND Ủy ban nhân dân thị trấn Thịnh Long tỉnh Nam Định")</f>
        <v>UBND Ủy ban nhân dân thị trấn Thịnh Long tỉnh Nam Định</v>
      </c>
      <c r="C953" s="20" t="s">
        <v>12</v>
      </c>
      <c r="D953" s="22"/>
      <c r="E953" s="1" t="s">
        <v>14</v>
      </c>
      <c r="F953" s="1" t="s">
        <v>14</v>
      </c>
      <c r="G953" s="1" t="s">
        <v>14</v>
      </c>
      <c r="H953" s="1" t="s">
        <v>14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13953</v>
      </c>
      <c r="B954" s="23" t="str">
        <f>HYPERLINK("https://www.facebook.com/CATTNQ", "Công an thị trấn Nho Quan tỉnh Ninh Bình")</f>
        <v>Công an thị trấn Nho Quan tỉnh Ninh Bình</v>
      </c>
      <c r="C954" s="20" t="s">
        <v>12</v>
      </c>
      <c r="D954" s="21" t="s">
        <v>13</v>
      </c>
      <c r="E954" s="1" t="s">
        <v>14</v>
      </c>
      <c r="F954" s="1" t="s">
        <v>14</v>
      </c>
      <c r="G954" s="1" t="s">
        <v>14</v>
      </c>
      <c r="H954" s="1" t="s">
        <v>15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13954</v>
      </c>
      <c r="B955" s="19" t="str">
        <f>HYPERLINK("https://nhoquan.ninhbinh.gov.vn/", "UBND Ủy ban nhân dân thị trấn Nho Quan tỉnh Ninh Bình")</f>
        <v>UBND Ủy ban nhân dân thị trấn Nho Quan tỉnh Ninh Bình</v>
      </c>
      <c r="C955" s="20" t="s">
        <v>12</v>
      </c>
      <c r="D955" s="22"/>
      <c r="E955" s="1" t="s">
        <v>14</v>
      </c>
      <c r="F955" s="1" t="s">
        <v>14</v>
      </c>
      <c r="G955" s="1" t="s">
        <v>14</v>
      </c>
      <c r="H955" s="1" t="s">
        <v>14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13955</v>
      </c>
      <c r="B956" s="23" t="str">
        <f>HYPERLINK("", "Công an thị trấn Me tỉnh Ninh Bình")</f>
        <v>Công an thị trấn Me tỉnh Ninh Bình</v>
      </c>
      <c r="C956" s="20" t="s">
        <v>12</v>
      </c>
      <c r="D956" s="21"/>
      <c r="E956" s="1" t="s">
        <v>14</v>
      </c>
      <c r="F956" s="1" t="s">
        <v>14</v>
      </c>
      <c r="G956" s="1" t="s">
        <v>14</v>
      </c>
      <c r="H956" s="1" t="s">
        <v>15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13956</v>
      </c>
      <c r="B957" s="19" t="str">
        <f>HYPERLINK("https://thitranme.giavien.ninhbinh.gov.vn/", "UBND Ủy ban nhân dân thị trấn Me tỉnh Ninh Bình")</f>
        <v>UBND Ủy ban nhân dân thị trấn Me tỉnh Ninh Bình</v>
      </c>
      <c r="C957" s="20" t="s">
        <v>12</v>
      </c>
      <c r="D957" s="22"/>
      <c r="E957" s="1" t="s">
        <v>14</v>
      </c>
      <c r="F957" s="1" t="s">
        <v>14</v>
      </c>
      <c r="G957" s="1" t="s">
        <v>14</v>
      </c>
      <c r="H957" s="1" t="s">
        <v>14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13957</v>
      </c>
      <c r="B958" s="19" t="str">
        <f>HYPERLINK("https://www.facebook.com/CongAn.TT.ThienTon.H.HoaLu/", "Công an thị trấn Thiên Tôn tỉnh Ninh Bình")</f>
        <v>Công an thị trấn Thiên Tôn tỉnh Ninh Bình</v>
      </c>
      <c r="C958" s="20" t="s">
        <v>12</v>
      </c>
      <c r="D958" s="21" t="s">
        <v>13</v>
      </c>
      <c r="E958" s="1" t="s">
        <v>14</v>
      </c>
      <c r="F958" s="1" t="s">
        <v>14</v>
      </c>
      <c r="G958" s="1" t="s">
        <v>14</v>
      </c>
      <c r="H958" s="1" t="s">
        <v>15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13958</v>
      </c>
      <c r="B959" s="19" t="str">
        <f>HYPERLINK("https://thitranthienton.hoalu.ninhbinh.gov.vn/", "UBND Ủy ban nhân dân thị trấn Thiên Tôn tỉnh Ninh Bình")</f>
        <v>UBND Ủy ban nhân dân thị trấn Thiên Tôn tỉnh Ninh Bình</v>
      </c>
      <c r="C959" s="20" t="s">
        <v>12</v>
      </c>
      <c r="D959" s="22"/>
      <c r="E959" s="1" t="s">
        <v>14</v>
      </c>
      <c r="F959" s="1" t="s">
        <v>14</v>
      </c>
      <c r="G959" s="1" t="s">
        <v>14</v>
      </c>
      <c r="H959" s="1" t="s">
        <v>14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13959</v>
      </c>
      <c r="B960" s="23" t="str">
        <f>HYPERLINK("https://www.facebook.com/profile.php?id=100079328327393", "Công an thị trấn Yên Ninh tỉnh Ninh Bình")</f>
        <v>Công an thị trấn Yên Ninh tỉnh Ninh Bình</v>
      </c>
      <c r="C960" s="20" t="s">
        <v>12</v>
      </c>
      <c r="D960" s="21" t="s">
        <v>13</v>
      </c>
      <c r="E960" s="1" t="s">
        <v>14</v>
      </c>
      <c r="F960" s="1" t="s">
        <v>14</v>
      </c>
      <c r="G960" s="1" t="s">
        <v>14</v>
      </c>
      <c r="H960" s="1" t="s">
        <v>15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13960</v>
      </c>
      <c r="B961" s="19" t="str">
        <f>HYPERLINK("http://thitranyenninh.yenkhanh.ninhbinh.gov.vn/", "UBND Ủy ban nhân dân thị trấn Yên Ninh tỉnh Ninh Bình")</f>
        <v>UBND Ủy ban nhân dân thị trấn Yên Ninh tỉnh Ninh Bình</v>
      </c>
      <c r="C961" s="20" t="s">
        <v>12</v>
      </c>
      <c r="D961" s="22"/>
      <c r="E961" s="1" t="s">
        <v>14</v>
      </c>
      <c r="F961" s="1" t="s">
        <v>14</v>
      </c>
      <c r="G961" s="1" t="s">
        <v>14</v>
      </c>
      <c r="H961" s="1" t="s">
        <v>14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13961</v>
      </c>
      <c r="B962" s="19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962" s="20" t="s">
        <v>12</v>
      </c>
      <c r="D962" s="21" t="s">
        <v>13</v>
      </c>
      <c r="E962" s="1" t="s">
        <v>14</v>
      </c>
      <c r="F962" s="1" t="s">
        <v>14</v>
      </c>
      <c r="G962" s="1" t="s">
        <v>14</v>
      </c>
      <c r="H962" s="1" t="s">
        <v>15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13962</v>
      </c>
      <c r="B963" s="19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963" s="20" t="s">
        <v>12</v>
      </c>
      <c r="D963" s="22"/>
      <c r="E963" s="1" t="s">
        <v>14</v>
      </c>
      <c r="F963" s="1" t="s">
        <v>14</v>
      </c>
      <c r="G963" s="1" t="s">
        <v>14</v>
      </c>
      <c r="H963" s="1" t="s">
        <v>14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13963</v>
      </c>
      <c r="B964" s="23" t="str">
        <f>HYPERLINK("https://www.facebook.com/cattbinhminh", "Công an thị trấn Bình Minh tỉnh Ninh Bình")</f>
        <v>Công an thị trấn Bình Minh tỉnh Ninh Bình</v>
      </c>
      <c r="C964" s="21" t="s">
        <v>12</v>
      </c>
      <c r="D964" s="21" t="s">
        <v>13</v>
      </c>
      <c r="E964" s="1" t="s">
        <v>14</v>
      </c>
      <c r="F964" s="1" t="s">
        <v>14</v>
      </c>
      <c r="G964" s="1" t="s">
        <v>14</v>
      </c>
      <c r="H964" s="1" t="s">
        <v>15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13964</v>
      </c>
      <c r="B965" s="19" t="str">
        <f>HYPERLINK("https://kimson.ninhbinh.gov.vn/gioi-thieu/thi-tran-binh-minh", "UBND Ủy ban nhân dân thị trấn Bình Minh tỉnh Ninh Bình")</f>
        <v>UBND Ủy ban nhân dân thị trấn Bình Minh tỉnh Ninh Bình</v>
      </c>
      <c r="C965" s="20" t="s">
        <v>12</v>
      </c>
      <c r="D965" s="22"/>
      <c r="E965" s="1" t="s">
        <v>14</v>
      </c>
      <c r="F965" s="1" t="s">
        <v>14</v>
      </c>
      <c r="G965" s="1" t="s">
        <v>14</v>
      </c>
      <c r="H965" s="1" t="s">
        <v>14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13965</v>
      </c>
      <c r="B966" s="23" t="str">
        <f>HYPERLINK("https://m.facebook.com/conganthitranyenthinh?_rdr", "Công an thị trấn Yên Thịnh tỉnh Ninh Bình")</f>
        <v>Công an thị trấn Yên Thịnh tỉnh Ninh Bình</v>
      </c>
      <c r="C966" s="20" t="s">
        <v>12</v>
      </c>
      <c r="D966" s="21" t="s">
        <v>13</v>
      </c>
      <c r="E966" s="1" t="s">
        <v>14</v>
      </c>
      <c r="F966" s="1" t="s">
        <v>14</v>
      </c>
      <c r="G966" s="1" t="s">
        <v>14</v>
      </c>
      <c r="H966" s="1" t="s">
        <v>15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13966</v>
      </c>
      <c r="B967" s="19" t="str">
        <f>HYPERLINK("https://yenthinh.yenmo.ninhbinh.gov.vn/", "UBND Ủy ban nhân dân thị trấn Yên Thịnh tỉnh Ninh Bình")</f>
        <v>UBND Ủy ban nhân dân thị trấn Yên Thịnh tỉnh Ninh Bình</v>
      </c>
      <c r="C967" s="20" t="s">
        <v>12</v>
      </c>
      <c r="D967" s="22"/>
      <c r="E967" s="1" t="s">
        <v>14</v>
      </c>
      <c r="F967" s="1" t="s">
        <v>14</v>
      </c>
      <c r="G967" s="1" t="s">
        <v>14</v>
      </c>
      <c r="H967" s="1" t="s">
        <v>14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13967</v>
      </c>
      <c r="B968" s="23" t="str">
        <f>HYPERLINK("", "Công an thị trấn Mường Lát tỉnh Thanh Hóa")</f>
        <v>Công an thị trấn Mường Lát tỉnh Thanh Hóa</v>
      </c>
      <c r="C968" s="20" t="s">
        <v>12</v>
      </c>
      <c r="D968" s="21"/>
      <c r="E968" s="1" t="s">
        <v>14</v>
      </c>
      <c r="F968" s="1" t="s">
        <v>14</v>
      </c>
      <c r="G968" s="1" t="s">
        <v>14</v>
      </c>
      <c r="H968" s="1" t="s">
        <v>15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13968</v>
      </c>
      <c r="B969" s="19" t="str">
        <f>HYPERLINK("https://thitran.muonglat.thanhhoa.gov.vn/", "UBND Ủy ban nhân dân thị trấn Mường Lát tỉnh Thanh Hóa")</f>
        <v>UBND Ủy ban nhân dân thị trấn Mường Lát tỉnh Thanh Hóa</v>
      </c>
      <c r="C969" s="20" t="s">
        <v>12</v>
      </c>
      <c r="D969" s="22"/>
      <c r="E969" s="1" t="s">
        <v>14</v>
      </c>
      <c r="F969" s="1" t="s">
        <v>14</v>
      </c>
      <c r="G969" s="1" t="s">
        <v>14</v>
      </c>
      <c r="H969" s="1" t="s">
        <v>14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13969</v>
      </c>
      <c r="B970" s="23" t="str">
        <f>HYPERLINK("", "Công an thị trấn Quan Hóa tỉnh Thanh Hóa")</f>
        <v>Công an thị trấn Quan Hóa tỉnh Thanh Hóa</v>
      </c>
      <c r="C970" s="20" t="s">
        <v>12</v>
      </c>
      <c r="D970" s="21"/>
      <c r="E970" s="1" t="s">
        <v>14</v>
      </c>
      <c r="F970" s="1" t="s">
        <v>14</v>
      </c>
      <c r="G970" s="1" t="s">
        <v>14</v>
      </c>
      <c r="H970" s="1" t="s">
        <v>15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13970</v>
      </c>
      <c r="B971" s="19" t="str">
        <f>HYPERLINK("https://thitran.quanhoa.thanhhoa.gov.vn/", "UBND Ủy ban nhân dân thị trấn Quan Hóa tỉnh Thanh Hóa")</f>
        <v>UBND Ủy ban nhân dân thị trấn Quan Hóa tỉnh Thanh Hóa</v>
      </c>
      <c r="C971" s="20" t="s">
        <v>12</v>
      </c>
      <c r="D971" s="22"/>
      <c r="E971" s="1" t="s">
        <v>14</v>
      </c>
      <c r="F971" s="1" t="s">
        <v>14</v>
      </c>
      <c r="G971" s="1" t="s">
        <v>14</v>
      </c>
      <c r="H971" s="1" t="s">
        <v>14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13971</v>
      </c>
      <c r="B972" s="19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972" s="20" t="s">
        <v>12</v>
      </c>
      <c r="D972" s="21" t="s">
        <v>13</v>
      </c>
      <c r="E972" s="1" t="s">
        <v>14</v>
      </c>
      <c r="F972" s="1" t="s">
        <v>14</v>
      </c>
      <c r="G972" s="1" t="s">
        <v>14</v>
      </c>
      <c r="H972" s="1" t="s">
        <v>15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13972</v>
      </c>
      <c r="B973" s="19" t="str">
        <f>HYPERLINK("https://thitrancanhnang.bathuoc.thanhhoa.gov.vn/", "UBND Ủy ban nhân dân thị trấn Cành Nàng tỉnh Thanh Hóa")</f>
        <v>UBND Ủy ban nhân dân thị trấn Cành Nàng tỉnh Thanh Hóa</v>
      </c>
      <c r="C973" s="20" t="s">
        <v>12</v>
      </c>
      <c r="D973" s="22"/>
      <c r="E973" s="1" t="s">
        <v>14</v>
      </c>
      <c r="F973" s="1" t="s">
        <v>14</v>
      </c>
      <c r="G973" s="1" t="s">
        <v>14</v>
      </c>
      <c r="H973" s="1" t="s">
        <v>14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13973</v>
      </c>
      <c r="B974" s="23" t="str">
        <f>HYPERLINK("", "Công an thị trấn Quan Sơn tỉnh Thanh Hóa")</f>
        <v>Công an thị trấn Quan Sơn tỉnh Thanh Hóa</v>
      </c>
      <c r="C974" s="20" t="s">
        <v>12</v>
      </c>
      <c r="D974" s="21"/>
      <c r="E974" s="1" t="s">
        <v>14</v>
      </c>
      <c r="F974" s="1" t="s">
        <v>14</v>
      </c>
      <c r="G974" s="1" t="s">
        <v>14</v>
      </c>
      <c r="H974" s="1" t="s">
        <v>15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13974</v>
      </c>
      <c r="B975" s="19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975" s="20" t="s">
        <v>12</v>
      </c>
      <c r="D975" s="22"/>
      <c r="E975" s="1" t="s">
        <v>14</v>
      </c>
      <c r="F975" s="1" t="s">
        <v>14</v>
      </c>
      <c r="G975" s="1" t="s">
        <v>14</v>
      </c>
      <c r="H975" s="1" t="s">
        <v>14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13975</v>
      </c>
      <c r="B976" s="19" t="str">
        <f>HYPERLINK("https://www.facebook.com/conganthitranlangchanh/", "Công an thị trấn Lang Chánh tỉnh Thanh Hóa")</f>
        <v>Công an thị trấn Lang Chánh tỉnh Thanh Hóa</v>
      </c>
      <c r="C976" s="20" t="s">
        <v>12</v>
      </c>
      <c r="D976" s="21" t="s">
        <v>13</v>
      </c>
      <c r="E976" s="1" t="s">
        <v>14</v>
      </c>
      <c r="F976" s="1" t="s">
        <v>14</v>
      </c>
      <c r="G976" s="1" t="s">
        <v>14</v>
      </c>
      <c r="H976" s="1" t="s">
        <v>15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13976</v>
      </c>
      <c r="B977" s="19" t="str">
        <f>HYPERLINK("https://thitran.langchanh.thanhhoa.gov.vn/", "UBND Ủy ban nhân dân thị trấn Lang Chánh tỉnh Thanh Hóa")</f>
        <v>UBND Ủy ban nhân dân thị trấn Lang Chánh tỉnh Thanh Hóa</v>
      </c>
      <c r="C977" s="20" t="s">
        <v>12</v>
      </c>
      <c r="D977" s="22"/>
      <c r="E977" s="1" t="s">
        <v>14</v>
      </c>
      <c r="F977" s="1" t="s">
        <v>14</v>
      </c>
      <c r="G977" s="1" t="s">
        <v>14</v>
      </c>
      <c r="H977" s="1" t="s">
        <v>14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13977</v>
      </c>
      <c r="B978" s="23" t="str">
        <f>HYPERLINK("https://www.facebook.com/profile.php?id=100063719319827", "Công an thị trấn Ngọc Lặc tỉnh Thanh Hóa")</f>
        <v>Công an thị trấn Ngọc Lặc tỉnh Thanh Hóa</v>
      </c>
      <c r="C978" s="20" t="s">
        <v>12</v>
      </c>
      <c r="D978" s="21" t="s">
        <v>13</v>
      </c>
      <c r="E978" s="1" t="s">
        <v>14</v>
      </c>
      <c r="F978" s="1" t="str">
        <f>HYPERLINK("mailto:Nguyendinhtien2805@gmail.com", "Nguyendinhtien2805@gmail.com")</f>
        <v>Nguyendinhtien2805@gmail.com</v>
      </c>
      <c r="G978" s="1" t="s">
        <v>215</v>
      </c>
      <c r="H978" s="1" t="s">
        <v>14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13978</v>
      </c>
      <c r="B979" s="19" t="str">
        <f>HYPERLINK("http://thitran.ngoclac.thanhhoa.gov.vn/van-ban-cua-xa", "UBND Ủy ban nhân dân thị trấn Ngọc Lặc tỉnh Thanh Hóa")</f>
        <v>UBND Ủy ban nhân dân thị trấn Ngọc Lặc tỉnh Thanh Hóa</v>
      </c>
      <c r="C979" s="20" t="s">
        <v>12</v>
      </c>
      <c r="D979" s="22"/>
      <c r="E979" s="1" t="s">
        <v>14</v>
      </c>
      <c r="F979" s="1" t="s">
        <v>14</v>
      </c>
      <c r="G979" s="1" t="s">
        <v>14</v>
      </c>
      <c r="H979" s="1" t="s">
        <v>14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13979</v>
      </c>
      <c r="B980" s="23" t="str">
        <f>HYPERLINK("", "Công an thị trấn Cẩm Thủy tỉnh Thanh Hóa")</f>
        <v>Công an thị trấn Cẩm Thủy tỉnh Thanh Hóa</v>
      </c>
      <c r="C980" s="20" t="s">
        <v>12</v>
      </c>
      <c r="D980" s="21"/>
      <c r="E980" s="1" t="s">
        <v>14</v>
      </c>
      <c r="F980" s="1" t="s">
        <v>14</v>
      </c>
      <c r="G980" s="1" t="s">
        <v>14</v>
      </c>
      <c r="H980" s="1" t="s">
        <v>15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13980</v>
      </c>
      <c r="B981" s="19" t="str">
        <f>HYPERLINK("https://thitranphongson.camthuy.thanhhoa.gov.vn/", "UBND Ủy ban nhân dân thị trấn Cẩm Thủy tỉnh Thanh Hóa")</f>
        <v>UBND Ủy ban nhân dân thị trấn Cẩm Thủy tỉnh Thanh Hóa</v>
      </c>
      <c r="C981" s="20" t="s">
        <v>12</v>
      </c>
      <c r="D981" s="22"/>
      <c r="E981" s="1" t="s">
        <v>14</v>
      </c>
      <c r="F981" s="1" t="s">
        <v>14</v>
      </c>
      <c r="G981" s="1" t="s">
        <v>14</v>
      </c>
      <c r="H981" s="1" t="s">
        <v>14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13981</v>
      </c>
      <c r="B982" s="19" t="str">
        <f>HYPERLINK("https://www.facebook.com/Congankimtan/", "Công an thị trấn Kim Tân tỉnh Thanh Hóa")</f>
        <v>Công an thị trấn Kim Tân tỉnh Thanh Hóa</v>
      </c>
      <c r="C982" s="20" t="s">
        <v>12</v>
      </c>
      <c r="D982" s="21" t="s">
        <v>13</v>
      </c>
      <c r="E982" s="1" t="s">
        <v>14</v>
      </c>
      <c r="F982" s="1" t="s">
        <v>14</v>
      </c>
      <c r="G982" s="1" t="s">
        <v>14</v>
      </c>
      <c r="H982" s="1" t="s">
        <v>15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13982</v>
      </c>
      <c r="B983" s="19" t="str">
        <f>HYPERLINK("https://kimtan.thachthanh.thanhhoa.gov.vn/lich-cong-tac", "UBND Ủy ban nhân dân thị trấn Kim Tân tỉnh Thanh Hóa")</f>
        <v>UBND Ủy ban nhân dân thị trấn Kim Tân tỉnh Thanh Hóa</v>
      </c>
      <c r="C983" s="20" t="s">
        <v>12</v>
      </c>
      <c r="D983" s="22"/>
      <c r="E983" s="1" t="s">
        <v>14</v>
      </c>
      <c r="F983" s="1" t="s">
        <v>14</v>
      </c>
      <c r="G983" s="1" t="s">
        <v>14</v>
      </c>
      <c r="H983" s="1" t="s">
        <v>14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13983</v>
      </c>
      <c r="B984" s="19" t="s">
        <v>216</v>
      </c>
      <c r="C984" s="24" t="s">
        <v>14</v>
      </c>
      <c r="D984" s="21" t="s">
        <v>13</v>
      </c>
      <c r="E984" s="1" t="s">
        <v>14</v>
      </c>
      <c r="F984" s="1" t="s">
        <v>14</v>
      </c>
      <c r="G984" s="1" t="s">
        <v>14</v>
      </c>
      <c r="H984" s="1" t="s">
        <v>15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13984</v>
      </c>
      <c r="B985" s="19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985" s="20" t="s">
        <v>12</v>
      </c>
      <c r="D985" s="22"/>
      <c r="E985" s="1" t="s">
        <v>14</v>
      </c>
      <c r="F985" s="1" t="s">
        <v>14</v>
      </c>
      <c r="G985" s="1" t="s">
        <v>14</v>
      </c>
      <c r="H985" s="1" t="s">
        <v>14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13985</v>
      </c>
      <c r="B986" s="19" t="str">
        <f>HYPERLINK("https://www.facebook.com/p/C%C3%B4ng-an-th%E1%BB%8B-tr%E1%BA%A5n-H%C3%A0-Trung-100072424748229/", "Công an thị trấn Hà Trung tỉnh Thanh Hóa")</f>
        <v>Công an thị trấn Hà Trung tỉnh Thanh Hóa</v>
      </c>
      <c r="C986" s="20" t="s">
        <v>12</v>
      </c>
      <c r="D986" s="21" t="s">
        <v>13</v>
      </c>
      <c r="E986" s="1" t="s">
        <v>14</v>
      </c>
      <c r="F986" s="1" t="s">
        <v>14</v>
      </c>
      <c r="G986" s="1" t="s">
        <v>14</v>
      </c>
      <c r="H986" s="1" t="s">
        <v>15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13986</v>
      </c>
      <c r="B987" s="19" t="str">
        <f>HYPERLINK("https://thitran.hatrung.thanhhoa.gov.vn/", "UBND Ủy ban nhân dân thị trấn Hà Trung tỉnh Thanh Hóa")</f>
        <v>UBND Ủy ban nhân dân thị trấn Hà Trung tỉnh Thanh Hóa</v>
      </c>
      <c r="C987" s="20" t="s">
        <v>12</v>
      </c>
      <c r="D987" s="22"/>
      <c r="E987" s="1" t="s">
        <v>14</v>
      </c>
      <c r="F987" s="1" t="s">
        <v>14</v>
      </c>
      <c r="G987" s="1" t="s">
        <v>14</v>
      </c>
      <c r="H987" s="1" t="s">
        <v>14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13987</v>
      </c>
      <c r="B988" s="19" t="str">
        <f>HYPERLINK("https://www.facebook.com/cattvinhloc/", "Công an thị trấn Vĩnh Lộc tỉnh Thanh Hóa")</f>
        <v>Công an thị trấn Vĩnh Lộc tỉnh Thanh Hóa</v>
      </c>
      <c r="C988" s="20" t="s">
        <v>12</v>
      </c>
      <c r="D988" s="21" t="s">
        <v>13</v>
      </c>
      <c r="E988" s="1" t="s">
        <v>14</v>
      </c>
      <c r="F988" s="1" t="s">
        <v>14</v>
      </c>
      <c r="G988" s="1" t="s">
        <v>14</v>
      </c>
      <c r="H988" s="1" t="s">
        <v>15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13988</v>
      </c>
      <c r="B989" s="19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989" s="20" t="s">
        <v>12</v>
      </c>
      <c r="D989" s="22"/>
      <c r="E989" s="1" t="s">
        <v>14</v>
      </c>
      <c r="F989" s="1" t="s">
        <v>14</v>
      </c>
      <c r="G989" s="1" t="s">
        <v>14</v>
      </c>
      <c r="H989" s="1" t="s">
        <v>14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13989</v>
      </c>
      <c r="B990" s="19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990" s="20" t="s">
        <v>12</v>
      </c>
      <c r="D990" s="21" t="s">
        <v>13</v>
      </c>
      <c r="E990" s="1" t="s">
        <v>14</v>
      </c>
      <c r="F990" s="1" t="s">
        <v>14</v>
      </c>
      <c r="G990" s="1" t="s">
        <v>14</v>
      </c>
      <c r="H990" s="1" t="s">
        <v>15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13990</v>
      </c>
      <c r="B991" s="19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991" s="20" t="s">
        <v>12</v>
      </c>
      <c r="D991" s="22"/>
      <c r="E991" s="1" t="s">
        <v>14</v>
      </c>
      <c r="F991" s="1" t="s">
        <v>14</v>
      </c>
      <c r="G991" s="1" t="s">
        <v>14</v>
      </c>
      <c r="H991" s="1" t="s">
        <v>14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13991</v>
      </c>
      <c r="B992" s="19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992" s="20" t="s">
        <v>12</v>
      </c>
      <c r="D992" s="21" t="s">
        <v>13</v>
      </c>
      <c r="E992" s="1" t="s">
        <v>14</v>
      </c>
      <c r="F992" s="1" t="s">
        <v>14</v>
      </c>
      <c r="G992" s="1" t="s">
        <v>14</v>
      </c>
      <c r="H992" s="1" t="s">
        <v>15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13992</v>
      </c>
      <c r="B993" s="19" t="str">
        <f>HYPERLINK("https://thongnhat.dongnai.gov.vn/", "UBND Ủy ban nhân dân thị trấn Thống Nhất tỉnh Thanh Hóa")</f>
        <v>UBND Ủy ban nhân dân thị trấn Thống Nhất tỉnh Thanh Hóa</v>
      </c>
      <c r="C993" s="20" t="s">
        <v>12</v>
      </c>
      <c r="D993" s="22"/>
      <c r="E993" s="1" t="s">
        <v>14</v>
      </c>
      <c r="F993" s="1" t="s">
        <v>14</v>
      </c>
      <c r="G993" s="1" t="s">
        <v>14</v>
      </c>
      <c r="H993" s="1" t="s">
        <v>14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13993</v>
      </c>
      <c r="B994" s="23" t="str">
        <f>HYPERLINK("https://www.facebook.com/profile.php?id=100072210699878", "Công an thị trấn Thọ Xuân tỉnh Thanh Hóa")</f>
        <v>Công an thị trấn Thọ Xuân tỉnh Thanh Hóa</v>
      </c>
      <c r="C994" s="20" t="s">
        <v>12</v>
      </c>
      <c r="D994" s="21" t="s">
        <v>13</v>
      </c>
      <c r="E994" s="1" t="s">
        <v>217</v>
      </c>
      <c r="F994" s="1" t="s">
        <v>14</v>
      </c>
      <c r="G994" s="1" t="s">
        <v>218</v>
      </c>
      <c r="H994" s="1" t="s">
        <v>14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13994</v>
      </c>
      <c r="B995" s="19" t="str">
        <f>HYPERLINK("https://thoxuan.thanhhoa.gov.vn/", "UBND Ủy ban nhân dân thị trấn Thọ Xuân tỉnh Thanh Hóa")</f>
        <v>UBND Ủy ban nhân dân thị trấn Thọ Xuân tỉnh Thanh Hóa</v>
      </c>
      <c r="C995" s="20" t="s">
        <v>12</v>
      </c>
      <c r="D995" s="22"/>
      <c r="E995" s="1" t="s">
        <v>14</v>
      </c>
      <c r="F995" s="1" t="s">
        <v>14</v>
      </c>
      <c r="G995" s="1" t="s">
        <v>14</v>
      </c>
      <c r="H995" s="1" t="s">
        <v>14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13995</v>
      </c>
      <c r="B996" s="23" t="str">
        <f>HYPERLINK("https://www.facebook.com/people/C%C3%B4ng-an-th%E1%BB%8B-tr%E1%BA%A5n-Lam-S%C6%A1n/100068945883499/", "Công an thị trấn Lam Sơn tỉnh Thanh Hóa")</f>
        <v>Công an thị trấn Lam Sơn tỉnh Thanh Hóa</v>
      </c>
      <c r="C996" s="21" t="s">
        <v>12</v>
      </c>
      <c r="D996" s="21" t="s">
        <v>13</v>
      </c>
      <c r="E996" s="1" t="s">
        <v>219</v>
      </c>
      <c r="F996" s="1" t="str">
        <f>HYPERLINK("mailto:conganthitranlamson@gmail.com", "conganthitranlamson@gmail.com")</f>
        <v>conganthitranlamson@gmail.com</v>
      </c>
      <c r="G996" s="1" t="s">
        <v>220</v>
      </c>
      <c r="H996" s="1" t="s">
        <v>14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13996</v>
      </c>
      <c r="B997" s="19" t="str">
        <f>HYPERLINK("https://lamson.thoxuan.thanhhoa.gov.vn/", "UBND Ủy ban nhân dân thị trấn Lam Sơn tỉnh Thanh Hóa")</f>
        <v>UBND Ủy ban nhân dân thị trấn Lam Sơn tỉnh Thanh Hóa</v>
      </c>
      <c r="C997" s="20" t="s">
        <v>12</v>
      </c>
      <c r="D997" s="22"/>
      <c r="E997" s="1" t="s">
        <v>14</v>
      </c>
      <c r="F997" s="1" t="s">
        <v>14</v>
      </c>
      <c r="G997" s="1" t="s">
        <v>14</v>
      </c>
      <c r="H997" s="1" t="s">
        <v>14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13997</v>
      </c>
      <c r="B998" s="19" t="str">
        <f>HYPERLINK("https://www.facebook.com/congansaovang/", "Công an thị trấn Sao Vàng tỉnh Thanh Hóa")</f>
        <v>Công an thị trấn Sao Vàng tỉnh Thanh Hóa</v>
      </c>
      <c r="C998" s="20" t="s">
        <v>12</v>
      </c>
      <c r="D998" s="21" t="s">
        <v>13</v>
      </c>
      <c r="E998" s="1" t="s">
        <v>14</v>
      </c>
      <c r="F998" s="1" t="s">
        <v>14</v>
      </c>
      <c r="G998" s="1" t="s">
        <v>14</v>
      </c>
      <c r="H998" s="1" t="s">
        <v>15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13998</v>
      </c>
      <c r="B999" s="19" t="str">
        <f>HYPERLINK("https://saovang.thoxuan.thanhhoa.gov.vn/", "UBND Ủy ban nhân dân thị trấn Sao Vàng tỉnh Thanh Hóa")</f>
        <v>UBND Ủy ban nhân dân thị trấn Sao Vàng tỉnh Thanh Hóa</v>
      </c>
      <c r="C999" s="20" t="s">
        <v>12</v>
      </c>
      <c r="D999" s="22"/>
      <c r="E999" s="1" t="s">
        <v>14</v>
      </c>
      <c r="F999" s="1" t="s">
        <v>14</v>
      </c>
      <c r="G999" s="1" t="s">
        <v>14</v>
      </c>
      <c r="H999" s="1" t="s">
        <v>14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13999</v>
      </c>
      <c r="B1000" s="23" t="str">
        <f>HYPERLINK("https://www.facebook.com/profile.php?id=100063737868200", "Công an thị trấn Thường Xuân tỉnh Thanh Hóa")</f>
        <v>Công an thị trấn Thường Xuân tỉnh Thanh Hóa</v>
      </c>
      <c r="C1000" s="20" t="s">
        <v>12</v>
      </c>
      <c r="D1000" s="21" t="s">
        <v>13</v>
      </c>
      <c r="E1000" s="1" t="s">
        <v>221</v>
      </c>
      <c r="F1000" s="1" t="str">
        <f>HYPERLINK("mailto:Ledunglan1994@gmail.com", "Ledunglan1994@gmail.com")</f>
        <v>Ledunglan1994@gmail.com</v>
      </c>
      <c r="G1000" s="1" t="s">
        <v>14</v>
      </c>
      <c r="H1000" s="1" t="s">
        <v>222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14000</v>
      </c>
      <c r="B1001" s="19" t="str">
        <f>HYPERLINK("http://thuongxuan.gov.vn/", "UBND Ủy ban nhân dân thị trấn Thường Xuân tỉnh Thanh Hóa")</f>
        <v>UBND Ủy ban nhân dân thị trấn Thường Xuân tỉnh Thanh Hóa</v>
      </c>
      <c r="C1001" s="20" t="s">
        <v>12</v>
      </c>
      <c r="D1001" s="22"/>
      <c r="E1001" s="1" t="s">
        <v>14</v>
      </c>
      <c r="F1001" s="1" t="s">
        <v>14</v>
      </c>
      <c r="G1001" s="1" t="s">
        <v>14</v>
      </c>
      <c r="H1001" s="1" t="s">
        <v>14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14001</v>
      </c>
      <c r="B1002" s="23" t="str">
        <f>HYPERLINK("https://www.facebook.com/Conganthitrantrieuson", "Công an thị trấn Triệu Sơn tỉnh Thanh Hóa")</f>
        <v>Công an thị trấn Triệu Sơn tỉnh Thanh Hóa</v>
      </c>
      <c r="C1002" s="20" t="s">
        <v>12</v>
      </c>
      <c r="D1002" s="21" t="s">
        <v>13</v>
      </c>
      <c r="E1002" s="1" t="s">
        <v>14</v>
      </c>
      <c r="F1002" s="1" t="s">
        <v>14</v>
      </c>
      <c r="G1002" s="1" t="s">
        <v>14</v>
      </c>
      <c r="H1002" s="1" t="s">
        <v>15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14002</v>
      </c>
      <c r="B1003" s="19" t="str">
        <f>HYPERLINK("http://trieuson.gov.vn/", "UBND Ủy ban nhân dân thị trấn Triệu Sơn tỉnh Thanh Hóa")</f>
        <v>UBND Ủy ban nhân dân thị trấn Triệu Sơn tỉnh Thanh Hóa</v>
      </c>
      <c r="C1003" s="20" t="s">
        <v>12</v>
      </c>
      <c r="D1003" s="22"/>
      <c r="E1003" s="1" t="s">
        <v>14</v>
      </c>
      <c r="F1003" s="1" t="s">
        <v>14</v>
      </c>
      <c r="G1003" s="1" t="s">
        <v>14</v>
      </c>
      <c r="H1003" s="1" t="s">
        <v>14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14003</v>
      </c>
      <c r="B1004" s="23" t="str">
        <f>HYPERLINK("", "Công an thị trấn Vạn Hà tỉnh Thanh Hóa")</f>
        <v>Công an thị trấn Vạn Hà tỉnh Thanh Hóa</v>
      </c>
      <c r="C1004" s="21" t="s">
        <v>12</v>
      </c>
      <c r="D1004" s="21"/>
      <c r="E1004" s="1" t="s">
        <v>14</v>
      </c>
      <c r="F1004" s="1" t="s">
        <v>14</v>
      </c>
      <c r="G1004" s="1" t="s">
        <v>14</v>
      </c>
      <c r="H1004" s="1" t="s">
        <v>15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14004</v>
      </c>
      <c r="B1005" s="19" t="str">
        <f>HYPERLINK("http://thitran.thieuhoa.thanhhoa.gov.vn/", "UBND Ủy ban nhân dân thị trấn Vạn Hà tỉnh Thanh Hóa")</f>
        <v>UBND Ủy ban nhân dân thị trấn Vạn Hà tỉnh Thanh Hóa</v>
      </c>
      <c r="C1005" s="20" t="s">
        <v>12</v>
      </c>
      <c r="D1005" s="22"/>
      <c r="E1005" s="1" t="s">
        <v>14</v>
      </c>
      <c r="F1005" s="1" t="s">
        <v>14</v>
      </c>
      <c r="G1005" s="1" t="s">
        <v>14</v>
      </c>
      <c r="H1005" s="1" t="s">
        <v>14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14005</v>
      </c>
      <c r="B1006" s="19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1006" s="20" t="s">
        <v>12</v>
      </c>
      <c r="D1006" s="21" t="s">
        <v>13</v>
      </c>
      <c r="E1006" s="1" t="s">
        <v>14</v>
      </c>
      <c r="F1006" s="1" t="s">
        <v>14</v>
      </c>
      <c r="G1006" s="1" t="s">
        <v>14</v>
      </c>
      <c r="H1006" s="1" t="s">
        <v>15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14006</v>
      </c>
      <c r="B1007" s="19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1007" s="20" t="s">
        <v>12</v>
      </c>
      <c r="D1007" s="22"/>
      <c r="E1007" s="1" t="s">
        <v>14</v>
      </c>
      <c r="F1007" s="1" t="s">
        <v>14</v>
      </c>
      <c r="G1007" s="1" t="s">
        <v>14</v>
      </c>
      <c r="H1007" s="1" t="s">
        <v>14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14007</v>
      </c>
      <c r="B1008" s="19" t="str">
        <f>HYPERLINK("https://www.facebook.com/Conganthitranhauloc/", "Công an thị trấn Hậu Lộc tỉnh Thanh Hóa")</f>
        <v>Công an thị trấn Hậu Lộc tỉnh Thanh Hóa</v>
      </c>
      <c r="C1008" s="20" t="s">
        <v>12</v>
      </c>
      <c r="D1008" s="21" t="s">
        <v>13</v>
      </c>
      <c r="E1008" s="1" t="s">
        <v>14</v>
      </c>
      <c r="F1008" s="1" t="s">
        <v>14</v>
      </c>
      <c r="G1008" s="1" t="s">
        <v>14</v>
      </c>
      <c r="H1008" s="1" t="s">
        <v>15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14008</v>
      </c>
      <c r="B1009" s="19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1009" s="20" t="s">
        <v>12</v>
      </c>
      <c r="D1009" s="22"/>
      <c r="E1009" s="1" t="s">
        <v>14</v>
      </c>
      <c r="F1009" s="1" t="s">
        <v>14</v>
      </c>
      <c r="G1009" s="1" t="s">
        <v>14</v>
      </c>
      <c r="H1009" s="1" t="s">
        <v>14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14009</v>
      </c>
      <c r="B1010" s="23" t="str">
        <f>HYPERLINK("", "Công an thị trấn Nga Sơn tỉnh Thanh Hóa")</f>
        <v>Công an thị trấn Nga Sơn tỉnh Thanh Hóa</v>
      </c>
      <c r="C1010" s="21" t="s">
        <v>12</v>
      </c>
      <c r="D1010" s="21"/>
      <c r="E1010" s="1" t="s">
        <v>14</v>
      </c>
      <c r="F1010" s="1" t="s">
        <v>14</v>
      </c>
      <c r="G1010" s="1" t="s">
        <v>14</v>
      </c>
      <c r="H1010" s="1" t="s">
        <v>15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14010</v>
      </c>
      <c r="B1011" s="19" t="str">
        <f>HYPERLINK("https://ngason.thanhhoa.gov.vn/", "UBND Ủy ban nhân dân thị trấn Nga Sơn tỉnh Thanh Hóa")</f>
        <v>UBND Ủy ban nhân dân thị trấn Nga Sơn tỉnh Thanh Hóa</v>
      </c>
      <c r="C1011" s="20" t="s">
        <v>12</v>
      </c>
      <c r="D1011" s="22"/>
      <c r="E1011" s="1" t="s">
        <v>14</v>
      </c>
      <c r="F1011" s="1" t="s">
        <v>14</v>
      </c>
      <c r="G1011" s="1" t="s">
        <v>14</v>
      </c>
      <c r="H1011" s="1" t="s">
        <v>14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14011</v>
      </c>
      <c r="B1012" s="19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1012" s="20" t="s">
        <v>12</v>
      </c>
      <c r="D1012" s="21" t="s">
        <v>13</v>
      </c>
      <c r="E1012" s="1" t="s">
        <v>14</v>
      </c>
      <c r="F1012" s="1" t="s">
        <v>14</v>
      </c>
      <c r="G1012" s="1" t="s">
        <v>14</v>
      </c>
      <c r="H1012" s="1" t="s">
        <v>15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14012</v>
      </c>
      <c r="B1013" s="19" t="str">
        <f>HYPERLINK("https://yencat.nhuxuan.thanhhoa.gov.vn/", "UBND Ủy ban nhân dân thị trấn Yên Cát tỉnh Thanh Hóa")</f>
        <v>UBND Ủy ban nhân dân thị trấn Yên Cát tỉnh Thanh Hóa</v>
      </c>
      <c r="C1013" s="20" t="s">
        <v>12</v>
      </c>
      <c r="D1013" s="22"/>
      <c r="E1013" s="1" t="s">
        <v>14</v>
      </c>
      <c r="F1013" s="1" t="s">
        <v>14</v>
      </c>
      <c r="G1013" s="1" t="s">
        <v>14</v>
      </c>
      <c r="H1013" s="1" t="s">
        <v>14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14013</v>
      </c>
      <c r="B1014" s="19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1014" s="20" t="s">
        <v>12</v>
      </c>
      <c r="D1014" s="21" t="s">
        <v>13</v>
      </c>
      <c r="E1014" s="1" t="s">
        <v>14</v>
      </c>
      <c r="F1014" s="1" t="s">
        <v>14</v>
      </c>
      <c r="G1014" s="1" t="s">
        <v>14</v>
      </c>
      <c r="H1014" s="1" t="s">
        <v>15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14014</v>
      </c>
      <c r="B1015" s="19" t="str">
        <f>HYPERLINK("http://bensung.nhuthanh.thanhhoa.gov.vn/", "UBND Ủy ban nhân dân thị trấn Bến Sung tỉnh Thanh Hóa")</f>
        <v>UBND Ủy ban nhân dân thị trấn Bến Sung tỉnh Thanh Hóa</v>
      </c>
      <c r="C1015" s="20" t="s">
        <v>12</v>
      </c>
      <c r="D1015" s="22"/>
      <c r="E1015" s="1" t="s">
        <v>14</v>
      </c>
      <c r="F1015" s="1" t="s">
        <v>14</v>
      </c>
      <c r="G1015" s="1" t="s">
        <v>14</v>
      </c>
      <c r="H1015" s="1" t="s">
        <v>14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14015</v>
      </c>
      <c r="B1016" s="23" t="str">
        <f>HYPERLINK("https://www.facebook.com/profile.php?id=100063937597604", "Công an thị trấn Nông Cống tỉnh Thanh Hóa")</f>
        <v>Công an thị trấn Nông Cống tỉnh Thanh Hóa</v>
      </c>
      <c r="C1016" s="20" t="s">
        <v>12</v>
      </c>
      <c r="D1016" s="22" t="s">
        <v>13</v>
      </c>
      <c r="E1016" s="1" t="s">
        <v>223</v>
      </c>
      <c r="F1016" s="1" t="s">
        <v>14</v>
      </c>
      <c r="G1016" s="1" t="s">
        <v>14</v>
      </c>
      <c r="H1016" s="1" t="s">
        <v>224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14016</v>
      </c>
      <c r="B1017" s="19" t="str">
        <f>HYPERLINK("https://nongcong.thanhhoa.gov.vn/", "UBND Ủy ban nhân dân thị trấn Nông Cống tỉnh Thanh Hóa")</f>
        <v>UBND Ủy ban nhân dân thị trấn Nông Cống tỉnh Thanh Hóa</v>
      </c>
      <c r="C1017" s="20" t="s">
        <v>12</v>
      </c>
      <c r="D1017" s="22"/>
      <c r="E1017" s="1" t="s">
        <v>14</v>
      </c>
      <c r="F1017" s="1" t="s">
        <v>14</v>
      </c>
      <c r="G1017" s="1" t="s">
        <v>14</v>
      </c>
      <c r="H1017" s="1" t="s">
        <v>14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14017</v>
      </c>
      <c r="B1018" s="19" t="str">
        <f>HYPERLINK("https://www.facebook.com/conganthitranrungthongdongson/", "Công an thị trấn Rừng Thông tỉnh Thanh Hóa")</f>
        <v>Công an thị trấn Rừng Thông tỉnh Thanh Hóa</v>
      </c>
      <c r="C1018" s="20" t="s">
        <v>12</v>
      </c>
      <c r="D1018" s="22" t="s">
        <v>13</v>
      </c>
      <c r="E1018" s="1" t="s">
        <v>14</v>
      </c>
      <c r="F1018" s="1" t="s">
        <v>14</v>
      </c>
      <c r="G1018" s="1" t="s">
        <v>14</v>
      </c>
      <c r="H1018" s="1" t="s">
        <v>15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14018</v>
      </c>
      <c r="B1019" s="19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1019" s="20" t="s">
        <v>12</v>
      </c>
      <c r="D1019" s="22"/>
      <c r="E1019" s="1" t="s">
        <v>14</v>
      </c>
      <c r="F1019" s="1" t="s">
        <v>14</v>
      </c>
      <c r="G1019" s="1" t="s">
        <v>14</v>
      </c>
      <c r="H1019" s="1" t="s">
        <v>14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14019</v>
      </c>
      <c r="B1020" s="23" t="str">
        <f>HYPERLINK("", "Công an thị trấn Quảng Xương tỉnh Thanh Hóa")</f>
        <v>Công an thị trấn Quảng Xương tỉnh Thanh Hóa</v>
      </c>
      <c r="C1020" s="20" t="s">
        <v>12</v>
      </c>
      <c r="D1020" s="21"/>
      <c r="E1020" s="1" t="s">
        <v>14</v>
      </c>
      <c r="F1020" s="1" t="s">
        <v>14</v>
      </c>
      <c r="G1020" s="1" t="s">
        <v>14</v>
      </c>
      <c r="H1020" s="1" t="s">
        <v>15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14020</v>
      </c>
      <c r="B1021" s="19" t="str">
        <f>HYPERLINK("https://quanghoa.quangxuong.thanhhoa.gov.vn/", "UBND Ủy ban nhân dân thị trấn Quảng Xương tỉnh Thanh Hóa")</f>
        <v>UBND Ủy ban nhân dân thị trấn Quảng Xương tỉnh Thanh Hóa</v>
      </c>
      <c r="C1021" s="20" t="s">
        <v>12</v>
      </c>
      <c r="D1021" s="22"/>
      <c r="E1021" s="1" t="s">
        <v>14</v>
      </c>
      <c r="F1021" s="1" t="s">
        <v>14</v>
      </c>
      <c r="G1021" s="1" t="s">
        <v>14</v>
      </c>
      <c r="H1021" s="1" t="s">
        <v>14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14021</v>
      </c>
      <c r="B1022" s="23" t="str">
        <f>HYPERLINK("", "Công an thị trấn Tĩnh Gia tỉnh Thanh Hóa")</f>
        <v>Công an thị trấn Tĩnh Gia tỉnh Thanh Hóa</v>
      </c>
      <c r="C1022" s="21" t="s">
        <v>12</v>
      </c>
      <c r="D1022" s="21"/>
      <c r="E1022" s="1" t="s">
        <v>14</v>
      </c>
      <c r="F1022" s="1" t="s">
        <v>14</v>
      </c>
      <c r="G1022" s="1" t="s">
        <v>14</v>
      </c>
      <c r="H1022" s="1" t="s">
        <v>15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14022</v>
      </c>
      <c r="B1023" s="19" t="str">
        <f>HYPERLINK("https://thanhhoa.longan.gov.vn/", "UBND Ủy ban nhân dân thị trấn Tĩnh Gia tỉnh Thanh Hóa")</f>
        <v>UBND Ủy ban nhân dân thị trấn Tĩnh Gia tỉnh Thanh Hóa</v>
      </c>
      <c r="C1023" s="20" t="s">
        <v>12</v>
      </c>
      <c r="D1023" s="22"/>
      <c r="E1023" s="1" t="s">
        <v>14</v>
      </c>
      <c r="F1023" s="1" t="s">
        <v>14</v>
      </c>
      <c r="G1023" s="1" t="s">
        <v>14</v>
      </c>
      <c r="H1023" s="1" t="s">
        <v>14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14023</v>
      </c>
      <c r="B1024" s="23" t="str">
        <f>HYPERLINK("https://m.facebook.com/conganthitrankimson?_rdr", "Công an thị trấn Kim Sơn tỉnh Nghệ An")</f>
        <v>Công an thị trấn Kim Sơn tỉnh Nghệ An</v>
      </c>
      <c r="C1024" s="20" t="s">
        <v>12</v>
      </c>
      <c r="D1024" s="21" t="s">
        <v>13</v>
      </c>
      <c r="E1024" s="1" t="s">
        <v>14</v>
      </c>
      <c r="F1024" s="1" t="s">
        <v>14</v>
      </c>
      <c r="G1024" s="1" t="s">
        <v>14</v>
      </c>
      <c r="H1024" s="1" t="s">
        <v>15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14024</v>
      </c>
      <c r="B1025" s="19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1025" s="20" t="s">
        <v>12</v>
      </c>
      <c r="D1025" s="22"/>
      <c r="E1025" s="1" t="s">
        <v>14</v>
      </c>
      <c r="F1025" s="1" t="s">
        <v>14</v>
      </c>
      <c r="G1025" s="1" t="s">
        <v>14</v>
      </c>
      <c r="H1025" s="1" t="s">
        <v>14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14025</v>
      </c>
      <c r="B1026" s="19" t="str">
        <f>HYPERLINK("https://www.facebook.com/CATTTanLac/", "Công an thị trấn Tân Lạc tỉnh Nghệ An")</f>
        <v>Công an thị trấn Tân Lạc tỉnh Nghệ An</v>
      </c>
      <c r="C1026" s="20" t="s">
        <v>12</v>
      </c>
      <c r="D1026" s="21" t="s">
        <v>13</v>
      </c>
      <c r="E1026" s="1" t="s">
        <v>14</v>
      </c>
      <c r="F1026" s="1" t="s">
        <v>14</v>
      </c>
      <c r="G1026" s="1" t="s">
        <v>14</v>
      </c>
      <c r="H1026" s="1" t="s">
        <v>15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14026</v>
      </c>
      <c r="B1027" s="19" t="str">
        <f>HYPERLINK("https://quychau.nghean.gov.vn/cac-xa-thi-tran", "UBND Ủy ban nhân dân thị trấn Tân Lạc tỉnh Nghệ An")</f>
        <v>UBND Ủy ban nhân dân thị trấn Tân Lạc tỉnh Nghệ An</v>
      </c>
      <c r="C1027" s="20" t="s">
        <v>12</v>
      </c>
      <c r="D1027" s="22"/>
      <c r="E1027" s="1" t="s">
        <v>14</v>
      </c>
      <c r="F1027" s="1" t="s">
        <v>14</v>
      </c>
      <c r="G1027" s="1" t="s">
        <v>14</v>
      </c>
      <c r="H1027" s="1" t="s">
        <v>14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14027</v>
      </c>
      <c r="B1028" s="19" t="s">
        <v>225</v>
      </c>
      <c r="C1028" s="24" t="s">
        <v>14</v>
      </c>
      <c r="D1028" s="21" t="s">
        <v>13</v>
      </c>
      <c r="E1028" s="1" t="s">
        <v>14</v>
      </c>
      <c r="F1028" s="1" t="s">
        <v>14</v>
      </c>
      <c r="G1028" s="1" t="s">
        <v>14</v>
      </c>
      <c r="H1028" s="1" t="s">
        <v>15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14028</v>
      </c>
      <c r="B1029" s="19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1029" s="20" t="s">
        <v>12</v>
      </c>
      <c r="D1029" s="22"/>
      <c r="E1029" s="1" t="s">
        <v>14</v>
      </c>
      <c r="F1029" s="1" t="s">
        <v>14</v>
      </c>
      <c r="G1029" s="1" t="s">
        <v>14</v>
      </c>
      <c r="H1029" s="1" t="s">
        <v>14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14029</v>
      </c>
      <c r="B1030" s="23" t="str">
        <f>HYPERLINK("", "Công an thị trấn Hòa Bình tỉnh Nghệ An")</f>
        <v>Công an thị trấn Hòa Bình tỉnh Nghệ An</v>
      </c>
      <c r="C1030" s="20" t="s">
        <v>12</v>
      </c>
      <c r="D1030" s="21"/>
      <c r="E1030" s="1" t="s">
        <v>14</v>
      </c>
      <c r="F1030" s="1" t="s">
        <v>14</v>
      </c>
      <c r="G1030" s="1" t="s">
        <v>14</v>
      </c>
      <c r="H1030" s="1" t="s">
        <v>15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14030</v>
      </c>
      <c r="B1031" s="19" t="str">
        <f>HYPERLINK("https://www.nghean.gov.vn/", "UBND Ủy ban nhân dân thị trấn Hòa Bình tỉnh Nghệ An")</f>
        <v>UBND Ủy ban nhân dân thị trấn Hòa Bình tỉnh Nghệ An</v>
      </c>
      <c r="C1031" s="20" t="s">
        <v>12</v>
      </c>
      <c r="D1031" s="22"/>
      <c r="E1031" s="1" t="s">
        <v>14</v>
      </c>
      <c r="F1031" s="1" t="s">
        <v>14</v>
      </c>
      <c r="G1031" s="1" t="s">
        <v>14</v>
      </c>
      <c r="H1031" s="1" t="s">
        <v>14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14031</v>
      </c>
      <c r="B1032" s="23" t="str">
        <f>HYPERLINK("https://www.facebook.com/profile.php?id=100072493029671", "Công an thị trấn Nghĩa Đàn tỉnh Nghệ An")</f>
        <v>Công an thị trấn Nghĩa Đàn tỉnh Nghệ An</v>
      </c>
      <c r="C1032" s="20" t="s">
        <v>12</v>
      </c>
      <c r="D1032" s="21" t="s">
        <v>13</v>
      </c>
      <c r="E1032" s="1" t="s">
        <v>14</v>
      </c>
      <c r="F1032" s="1" t="str">
        <f>HYPERLINK("mailto:conganthitrannghiadan@gmail.com", "conganthitrannghiadan@gmail.com")</f>
        <v>conganthitrannghiadan@gmail.com</v>
      </c>
      <c r="G1032" s="1" t="s">
        <v>226</v>
      </c>
      <c r="H1032" s="1" t="s">
        <v>14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14032</v>
      </c>
      <c r="B1033" s="19" t="str">
        <f>HYPERLINK("https://nghiadan.nghean.gov.vn/", "UBND Ủy ban nhân dân thị trấn Nghĩa Đàn tỉnh Nghệ An")</f>
        <v>UBND Ủy ban nhân dân thị trấn Nghĩa Đàn tỉnh Nghệ An</v>
      </c>
      <c r="C1033" s="20" t="s">
        <v>12</v>
      </c>
      <c r="D1033" s="22"/>
      <c r="E1033" s="1" t="s">
        <v>14</v>
      </c>
      <c r="F1033" s="1" t="s">
        <v>14</v>
      </c>
      <c r="G1033" s="1" t="s">
        <v>14</v>
      </c>
      <c r="H1033" s="1" t="s">
        <v>14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14033</v>
      </c>
      <c r="B1034" s="19" t="s">
        <v>227</v>
      </c>
      <c r="C1034" s="24" t="s">
        <v>14</v>
      </c>
      <c r="D1034" s="21" t="s">
        <v>13</v>
      </c>
      <c r="E1034" s="1" t="s">
        <v>14</v>
      </c>
      <c r="F1034" s="1" t="s">
        <v>14</v>
      </c>
      <c r="G1034" s="1" t="s">
        <v>14</v>
      </c>
      <c r="H1034" s="1" t="s">
        <v>15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14034</v>
      </c>
      <c r="B1035" s="19" t="str">
        <f>HYPERLINK("http://quyhop.gov.vn/", "UBND Ủy ban nhân dân thị trấn Quỳ Hợp tỉnh Nghệ An")</f>
        <v>UBND Ủy ban nhân dân thị trấn Quỳ Hợp tỉnh Nghệ An</v>
      </c>
      <c r="C1035" s="20" t="s">
        <v>12</v>
      </c>
      <c r="D1035" s="22"/>
      <c r="E1035" s="1" t="s">
        <v>14</v>
      </c>
      <c r="F1035" s="1" t="s">
        <v>14</v>
      </c>
      <c r="G1035" s="1" t="s">
        <v>14</v>
      </c>
      <c r="H1035" s="1" t="s">
        <v>14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14035</v>
      </c>
      <c r="B1036" s="23" t="str">
        <f>HYPERLINK("", "Công an thị trấn Cầu Giát tỉnh Nghệ An")</f>
        <v>Công an thị trấn Cầu Giát tỉnh Nghệ An</v>
      </c>
      <c r="C1036" s="20" t="s">
        <v>12</v>
      </c>
      <c r="D1036" s="21"/>
      <c r="E1036" s="1" t="s">
        <v>14</v>
      </c>
      <c r="F1036" s="1" t="s">
        <v>14</v>
      </c>
      <c r="G1036" s="1" t="s">
        <v>14</v>
      </c>
      <c r="H1036" s="1" t="s">
        <v>15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14036</v>
      </c>
      <c r="B1037" s="19" t="str">
        <f>HYPERLINK("https://www.nghean.gov.vn/huyen-uy-hdnd-ubnd-huyen-quynh-luu", "UBND Ủy ban nhân dân thị trấn Cầu Giát tỉnh Nghệ An")</f>
        <v>UBND Ủy ban nhân dân thị trấn Cầu Giát tỉnh Nghệ An</v>
      </c>
      <c r="C1037" s="20" t="s">
        <v>12</v>
      </c>
      <c r="D1037" s="22"/>
      <c r="E1037" s="1" t="s">
        <v>14</v>
      </c>
      <c r="F1037" s="1" t="s">
        <v>14</v>
      </c>
      <c r="G1037" s="1" t="s">
        <v>14</v>
      </c>
      <c r="H1037" s="1" t="s">
        <v>14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14037</v>
      </c>
      <c r="B1038" s="23" t="str">
        <f>HYPERLINK("https://m.facebook.com/profile.php?id=100092201202795&amp;_rdr", "Công an thị trấn Con Cuông tỉnh Nghệ An")</f>
        <v>Công an thị trấn Con Cuông tỉnh Nghệ An</v>
      </c>
      <c r="C1038" s="20" t="s">
        <v>12</v>
      </c>
      <c r="D1038" s="21" t="s">
        <v>13</v>
      </c>
      <c r="E1038" s="1" t="s">
        <v>228</v>
      </c>
      <c r="F1038" s="1" t="s">
        <v>14</v>
      </c>
      <c r="G1038" s="1" t="s">
        <v>229</v>
      </c>
      <c r="H1038" s="1" t="s">
        <v>14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14038</v>
      </c>
      <c r="B1039" s="19" t="str">
        <f>HYPERLINK("https://concuong.nghean.gov.vn/", "UBND Ủy ban nhân dân thị trấn Con Cuông tỉnh Nghệ An")</f>
        <v>UBND Ủy ban nhân dân thị trấn Con Cuông tỉnh Nghệ An</v>
      </c>
      <c r="C1039" s="20" t="s">
        <v>12</v>
      </c>
      <c r="D1039" s="22"/>
      <c r="E1039" s="1" t="s">
        <v>14</v>
      </c>
      <c r="F1039" s="1" t="s">
        <v>14</v>
      </c>
      <c r="G1039" s="1" t="s">
        <v>14</v>
      </c>
      <c r="H1039" s="1" t="s">
        <v>14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14039</v>
      </c>
      <c r="B1040" s="23" t="str">
        <f>HYPERLINK("", "Công an thị trấn Tân Kỳ tỉnh Nghệ An")</f>
        <v>Công an thị trấn Tân Kỳ tỉnh Nghệ An</v>
      </c>
      <c r="C1040" s="21" t="s">
        <v>12</v>
      </c>
      <c r="D1040" s="21"/>
      <c r="E1040" s="1" t="s">
        <v>14</v>
      </c>
      <c r="F1040" s="1" t="s">
        <v>14</v>
      </c>
      <c r="G1040" s="1" t="s">
        <v>14</v>
      </c>
      <c r="H1040" s="1" t="s">
        <v>15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14040</v>
      </c>
      <c r="B1041" s="19" t="str">
        <f>HYPERLINK("https://tanky.nghean.gov.vn/", "UBND Ủy ban nhân dân thị trấn Tân Kỳ tỉnh Nghệ An")</f>
        <v>UBND Ủy ban nhân dân thị trấn Tân Kỳ tỉnh Nghệ An</v>
      </c>
      <c r="C1041" s="20" t="s">
        <v>12</v>
      </c>
      <c r="D1041" s="22"/>
      <c r="E1041" s="1" t="s">
        <v>14</v>
      </c>
      <c r="F1041" s="1" t="s">
        <v>14</v>
      </c>
      <c r="G1041" s="1" t="s">
        <v>14</v>
      </c>
      <c r="H1041" s="1" t="s">
        <v>14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14041</v>
      </c>
      <c r="B1042" s="23" t="str">
        <f>HYPERLINK("", "Công an thị trấn Anh Sơn tỉnh Nghệ An")</f>
        <v>Công an thị trấn Anh Sơn tỉnh Nghệ An</v>
      </c>
      <c r="C1042" s="20" t="s">
        <v>12</v>
      </c>
      <c r="D1042" s="21"/>
      <c r="E1042" s="1" t="s">
        <v>14</v>
      </c>
      <c r="F1042" s="1" t="s">
        <v>14</v>
      </c>
      <c r="G1042" s="1" t="s">
        <v>14</v>
      </c>
      <c r="H1042" s="1" t="s">
        <v>15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14042</v>
      </c>
      <c r="B1043" s="19" t="str">
        <f>HYPERLINK("https://anhson.nghean.gov.vn/", "UBND Ủy ban nhân dân thị trấn Anh Sơn tỉnh Nghệ An")</f>
        <v>UBND Ủy ban nhân dân thị trấn Anh Sơn tỉnh Nghệ An</v>
      </c>
      <c r="C1043" s="20" t="s">
        <v>12</v>
      </c>
      <c r="D1043" s="22"/>
      <c r="E1043" s="1" t="s">
        <v>14</v>
      </c>
      <c r="F1043" s="1" t="s">
        <v>14</v>
      </c>
      <c r="G1043" s="1" t="s">
        <v>14</v>
      </c>
      <c r="H1043" s="1" t="s">
        <v>14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14043</v>
      </c>
      <c r="B1044" s="23" t="str">
        <f>HYPERLINK("", "Công an thị trấn Diễn Châu tỉnh Nghệ An")</f>
        <v>Công an thị trấn Diễn Châu tỉnh Nghệ An</v>
      </c>
      <c r="C1044" s="20" t="s">
        <v>12</v>
      </c>
      <c r="D1044" s="21"/>
      <c r="E1044" s="1" t="s">
        <v>14</v>
      </c>
      <c r="F1044" s="1" t="s">
        <v>14</v>
      </c>
      <c r="G1044" s="1" t="s">
        <v>14</v>
      </c>
      <c r="H1044" s="1" t="s">
        <v>15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14044</v>
      </c>
      <c r="B1045" s="19" t="str">
        <f>HYPERLINK("https://dienchau.nghean.gov.vn/uy-ban-nhan-dan-huyen", "UBND Ủy ban nhân dân thị trấn Diễn Châu tỉnh Nghệ An")</f>
        <v>UBND Ủy ban nhân dân thị trấn Diễn Châu tỉnh Nghệ An</v>
      </c>
      <c r="C1045" s="20" t="s">
        <v>12</v>
      </c>
      <c r="D1045" s="22"/>
      <c r="E1045" s="1" t="s">
        <v>14</v>
      </c>
      <c r="F1045" s="1" t="s">
        <v>14</v>
      </c>
      <c r="G1045" s="1" t="s">
        <v>14</v>
      </c>
      <c r="H1045" s="1" t="s">
        <v>14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14045</v>
      </c>
      <c r="B1046" s="23" t="str">
        <f>HYPERLINK("", "Công an thị trấn Yên Thành tỉnh Nghệ An")</f>
        <v>Công an thị trấn Yên Thành tỉnh Nghệ An</v>
      </c>
      <c r="C1046" s="20" t="s">
        <v>12</v>
      </c>
      <c r="D1046" s="21"/>
      <c r="E1046" s="1" t="s">
        <v>14</v>
      </c>
      <c r="F1046" s="1" t="s">
        <v>14</v>
      </c>
      <c r="G1046" s="1" t="s">
        <v>14</v>
      </c>
      <c r="H1046" s="1" t="s">
        <v>15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14046</v>
      </c>
      <c r="B1047" s="19" t="str">
        <f>HYPERLINK("https://thitran.yenthanh.nghean.gov.vn/", "UBND Ủy ban nhân dân thị trấn Yên Thành tỉnh Nghệ An")</f>
        <v>UBND Ủy ban nhân dân thị trấn Yên Thành tỉnh Nghệ An</v>
      </c>
      <c r="C1047" s="20" t="s">
        <v>12</v>
      </c>
      <c r="D1047" s="22"/>
      <c r="E1047" s="1" t="s">
        <v>14</v>
      </c>
      <c r="F1047" s="1" t="s">
        <v>14</v>
      </c>
      <c r="G1047" s="1" t="s">
        <v>14</v>
      </c>
      <c r="H1047" s="1" t="s">
        <v>14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14047</v>
      </c>
      <c r="B1048" s="23" t="str">
        <f>HYPERLINK("https://www.facebook.com/profile.php?id=61550533449106", "Công an thị trấn Đô Lương tỉnh Nghệ An")</f>
        <v>Công an thị trấn Đô Lương tỉnh Nghệ An</v>
      </c>
      <c r="C1048" s="20" t="s">
        <v>12</v>
      </c>
      <c r="D1048" s="21" t="s">
        <v>13</v>
      </c>
      <c r="E1048" s="1" t="s">
        <v>14</v>
      </c>
      <c r="F1048" s="1" t="str">
        <f>HYPERLINK("mailto:langnghevinhduc@gmail.com", "langnghevinhduc@gmail.com")</f>
        <v>langnghevinhduc@gmail.com</v>
      </c>
      <c r="G1048" s="1" t="s">
        <v>230</v>
      </c>
      <c r="H1048" s="1" t="s">
        <v>14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14048</v>
      </c>
      <c r="B1049" s="19" t="str">
        <f>HYPERLINK("https://doluong.nghean.gov.vn/", "UBND Ủy ban nhân dân thị trấn Đô Lương tỉnh Nghệ An")</f>
        <v>UBND Ủy ban nhân dân thị trấn Đô Lương tỉnh Nghệ An</v>
      </c>
      <c r="C1049" s="20" t="s">
        <v>12</v>
      </c>
      <c r="D1049" s="22"/>
      <c r="E1049" s="1" t="s">
        <v>14</v>
      </c>
      <c r="F1049" s="1" t="s">
        <v>14</v>
      </c>
      <c r="G1049" s="1" t="s">
        <v>14</v>
      </c>
      <c r="H1049" s="1" t="s">
        <v>14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14049</v>
      </c>
      <c r="B1050" s="19" t="str">
        <f>HYPERLINK("https://www.facebook.com/Thitran.ThanhChuong.NA/", "Công an thị trấn Thanh Chương tỉnh Nghệ An")</f>
        <v>Công an thị trấn Thanh Chương tỉnh Nghệ An</v>
      </c>
      <c r="C1050" s="20" t="s">
        <v>12</v>
      </c>
      <c r="D1050" s="21" t="s">
        <v>13</v>
      </c>
      <c r="E1050" s="1" t="s">
        <v>14</v>
      </c>
      <c r="F1050" s="1" t="s">
        <v>14</v>
      </c>
      <c r="G1050" s="1" t="s">
        <v>14</v>
      </c>
      <c r="H1050" s="1" t="s">
        <v>15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14050</v>
      </c>
      <c r="B1051" s="19" t="str">
        <f>HYPERLINK("https://thanhchuong.nghean.gov.vn/", "UBND Ủy ban nhân dân thị trấn Thanh Chương tỉnh Nghệ An")</f>
        <v>UBND Ủy ban nhân dân thị trấn Thanh Chương tỉnh Nghệ An</v>
      </c>
      <c r="C1051" s="20" t="s">
        <v>12</v>
      </c>
      <c r="D1051" s="22"/>
      <c r="E1051" s="1" t="s">
        <v>14</v>
      </c>
      <c r="F1051" s="1" t="s">
        <v>14</v>
      </c>
      <c r="G1051" s="1" t="s">
        <v>14</v>
      </c>
      <c r="H1051" s="1" t="s">
        <v>14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14051</v>
      </c>
      <c r="B1052" s="19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1052" s="20" t="s">
        <v>12</v>
      </c>
      <c r="D1052" s="21" t="s">
        <v>13</v>
      </c>
      <c r="E1052" s="1" t="s">
        <v>14</v>
      </c>
      <c r="F1052" s="1" t="s">
        <v>14</v>
      </c>
      <c r="G1052" s="1" t="s">
        <v>14</v>
      </c>
      <c r="H1052" s="1" t="s">
        <v>15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14052</v>
      </c>
      <c r="B1053" s="19" t="str">
        <f>HYPERLINK("https://nghiloc.nghean.gov.vn/ubnd-huyen", "UBND Ủy ban nhân dân thị trấn Quán Hành tỉnh Nghệ An")</f>
        <v>UBND Ủy ban nhân dân thị trấn Quán Hành tỉnh Nghệ An</v>
      </c>
      <c r="C1053" s="20" t="s">
        <v>12</v>
      </c>
      <c r="D1053" s="22"/>
      <c r="E1053" s="1" t="s">
        <v>14</v>
      </c>
      <c r="F1053" s="1" t="s">
        <v>14</v>
      </c>
      <c r="G1053" s="1" t="s">
        <v>14</v>
      </c>
      <c r="H1053" s="1" t="s">
        <v>14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14053</v>
      </c>
      <c r="B1054" s="19" t="str">
        <f>HYPERLINK("https://www.facebook.com/p/C%C3%B4ng-an-th%E1%BB%8B-tr%E1%BA%A5n-Nam-%C4%90%C3%A0n-100077451044059/", "Công an thị trấn Nam Đàn tỉnh Nghệ An")</f>
        <v>Công an thị trấn Nam Đàn tỉnh Nghệ An</v>
      </c>
      <c r="C1054" s="20" t="s">
        <v>12</v>
      </c>
      <c r="D1054" s="21" t="s">
        <v>13</v>
      </c>
      <c r="E1054" s="1" t="s">
        <v>14</v>
      </c>
      <c r="F1054" s="1" t="s">
        <v>14</v>
      </c>
      <c r="G1054" s="1" t="s">
        <v>14</v>
      </c>
      <c r="H1054" s="1" t="s">
        <v>15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14054</v>
      </c>
      <c r="B1055" s="19" t="str">
        <f>HYPERLINK("https://thitran.namdan.nghean.gov.vn/", "UBND Ủy ban nhân dân thị trấn Nam Đàn tỉnh Nghệ An")</f>
        <v>UBND Ủy ban nhân dân thị trấn Nam Đàn tỉnh Nghệ An</v>
      </c>
      <c r="C1055" s="20" t="s">
        <v>12</v>
      </c>
      <c r="D1055" s="22"/>
      <c r="E1055" s="1" t="s">
        <v>14</v>
      </c>
      <c r="F1055" s="1" t="s">
        <v>14</v>
      </c>
      <c r="G1055" s="1" t="s">
        <v>14</v>
      </c>
      <c r="H1055" s="1" t="s">
        <v>14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14055</v>
      </c>
      <c r="B1056" s="19" t="str">
        <f>HYPERLINK("https://www.facebook.com/cahungnguyennghean/", "Công an thị trấn Hưng Nguyên tỉnh Nghệ An")</f>
        <v>Công an thị trấn Hưng Nguyên tỉnh Nghệ An</v>
      </c>
      <c r="C1056" s="20" t="s">
        <v>12</v>
      </c>
      <c r="D1056" s="21" t="s">
        <v>13</v>
      </c>
      <c r="E1056" s="1" t="s">
        <v>14</v>
      </c>
      <c r="F1056" s="1" t="s">
        <v>14</v>
      </c>
      <c r="G1056" s="1" t="s">
        <v>14</v>
      </c>
      <c r="H1056" s="1" t="s">
        <v>15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14056</v>
      </c>
      <c r="B1057" s="19" t="str">
        <f>HYPERLINK("https://thitranhungnguyen.hungnguyen.nghean.gov.vn/", "UBND Ủy ban nhân dân thị trấn Hưng Nguyên tỉnh Nghệ An")</f>
        <v>UBND Ủy ban nhân dân thị trấn Hưng Nguyên tỉnh Nghệ An</v>
      </c>
      <c r="C1057" s="20" t="s">
        <v>12</v>
      </c>
      <c r="D1057" s="22"/>
      <c r="E1057" s="1" t="s">
        <v>14</v>
      </c>
      <c r="F1057" s="1" t="s">
        <v>14</v>
      </c>
      <c r="G1057" s="1" t="s">
        <v>14</v>
      </c>
      <c r="H1057" s="1" t="s">
        <v>14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14057</v>
      </c>
      <c r="B1058" s="23" t="str">
        <f>HYPERLINK("https://www.facebook.com/people/C%C3%B4ng-an-Th%E1%BB%8B-tr%E1%BA%A5n-Ph%E1%BB%91-Ch%C3%A2u/100064197305024/", "Công an thị trấn Phố Châu tỉnh Hà Tĩnh")</f>
        <v>Công an thị trấn Phố Châu tỉnh Hà Tĩnh</v>
      </c>
      <c r="C1058" s="20" t="s">
        <v>12</v>
      </c>
      <c r="D1058" s="21" t="s">
        <v>13</v>
      </c>
      <c r="E1058" s="1" t="s">
        <v>14</v>
      </c>
      <c r="F1058" s="1" t="s">
        <v>14</v>
      </c>
      <c r="G1058" s="1" t="s">
        <v>231</v>
      </c>
      <c r="H1058" s="1" t="s">
        <v>14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14058</v>
      </c>
      <c r="B1059" s="19" t="str">
        <f>HYPERLINK("https://thitranphochau.hatinh.gov.vn/", "UBND Ủy ban nhân dân thị trấn Phố Châu tỉnh Hà Tĩnh")</f>
        <v>UBND Ủy ban nhân dân thị trấn Phố Châu tỉnh Hà Tĩnh</v>
      </c>
      <c r="C1059" s="20" t="s">
        <v>12</v>
      </c>
      <c r="D1059" s="22"/>
      <c r="E1059" s="1" t="s">
        <v>14</v>
      </c>
      <c r="F1059" s="1" t="s">
        <v>14</v>
      </c>
      <c r="G1059" s="1" t="s">
        <v>14</v>
      </c>
      <c r="H1059" s="1" t="s">
        <v>14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14059</v>
      </c>
      <c r="B1060" s="19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1060" s="20" t="s">
        <v>12</v>
      </c>
      <c r="D1060" s="21" t="s">
        <v>13</v>
      </c>
      <c r="E1060" s="1" t="s">
        <v>14</v>
      </c>
      <c r="F1060" s="1" t="s">
        <v>14</v>
      </c>
      <c r="G1060" s="1" t="s">
        <v>14</v>
      </c>
      <c r="H1060" s="1" t="s">
        <v>15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14060</v>
      </c>
      <c r="B1061" s="19" t="str">
        <f>HYPERLINK("https://thitrantayson.hatinh.gov.vn/portal/KenhTin/Gioi-thieu.aspx", "UBND Ủy ban nhân dân thị trấn Tây Sơn tỉnh Hà Tĩnh")</f>
        <v>UBND Ủy ban nhân dân thị trấn Tây Sơn tỉnh Hà Tĩnh</v>
      </c>
      <c r="C1061" s="20" t="s">
        <v>12</v>
      </c>
      <c r="D1061" s="22"/>
      <c r="E1061" s="1" t="s">
        <v>14</v>
      </c>
      <c r="F1061" s="1" t="s">
        <v>14</v>
      </c>
      <c r="G1061" s="1" t="s">
        <v>14</v>
      </c>
      <c r="H1061" s="1" t="s">
        <v>14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14061</v>
      </c>
      <c r="B1062" s="23" t="str">
        <f>HYPERLINK("https://m.facebook.com/profile.php?id=100063696576402&amp;_rdr", "Công an thị trấn Đức Thọ tỉnh Hà Tĩnh")</f>
        <v>Công an thị trấn Đức Thọ tỉnh Hà Tĩnh</v>
      </c>
      <c r="C1062" s="20" t="s">
        <v>12</v>
      </c>
      <c r="D1062" s="21" t="s">
        <v>13</v>
      </c>
      <c r="E1062" s="1" t="s">
        <v>232</v>
      </c>
      <c r="F1062" s="1" t="str">
        <f>HYPERLINK("mailto:Tranquocbao6899@gmail.com", "Tranquocbao6899@gmail.com")</f>
        <v>Tranquocbao6899@gmail.com</v>
      </c>
      <c r="G1062" s="1" t="s">
        <v>233</v>
      </c>
      <c r="H1062" s="1" t="s">
        <v>14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14062</v>
      </c>
      <c r="B1063" s="19" t="str">
        <f>HYPERLINK("https://ductho.hatinh.gov.vn/", "UBND Ủy ban nhân dân thị trấn Đức Thọ tỉnh Hà Tĩnh")</f>
        <v>UBND Ủy ban nhân dân thị trấn Đức Thọ tỉnh Hà Tĩnh</v>
      </c>
      <c r="C1063" s="20" t="s">
        <v>12</v>
      </c>
      <c r="D1063" s="22"/>
      <c r="E1063" s="1" t="s">
        <v>14</v>
      </c>
      <c r="F1063" s="1" t="s">
        <v>14</v>
      </c>
      <c r="G1063" s="1" t="s">
        <v>14</v>
      </c>
      <c r="H1063" s="1" t="s">
        <v>14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14063</v>
      </c>
      <c r="B1064" s="23" t="str">
        <f>HYPERLINK("https://www.facebook.com/profile.php?id=100063696997479", "Công an thị trấn Vũ Quang tỉnh Hà Tĩnh")</f>
        <v>Công an thị trấn Vũ Quang tỉnh Hà Tĩnh</v>
      </c>
      <c r="C1064" s="20" t="s">
        <v>12</v>
      </c>
      <c r="D1064" s="21" t="s">
        <v>13</v>
      </c>
      <c r="E1064" s="1" t="s">
        <v>14</v>
      </c>
      <c r="F1064" s="1" t="s">
        <v>14</v>
      </c>
      <c r="G1064" s="1" t="s">
        <v>14</v>
      </c>
      <c r="H1064" s="1" t="s">
        <v>15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14064</v>
      </c>
      <c r="B1065" s="19" t="str">
        <f>HYPERLINK("https://hscvvq.hatinh.gov.vn/vuquang/vbpq.nsf", "UBND Ủy ban nhân dân thị trấn Vũ Quang tỉnh Hà Tĩnh")</f>
        <v>UBND Ủy ban nhân dân thị trấn Vũ Quang tỉnh Hà Tĩnh</v>
      </c>
      <c r="C1065" s="20" t="s">
        <v>12</v>
      </c>
      <c r="D1065" s="22"/>
      <c r="E1065" s="1" t="s">
        <v>14</v>
      </c>
      <c r="F1065" s="1" t="s">
        <v>14</v>
      </c>
      <c r="G1065" s="1" t="s">
        <v>14</v>
      </c>
      <c r="H1065" s="1" t="s">
        <v>14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14065</v>
      </c>
      <c r="B1066" s="23" t="str">
        <f>HYPERLINK("", "Công an thị trấn Nghi Xuân tỉnh Hà Tĩnh")</f>
        <v>Công an thị trấn Nghi Xuân tỉnh Hà Tĩnh</v>
      </c>
      <c r="C1066" s="20" t="s">
        <v>12</v>
      </c>
      <c r="D1066" s="21"/>
      <c r="E1066" s="1" t="s">
        <v>14</v>
      </c>
      <c r="F1066" s="1" t="s">
        <v>14</v>
      </c>
      <c r="G1066" s="1" t="s">
        <v>14</v>
      </c>
      <c r="H1066" s="1" t="s">
        <v>15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14066</v>
      </c>
      <c r="B1067" s="19" t="str">
        <f>HYPERLINK("https://nghixuan.hatinh.gov.vn/", "UBND Ủy ban nhân dân thị trấn Nghi Xuân tỉnh Hà Tĩnh")</f>
        <v>UBND Ủy ban nhân dân thị trấn Nghi Xuân tỉnh Hà Tĩnh</v>
      </c>
      <c r="C1067" s="20" t="s">
        <v>12</v>
      </c>
      <c r="D1067" s="22"/>
      <c r="E1067" s="1" t="s">
        <v>14</v>
      </c>
      <c r="F1067" s="1" t="s">
        <v>14</v>
      </c>
      <c r="G1067" s="1" t="s">
        <v>14</v>
      </c>
      <c r="H1067" s="1" t="s">
        <v>14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14067</v>
      </c>
      <c r="B1068" s="19" t="str">
        <f>HYPERLINK("https://www.facebook.com/p/C%C3%B4ng-an-TT-Xu%C3%A2n-An-100064761640153/", "Công an thị trấn Xuân An tỉnh Hà Tĩnh")</f>
        <v>Công an thị trấn Xuân An tỉnh Hà Tĩnh</v>
      </c>
      <c r="C1068" s="20" t="s">
        <v>12</v>
      </c>
      <c r="D1068" s="21" t="s">
        <v>13</v>
      </c>
      <c r="E1068" s="1" t="s">
        <v>14</v>
      </c>
      <c r="F1068" s="1" t="s">
        <v>14</v>
      </c>
      <c r="G1068" s="1" t="s">
        <v>14</v>
      </c>
      <c r="H1068" s="1" t="s">
        <v>15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14068</v>
      </c>
      <c r="B1069" s="19" t="str">
        <f>HYPERLINK("http://xuanan.nghixuan.hatinh.gov.vn/", "UBND Ủy ban nhân dân thị trấn Xuân An tỉnh Hà Tĩnh")</f>
        <v>UBND Ủy ban nhân dân thị trấn Xuân An tỉnh Hà Tĩnh</v>
      </c>
      <c r="C1069" s="20" t="s">
        <v>12</v>
      </c>
      <c r="D1069" s="22"/>
      <c r="E1069" s="1" t="s">
        <v>14</v>
      </c>
      <c r="F1069" s="1" t="s">
        <v>14</v>
      </c>
      <c r="G1069" s="1" t="s">
        <v>14</v>
      </c>
      <c r="H1069" s="1" t="s">
        <v>14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14069</v>
      </c>
      <c r="B1070" s="19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1070" s="20" t="s">
        <v>12</v>
      </c>
      <c r="D1070" s="21" t="s">
        <v>13</v>
      </c>
      <c r="E1070" s="1" t="s">
        <v>14</v>
      </c>
      <c r="F1070" s="1" t="s">
        <v>14</v>
      </c>
      <c r="G1070" s="1" t="s">
        <v>14</v>
      </c>
      <c r="H1070" s="1" t="s">
        <v>15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14070</v>
      </c>
      <c r="B1071" s="19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1071" s="20" t="s">
        <v>12</v>
      </c>
      <c r="D1071" s="22"/>
      <c r="E1071" s="1" t="s">
        <v>14</v>
      </c>
      <c r="F1071" s="1" t="s">
        <v>14</v>
      </c>
      <c r="G1071" s="1" t="s">
        <v>14</v>
      </c>
      <c r="H1071" s="1" t="s">
        <v>14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14071</v>
      </c>
      <c r="B1072" s="23" t="str">
        <f>HYPERLINK("https://www.facebook.com/conganthitranHuongKhe", "Công an thị trấn Hương Khê tỉnh Hà Tĩnh")</f>
        <v>Công an thị trấn Hương Khê tỉnh Hà Tĩnh</v>
      </c>
      <c r="C1072" s="20" t="s">
        <v>12</v>
      </c>
      <c r="D1072" s="21" t="s">
        <v>13</v>
      </c>
      <c r="E1072" s="1" t="s">
        <v>14</v>
      </c>
      <c r="F1072" s="1" t="s">
        <v>14</v>
      </c>
      <c r="G1072" s="1" t="s">
        <v>14</v>
      </c>
      <c r="H1072" s="1" t="s">
        <v>15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14072</v>
      </c>
      <c r="B1073" s="19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073" s="20" t="s">
        <v>12</v>
      </c>
      <c r="D1073" s="22"/>
      <c r="E1073" s="1" t="s">
        <v>14</v>
      </c>
      <c r="F1073" s="1" t="s">
        <v>14</v>
      </c>
      <c r="G1073" s="1" t="s">
        <v>14</v>
      </c>
      <c r="H1073" s="1" t="s">
        <v>14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14073</v>
      </c>
      <c r="B1074" s="23" t="str">
        <f>HYPERLINK("", "Công an thị trấn Thạch Hà tỉnh Hà Tĩnh")</f>
        <v>Công an thị trấn Thạch Hà tỉnh Hà Tĩnh</v>
      </c>
      <c r="C1074" s="20" t="s">
        <v>12</v>
      </c>
      <c r="D1074" s="21"/>
      <c r="E1074" s="1" t="s">
        <v>14</v>
      </c>
      <c r="F1074" s="1" t="s">
        <v>14</v>
      </c>
      <c r="G1074" s="1" t="s">
        <v>14</v>
      </c>
      <c r="H1074" s="1" t="s">
        <v>15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14074</v>
      </c>
      <c r="B1075" s="19" t="str">
        <f>HYPERLINK("https://thachha.hatinh.gov.vn/", "UBND Ủy ban nhân dân thị trấn Thạch Hà tỉnh Hà Tĩnh")</f>
        <v>UBND Ủy ban nhân dân thị trấn Thạch Hà tỉnh Hà Tĩnh</v>
      </c>
      <c r="C1075" s="20" t="s">
        <v>12</v>
      </c>
      <c r="D1075" s="22"/>
      <c r="E1075" s="1" t="s">
        <v>14</v>
      </c>
      <c r="F1075" s="1" t="s">
        <v>14</v>
      </c>
      <c r="G1075" s="1" t="s">
        <v>14</v>
      </c>
      <c r="H1075" s="1" t="s">
        <v>14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14075</v>
      </c>
      <c r="B1076" s="23" t="str">
        <f>HYPERLINK("https://m.facebook.com/cattcx/?_rdr", "Công an thị trấn Cẩm Xuyên tỉnh Hà Tĩnh")</f>
        <v>Công an thị trấn Cẩm Xuyên tỉnh Hà Tĩnh</v>
      </c>
      <c r="C1076" s="20" t="s">
        <v>12</v>
      </c>
      <c r="D1076" s="21" t="s">
        <v>13</v>
      </c>
      <c r="E1076" s="1" t="s">
        <v>14</v>
      </c>
      <c r="F1076" s="1" t="s">
        <v>14</v>
      </c>
      <c r="G1076" s="1" t="s">
        <v>14</v>
      </c>
      <c r="H1076" s="1" t="s">
        <v>15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14076</v>
      </c>
      <c r="B1077" s="19" t="str">
        <f>HYPERLINK("https://thitrancamxuyen.camxuyen.hatinh.gov.vn/", "UBND Ủy ban nhân dân thị trấn Cẩm Xuyên tỉnh Hà Tĩnh")</f>
        <v>UBND Ủy ban nhân dân thị trấn Cẩm Xuyên tỉnh Hà Tĩnh</v>
      </c>
      <c r="C1077" s="20" t="s">
        <v>12</v>
      </c>
      <c r="D1077" s="22"/>
      <c r="E1077" s="1" t="s">
        <v>14</v>
      </c>
      <c r="F1077" s="1" t="s">
        <v>14</v>
      </c>
      <c r="G1077" s="1" t="s">
        <v>14</v>
      </c>
      <c r="H1077" s="1" t="s">
        <v>14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14077</v>
      </c>
      <c r="B1078" s="19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1078" s="20" t="s">
        <v>12</v>
      </c>
      <c r="D1078" s="21"/>
      <c r="E1078" s="1" t="s">
        <v>14</v>
      </c>
      <c r="F1078" s="1" t="s">
        <v>14</v>
      </c>
      <c r="G1078" s="1" t="s">
        <v>14</v>
      </c>
      <c r="H1078" s="1" t="s">
        <v>15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14078</v>
      </c>
      <c r="B1079" s="19" t="str">
        <f>HYPERLINK("http://thiencam.camxuyen.hatinh.gov.vn/", "UBND Ủy ban nhân dân thị trấn Thiên Cầm tỉnh Hà Tĩnh")</f>
        <v>UBND Ủy ban nhân dân thị trấn Thiên Cầm tỉnh Hà Tĩnh</v>
      </c>
      <c r="C1079" s="20" t="s">
        <v>12</v>
      </c>
      <c r="D1079" s="22"/>
      <c r="E1079" s="1" t="s">
        <v>14</v>
      </c>
      <c r="F1079" s="1" t="s">
        <v>14</v>
      </c>
      <c r="G1079" s="1" t="s">
        <v>14</v>
      </c>
      <c r="H1079" s="1" t="s">
        <v>14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14079</v>
      </c>
      <c r="B1080" s="23" t="str">
        <f>HYPERLINK("https://www.facebook.com/profile.php?id=100081223064661", "Công an thành phố Đồng Hới tỉnh Quảng Bình")</f>
        <v>Công an thành phố Đồng Hới tỉnh Quảng Bình</v>
      </c>
      <c r="C1080" s="20" t="s">
        <v>12</v>
      </c>
      <c r="D1080" s="21" t="s">
        <v>13</v>
      </c>
      <c r="E1080" s="1" t="s">
        <v>234</v>
      </c>
      <c r="F1080" s="1" t="s">
        <v>14</v>
      </c>
      <c r="G1080" s="1" t="s">
        <v>14</v>
      </c>
      <c r="H1080" s="1" t="s">
        <v>235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14080</v>
      </c>
      <c r="B1081" s="19" t="str">
        <f>HYPERLINK("https://donghoi.quangbinh.gov.vn/", "UBND Ủy ban nhân dân thành phố Đồng Hới tỉnh Quảng Bình")</f>
        <v>UBND Ủy ban nhân dân thành phố Đồng Hới tỉnh Quảng Bình</v>
      </c>
      <c r="C1081" s="20" t="s">
        <v>12</v>
      </c>
      <c r="D1081" s="22"/>
      <c r="E1081" s="1" t="s">
        <v>14</v>
      </c>
      <c r="F1081" s="1" t="s">
        <v>14</v>
      </c>
      <c r="G1081" s="1" t="s">
        <v>14</v>
      </c>
      <c r="H1081" s="1" t="s">
        <v>14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14081</v>
      </c>
      <c r="B1082" s="19" t="str">
        <f>HYPERLINK("https://www.facebook.com/p/C%C3%B4ng-an-huy%E1%BB%87n-Minh-H%C3%B3a-100063651312687/", "Công an huyện Minh Hóa tỉnh Quảng Bình")</f>
        <v>Công an huyện Minh Hóa tỉnh Quảng Bình</v>
      </c>
      <c r="C1082" s="20" t="s">
        <v>12</v>
      </c>
      <c r="D1082" s="21"/>
      <c r="E1082" s="1" t="s">
        <v>14</v>
      </c>
      <c r="F1082" s="1" t="s">
        <v>14</v>
      </c>
      <c r="G1082" s="1" t="s">
        <v>14</v>
      </c>
      <c r="H1082" s="1" t="s">
        <v>15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14082</v>
      </c>
      <c r="B1083" s="19" t="str">
        <f>HYPERLINK("https://minhhoa.quangbinh.gov.vn/", "UBND Ủy ban nhân dân huyện Minh Hóa tỉnh Quảng Bình")</f>
        <v>UBND Ủy ban nhân dân huyện Minh Hóa tỉnh Quảng Bình</v>
      </c>
      <c r="C1083" s="20" t="s">
        <v>12</v>
      </c>
      <c r="D1083" s="22"/>
      <c r="E1083" s="1" t="s">
        <v>14</v>
      </c>
      <c r="F1083" s="1" t="s">
        <v>14</v>
      </c>
      <c r="G1083" s="1" t="s">
        <v>14</v>
      </c>
      <c r="H1083" s="1" t="s">
        <v>14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14083</v>
      </c>
      <c r="B1084" s="19" t="str">
        <f>HYPERLINK("https://www.facebook.com/conganhuyentuyenhoa/", "Công an huyện Tuyên Hóa tỉnh Quảng Bình")</f>
        <v>Công an huyện Tuyên Hóa tỉnh Quảng Bình</v>
      </c>
      <c r="C1084" s="20" t="s">
        <v>12</v>
      </c>
      <c r="D1084" s="21" t="s">
        <v>13</v>
      </c>
      <c r="E1084" s="1" t="s">
        <v>14</v>
      </c>
      <c r="F1084" s="1" t="s">
        <v>14</v>
      </c>
      <c r="G1084" s="1" t="s">
        <v>14</v>
      </c>
      <c r="H1084" s="1" t="s">
        <v>15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14084</v>
      </c>
      <c r="B1085" s="19" t="str">
        <f>HYPERLINK("https://tuyenhoa.quangbinh.gov.vn/", "UBND Ủy ban nhân dân huyện Tuyên Hóa tỉnh Quảng Bình")</f>
        <v>UBND Ủy ban nhân dân huyện Tuyên Hóa tỉnh Quảng Bình</v>
      </c>
      <c r="C1085" s="20" t="s">
        <v>12</v>
      </c>
      <c r="D1085" s="22"/>
      <c r="E1085" s="1" t="s">
        <v>14</v>
      </c>
      <c r="F1085" s="1" t="s">
        <v>14</v>
      </c>
      <c r="G1085" s="1" t="s">
        <v>14</v>
      </c>
      <c r="H1085" s="1" t="s">
        <v>14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14085</v>
      </c>
      <c r="B1086" s="19" t="str">
        <f>HYPERLINK("https://www.facebook.com/conganhuyenquangtrach/", "Công an huyện Quảng Trạch tỉnh Quảng Bình")</f>
        <v>Công an huyện Quảng Trạch tỉnh Quảng Bình</v>
      </c>
      <c r="C1086" s="20" t="s">
        <v>12</v>
      </c>
      <c r="D1086" s="21" t="s">
        <v>13</v>
      </c>
      <c r="E1086" s="1" t="s">
        <v>14</v>
      </c>
      <c r="F1086" s="1" t="s">
        <v>14</v>
      </c>
      <c r="G1086" s="1" t="s">
        <v>14</v>
      </c>
      <c r="H1086" s="1" t="s">
        <v>15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14086</v>
      </c>
      <c r="B1087" s="19" t="str">
        <f>HYPERLINK("https://quangtrach.quangbinh.gov.vn/", "UBND Ủy ban nhân dân huyện Quảng Trạch tỉnh Quảng Bình")</f>
        <v>UBND Ủy ban nhân dân huyện Quảng Trạch tỉnh Quảng Bình</v>
      </c>
      <c r="C1087" s="20" t="s">
        <v>12</v>
      </c>
      <c r="D1087" s="22"/>
      <c r="E1087" s="1" t="s">
        <v>14</v>
      </c>
      <c r="F1087" s="1" t="s">
        <v>14</v>
      </c>
      <c r="G1087" s="1" t="s">
        <v>14</v>
      </c>
      <c r="H1087" s="1" t="s">
        <v>14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14087</v>
      </c>
      <c r="B1088" s="19" t="str">
        <f>HYPERLINK("https://www.facebook.com/p/Tu%E1%BB%95i-tr%E1%BA%BB-C%C3%B4ng-an-B%E1%BB%91-Tr%E1%BA%A1ch-100072141488962/", "Công an huyện Bố Trạch tỉnh Quảng Bình")</f>
        <v>Công an huyện Bố Trạch tỉnh Quảng Bình</v>
      </c>
      <c r="C1088" s="20" t="s">
        <v>12</v>
      </c>
      <c r="D1088" s="21" t="s">
        <v>13</v>
      </c>
      <c r="E1088" s="1" t="s">
        <v>14</v>
      </c>
      <c r="F1088" s="1" t="s">
        <v>14</v>
      </c>
      <c r="G1088" s="1" t="s">
        <v>14</v>
      </c>
      <c r="H1088" s="1" t="s">
        <v>15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14088</v>
      </c>
      <c r="B1089" s="19" t="str">
        <f>HYPERLINK("https://botrach.quangbinh.gov.vn/", "UBND Ủy ban nhân dân huyện Bố Trạch tỉnh Quảng Bình")</f>
        <v>UBND Ủy ban nhân dân huyện Bố Trạch tỉnh Quảng Bình</v>
      </c>
      <c r="C1089" s="20" t="s">
        <v>12</v>
      </c>
      <c r="D1089" s="22"/>
      <c r="E1089" s="1" t="s">
        <v>14</v>
      </c>
      <c r="F1089" s="1" t="s">
        <v>14</v>
      </c>
      <c r="G1089" s="1" t="s">
        <v>14</v>
      </c>
      <c r="H1089" s="1" t="s">
        <v>14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14089</v>
      </c>
      <c r="B1090" s="19" t="str">
        <f>HYPERLINK("https://www.facebook.com/p/C%C3%B4ng-an-Huy%E1%BB%87n-Qu%E1%BA%A3ng-Ninh-100070113531599/?locale=vi_VN", "Công an huyện Quảng Ninh tỉnh Quảng Bình")</f>
        <v>Công an huyện Quảng Ninh tỉnh Quảng Bình</v>
      </c>
      <c r="C1090" s="20" t="s">
        <v>12</v>
      </c>
      <c r="D1090" s="21" t="s">
        <v>13</v>
      </c>
      <c r="E1090" s="1" t="s">
        <v>14</v>
      </c>
      <c r="F1090" s="1" t="s">
        <v>14</v>
      </c>
      <c r="G1090" s="1" t="s">
        <v>14</v>
      </c>
      <c r="H1090" s="1" t="s">
        <v>15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14090</v>
      </c>
      <c r="B1091" s="19" t="str">
        <f>HYPERLINK("https://quangninh.quangbinh.gov.vn/", "UBND Ủy ban nhân dân huyện Quảng Ninh tỉnh Quảng Bình")</f>
        <v>UBND Ủy ban nhân dân huyện Quảng Ninh tỉnh Quảng Bình</v>
      </c>
      <c r="C1091" s="20" t="s">
        <v>12</v>
      </c>
      <c r="D1091" s="22"/>
      <c r="E1091" s="1" t="s">
        <v>14</v>
      </c>
      <c r="F1091" s="1" t="s">
        <v>14</v>
      </c>
      <c r="G1091" s="1" t="s">
        <v>14</v>
      </c>
      <c r="H1091" s="1" t="s">
        <v>14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14091</v>
      </c>
      <c r="B1092" s="19" t="str">
        <f>HYPERLINK("https://www.facebook.com/conganlt/", "Công an huyện Lệ Thủy tỉnh Quảng Bình")</f>
        <v>Công an huyện Lệ Thủy tỉnh Quảng Bình</v>
      </c>
      <c r="C1092" s="20" t="s">
        <v>12</v>
      </c>
      <c r="D1092" s="21" t="s">
        <v>13</v>
      </c>
      <c r="E1092" s="1" t="s">
        <v>14</v>
      </c>
      <c r="F1092" s="1" t="s">
        <v>14</v>
      </c>
      <c r="G1092" s="1" t="s">
        <v>14</v>
      </c>
      <c r="H1092" s="1" t="s">
        <v>15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14092</v>
      </c>
      <c r="B1093" s="19" t="str">
        <f>HYPERLINK("https://lethuy.quangbinh.gov.vn/", "UBND Ủy ban nhân dân huyện Lệ Thủy tỉnh Quảng Bình")</f>
        <v>UBND Ủy ban nhân dân huyện Lệ Thủy tỉnh Quảng Bình</v>
      </c>
      <c r="C1093" s="20" t="s">
        <v>12</v>
      </c>
      <c r="D1093" s="22"/>
      <c r="E1093" s="1" t="s">
        <v>14</v>
      </c>
      <c r="F1093" s="1" t="s">
        <v>14</v>
      </c>
      <c r="G1093" s="1" t="s">
        <v>14</v>
      </c>
      <c r="H1093" s="1" t="s">
        <v>14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14093</v>
      </c>
      <c r="B1094" s="23" t="str">
        <f>HYPERLINK("", "Công an thành phố Đông Hà tỉnh Quảng Trị")</f>
        <v>Công an thành phố Đông Hà tỉnh Quảng Trị</v>
      </c>
      <c r="C1094" s="20" t="s">
        <v>12</v>
      </c>
      <c r="D1094" s="21"/>
      <c r="E1094" s="1" t="s">
        <v>14</v>
      </c>
      <c r="F1094" s="1" t="s">
        <v>14</v>
      </c>
      <c r="G1094" s="1" t="s">
        <v>14</v>
      </c>
      <c r="H1094" s="1" t="s">
        <v>15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14094</v>
      </c>
      <c r="B1095" s="19" t="str">
        <f>HYPERLINK("https://dongha.quangtri.gov.vn/", "UBND Ủy ban nhân dân thành phố Đông Hà tỉnh Quảng Trị")</f>
        <v>UBND Ủy ban nhân dân thành phố Đông Hà tỉnh Quảng Trị</v>
      </c>
      <c r="C1095" s="20" t="s">
        <v>12</v>
      </c>
      <c r="D1095" s="22"/>
      <c r="E1095" s="1" t="s">
        <v>14</v>
      </c>
      <c r="F1095" s="1" t="s">
        <v>14</v>
      </c>
      <c r="G1095" s="1" t="s">
        <v>14</v>
      </c>
      <c r="H1095" s="1" t="s">
        <v>14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14095</v>
      </c>
      <c r="B1096" s="19" t="s">
        <v>236</v>
      </c>
      <c r="C1096" s="24" t="s">
        <v>14</v>
      </c>
      <c r="D1096" s="21" t="s">
        <v>13</v>
      </c>
      <c r="E1096" s="1" t="s">
        <v>14</v>
      </c>
      <c r="F1096" s="1" t="s">
        <v>14</v>
      </c>
      <c r="G1096" s="1" t="s">
        <v>14</v>
      </c>
      <c r="H1096" s="1" t="s">
        <v>15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14096</v>
      </c>
      <c r="B1097" s="19" t="str">
        <f>HYPERLINK("https://vinhlinh.quangtri.gov.vn/", "UBND Ủy ban nhân dân huyện Vĩnh Linh tỉnh Quảng Trị")</f>
        <v>UBND Ủy ban nhân dân huyện Vĩnh Linh tỉnh Quảng Trị</v>
      </c>
      <c r="C1097" s="20" t="s">
        <v>12</v>
      </c>
      <c r="D1097" s="22"/>
      <c r="E1097" s="1" t="s">
        <v>14</v>
      </c>
      <c r="F1097" s="1" t="s">
        <v>14</v>
      </c>
      <c r="G1097" s="1" t="s">
        <v>14</v>
      </c>
      <c r="H1097" s="1" t="s">
        <v>14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14097</v>
      </c>
      <c r="B1098" s="19" t="str">
        <f>HYPERLINK("https://www.facebook.com/p/C%C3%B4ng-an-huy%E1%BB%87n-H%C6%B0%E1%BB%9Bng-Ho%C3%A1-100083029762607/", "Công an huyện Hướng Hóa tỉnh Quảng Trị")</f>
        <v>Công an huyện Hướng Hóa tỉnh Quảng Trị</v>
      </c>
      <c r="C1098" s="20" t="s">
        <v>12</v>
      </c>
      <c r="D1098" s="21" t="s">
        <v>13</v>
      </c>
      <c r="E1098" s="1" t="s">
        <v>14</v>
      </c>
      <c r="F1098" s="1" t="s">
        <v>14</v>
      </c>
      <c r="G1098" s="1" t="s">
        <v>14</v>
      </c>
      <c r="H1098" s="1" t="s">
        <v>15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14098</v>
      </c>
      <c r="B1099" s="19" t="str">
        <f>HYPERLINK("https://huonghoa.quangtri.gov.vn/", "UBND Ủy ban nhân dân huyện Hướng Hóa tỉnh Quảng Trị")</f>
        <v>UBND Ủy ban nhân dân huyện Hướng Hóa tỉnh Quảng Trị</v>
      </c>
      <c r="C1099" s="20" t="s">
        <v>12</v>
      </c>
      <c r="D1099" s="22"/>
      <c r="E1099" s="1" t="s">
        <v>14</v>
      </c>
      <c r="F1099" s="1" t="s">
        <v>14</v>
      </c>
      <c r="G1099" s="1" t="s">
        <v>14</v>
      </c>
      <c r="H1099" s="1" t="s">
        <v>14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14099</v>
      </c>
      <c r="B1100" s="19" t="str">
        <f>HYPERLINK("https://www.facebook.com/ANTTGioLinh/", "Công an huyện Gio Linh tỉnh Quảng Trị")</f>
        <v>Công an huyện Gio Linh tỉnh Quảng Trị</v>
      </c>
      <c r="C1100" s="20" t="s">
        <v>12</v>
      </c>
      <c r="D1100" s="21"/>
      <c r="E1100" s="1" t="s">
        <v>14</v>
      </c>
      <c r="F1100" s="1" t="s">
        <v>14</v>
      </c>
      <c r="G1100" s="1" t="s">
        <v>14</v>
      </c>
      <c r="H1100" s="1" t="s">
        <v>15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14100</v>
      </c>
      <c r="B1101" s="19" t="str">
        <f>HYPERLINK("https://giolinh.quangtri.gov.vn/", "UBND Ủy ban nhân dân huyện Gio Linh tỉnh Quảng Trị")</f>
        <v>UBND Ủy ban nhân dân huyện Gio Linh tỉnh Quảng Trị</v>
      </c>
      <c r="C1101" s="20" t="s">
        <v>12</v>
      </c>
      <c r="D1101" s="22"/>
      <c r="E1101" s="1" t="s">
        <v>14</v>
      </c>
      <c r="F1101" s="1" t="s">
        <v>14</v>
      </c>
      <c r="G1101" s="1" t="s">
        <v>14</v>
      </c>
      <c r="H1101" s="1" t="s">
        <v>14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14101</v>
      </c>
      <c r="B1102" s="19" t="str">
        <f>HYPERLINK("https://www.facebook.com/p/C%C3%B4ng-an-huy%E1%BB%87n-%C4%90akr%C3%B4ng-100086907874637/", "Công an huyện Đa Krông tỉnh Quảng Trị")</f>
        <v>Công an huyện Đa Krông tỉnh Quảng Trị</v>
      </c>
      <c r="C1102" s="20" t="s">
        <v>12</v>
      </c>
      <c r="D1102" s="21" t="s">
        <v>13</v>
      </c>
      <c r="E1102" s="1" t="s">
        <v>14</v>
      </c>
      <c r="F1102" s="1" t="s">
        <v>14</v>
      </c>
      <c r="G1102" s="1" t="s">
        <v>14</v>
      </c>
      <c r="H1102" s="1" t="s">
        <v>15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14102</v>
      </c>
      <c r="B1103" s="19" t="str">
        <f>HYPERLINK("https://dakrong.quangtri.gov.vn/", "UBND Ủy ban nhân dân huyện Đa Krông tỉnh Quảng Trị")</f>
        <v>UBND Ủy ban nhân dân huyện Đa Krông tỉnh Quảng Trị</v>
      </c>
      <c r="C1103" s="20" t="s">
        <v>12</v>
      </c>
      <c r="D1103" s="22"/>
      <c r="E1103" s="1" t="s">
        <v>14</v>
      </c>
      <c r="F1103" s="1" t="s">
        <v>14</v>
      </c>
      <c r="G1103" s="1" t="s">
        <v>14</v>
      </c>
      <c r="H1103" s="1" t="s">
        <v>14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14103</v>
      </c>
      <c r="B1104" s="19" t="s">
        <v>237</v>
      </c>
      <c r="C1104" s="24" t="s">
        <v>14</v>
      </c>
      <c r="D1104" s="21" t="s">
        <v>13</v>
      </c>
      <c r="E1104" s="1" t="s">
        <v>14</v>
      </c>
      <c r="F1104" s="1" t="s">
        <v>14</v>
      </c>
      <c r="G1104" s="1" t="s">
        <v>14</v>
      </c>
      <c r="H1104" s="1" t="s">
        <v>15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14104</v>
      </c>
      <c r="B1105" s="19" t="str">
        <f>HYPERLINK("https://camlo.quangtri.gov.vn/", "UBND Ủy ban nhân dân huyện Cam Lộ tỉnh Quảng Trị")</f>
        <v>UBND Ủy ban nhân dân huyện Cam Lộ tỉnh Quảng Trị</v>
      </c>
      <c r="C1105" s="20" t="s">
        <v>12</v>
      </c>
      <c r="D1105" s="22"/>
      <c r="E1105" s="1" t="s">
        <v>14</v>
      </c>
      <c r="F1105" s="1" t="s">
        <v>14</v>
      </c>
      <c r="G1105" s="1" t="s">
        <v>14</v>
      </c>
      <c r="H1105" s="1" t="s">
        <v>14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14105</v>
      </c>
      <c r="B1106" s="19" t="s">
        <v>238</v>
      </c>
      <c r="C1106" s="24" t="s">
        <v>14</v>
      </c>
      <c r="D1106" s="21" t="s">
        <v>13</v>
      </c>
      <c r="E1106" s="1" t="s">
        <v>14</v>
      </c>
      <c r="F1106" s="1" t="s">
        <v>14</v>
      </c>
      <c r="G1106" s="1" t="s">
        <v>14</v>
      </c>
      <c r="H1106" s="1" t="s">
        <v>15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14106</v>
      </c>
      <c r="B1107" s="19" t="str">
        <f>HYPERLINK("https://trieuphong.quangtri.gov.vn/", "UBND Ủy ban nhân dân huyện Triệu Phong tỉnh Quảng Trị")</f>
        <v>UBND Ủy ban nhân dân huyện Triệu Phong tỉnh Quảng Trị</v>
      </c>
      <c r="C1107" s="20" t="s">
        <v>12</v>
      </c>
      <c r="D1107" s="22"/>
      <c r="E1107" s="1" t="s">
        <v>14</v>
      </c>
      <c r="F1107" s="1" t="s">
        <v>14</v>
      </c>
      <c r="G1107" s="1" t="s">
        <v>14</v>
      </c>
      <c r="H1107" s="1" t="s">
        <v>14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14107</v>
      </c>
      <c r="B1108" s="23" t="str">
        <f>HYPERLINK("https://www.facebook.com/ANTQvinhandanphucvu", "Công an huyện Hải Lăng tỉnh Quảng Trị")</f>
        <v>Công an huyện Hải Lăng tỉnh Quảng Trị</v>
      </c>
      <c r="C1108" s="20" t="s">
        <v>12</v>
      </c>
      <c r="D1108" s="21" t="s">
        <v>13</v>
      </c>
      <c r="E1108" s="1" t="s">
        <v>14</v>
      </c>
      <c r="F1108" s="1" t="s">
        <v>14</v>
      </c>
      <c r="G1108" s="1" t="s">
        <v>14</v>
      </c>
      <c r="H1108" s="1" t="s">
        <v>15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14108</v>
      </c>
      <c r="B1109" s="19" t="str">
        <f>HYPERLINK("https://hailang.quangtri.gov.vn/", "UBND Ủy ban nhân dân huyện Hải Lăng tỉnh Quảng Trị")</f>
        <v>UBND Ủy ban nhân dân huyện Hải Lăng tỉnh Quảng Trị</v>
      </c>
      <c r="C1109" s="20" t="s">
        <v>12</v>
      </c>
      <c r="D1109" s="22"/>
      <c r="E1109" s="1" t="s">
        <v>14</v>
      </c>
      <c r="F1109" s="1" t="s">
        <v>14</v>
      </c>
      <c r="G1109" s="1" t="s">
        <v>14</v>
      </c>
      <c r="H1109" s="1" t="s">
        <v>14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14109</v>
      </c>
      <c r="B1110" s="23" t="str">
        <f>HYPERLINK("", "Công an thành phố Huế tỉnh Thừa Thiên Huế")</f>
        <v>Công an thành phố Huế tỉnh Thừa Thiên Huế</v>
      </c>
      <c r="C1110" s="21" t="s">
        <v>12</v>
      </c>
      <c r="D1110" s="21"/>
      <c r="E1110" s="1" t="s">
        <v>14</v>
      </c>
      <c r="F1110" s="1" t="s">
        <v>14</v>
      </c>
      <c r="G1110" s="1" t="s">
        <v>14</v>
      </c>
      <c r="H1110" s="1" t="s">
        <v>15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14110</v>
      </c>
      <c r="B1111" s="19" t="str">
        <f>HYPERLINK("https://huecity.gov.vn/", "UBND Ủy ban nhân dân thành phố Huế tỉnh Thừa Thiên Huế")</f>
        <v>UBND Ủy ban nhân dân thành phố Huế tỉnh Thừa Thiên Huế</v>
      </c>
      <c r="C1111" s="20" t="s">
        <v>12</v>
      </c>
      <c r="D1111" s="22"/>
      <c r="E1111" s="1" t="s">
        <v>14</v>
      </c>
      <c r="F1111" s="1" t="s">
        <v>14</v>
      </c>
      <c r="G1111" s="1" t="s">
        <v>14</v>
      </c>
      <c r="H1111" s="1" t="s">
        <v>14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14111</v>
      </c>
      <c r="B1112" s="23" t="str">
        <f>HYPERLINK("", "Công an huyện Phong Điền tỉnh Thừa Thiên Huế")</f>
        <v>Công an huyện Phong Điền tỉnh Thừa Thiên Huế</v>
      </c>
      <c r="C1112" s="20" t="s">
        <v>12</v>
      </c>
      <c r="D1112" s="21"/>
      <c r="E1112" s="1" t="s">
        <v>14</v>
      </c>
      <c r="F1112" s="1" t="s">
        <v>14</v>
      </c>
      <c r="G1112" s="1" t="s">
        <v>14</v>
      </c>
      <c r="H1112" s="1" t="s">
        <v>15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14112</v>
      </c>
      <c r="B1113" s="19" t="str">
        <f>HYPERLINK("https://thuathienhue.gov.vn/", "UBND Ủy ban nhân dân huyện Phong Điền tỉnh Thừa Thiên Huế")</f>
        <v>UBND Ủy ban nhân dân huyện Phong Điền tỉnh Thừa Thiên Huế</v>
      </c>
      <c r="C1113" s="20" t="s">
        <v>12</v>
      </c>
      <c r="D1113" s="22"/>
      <c r="E1113" s="1" t="s">
        <v>14</v>
      </c>
      <c r="F1113" s="1" t="s">
        <v>14</v>
      </c>
      <c r="G1113" s="1" t="s">
        <v>14</v>
      </c>
      <c r="H1113" s="1" t="s">
        <v>14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14113</v>
      </c>
      <c r="B1114" s="19" t="str">
        <f>HYPERLINK("https://www.facebook.com/p/%C4%90%E1%BB%99i-C%E1%BA%A3nh-s%C3%A1t-QLHC-v%E1%BB%81-TTXH-CAH-Qu%E1%BA%A3ng-%C4%90i%E1%BB%81n-t%E1%BB%89nh-Th%E1%BB%ABa-Thi%C3%AAn-Hu%E1%BA%BF-100065187000725/", "Công an huyện Quảng Điền tỉnh Thừa Thiên Huế")</f>
        <v>Công an huyện Quảng Điền tỉnh Thừa Thiên Huế</v>
      </c>
      <c r="C1114" s="20" t="s">
        <v>12</v>
      </c>
      <c r="D1114" s="21"/>
      <c r="E1114" s="1" t="s">
        <v>14</v>
      </c>
      <c r="F1114" s="1" t="s">
        <v>14</v>
      </c>
      <c r="G1114" s="1" t="s">
        <v>14</v>
      </c>
      <c r="H1114" s="1" t="s">
        <v>15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14114</v>
      </c>
      <c r="B1115" s="19" t="str">
        <f>HYPERLINK("https://quangdien.thuathienhue.gov.vn/?gd=3&amp;cn=16", "UBND Ủy ban nhân dân huyện Quảng Điền tỉnh Thừa Thiên Huế")</f>
        <v>UBND Ủy ban nhân dân huyện Quảng Điền tỉnh Thừa Thiên Huế</v>
      </c>
      <c r="C1115" s="20" t="s">
        <v>12</v>
      </c>
      <c r="D1115" s="22"/>
      <c r="E1115" s="1" t="s">
        <v>14</v>
      </c>
      <c r="F1115" s="1" t="s">
        <v>14</v>
      </c>
      <c r="G1115" s="1" t="s">
        <v>14</v>
      </c>
      <c r="H1115" s="1" t="s">
        <v>14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14115</v>
      </c>
      <c r="B1116" s="23" t="str">
        <f>HYPERLINK("https://www.facebook.com/profile.php?id=100071436405150", "Công an huyện Phú Vang tỉnh Thừa Thiên Huế")</f>
        <v>Công an huyện Phú Vang tỉnh Thừa Thiên Huế</v>
      </c>
      <c r="C1116" s="20" t="s">
        <v>12</v>
      </c>
      <c r="D1116" s="21" t="s">
        <v>13</v>
      </c>
      <c r="E1116" s="1" t="s">
        <v>239</v>
      </c>
      <c r="F1116" s="1" t="s">
        <v>14</v>
      </c>
      <c r="G1116" s="1" t="s">
        <v>14</v>
      </c>
      <c r="H1116" s="1" t="s">
        <v>240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14116</v>
      </c>
      <c r="B1117" s="19" t="str">
        <f>HYPERLINK("https://phuvang.thuathienhue.gov.vn/thong-tin-don-vi.html", "UBND Ủy ban nhân dân huyện Phú Vang tỉnh Thừa Thiên Huế")</f>
        <v>UBND Ủy ban nhân dân huyện Phú Vang tỉnh Thừa Thiên Huế</v>
      </c>
      <c r="C1117" s="20" t="s">
        <v>12</v>
      </c>
      <c r="D1117" s="22"/>
      <c r="E1117" s="1" t="s">
        <v>14</v>
      </c>
      <c r="F1117" s="1" t="s">
        <v>14</v>
      </c>
      <c r="G1117" s="1" t="s">
        <v>14</v>
      </c>
      <c r="H1117" s="1" t="s">
        <v>14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14117</v>
      </c>
      <c r="B1118" s="19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1118" s="20" t="s">
        <v>12</v>
      </c>
      <c r="D1118" s="21" t="s">
        <v>13</v>
      </c>
      <c r="E1118" s="1" t="s">
        <v>14</v>
      </c>
      <c r="F1118" s="1" t="s">
        <v>14</v>
      </c>
      <c r="G1118" s="1" t="s">
        <v>14</v>
      </c>
      <c r="H1118" s="1" t="s">
        <v>15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14118</v>
      </c>
      <c r="B1119" s="19" t="str">
        <f>HYPERLINK("https://thuathienhue.gov.vn/", "UBND Ủy ban nhân dân huyện A Lưới tỉnh Thừa Thiên Huế")</f>
        <v>UBND Ủy ban nhân dân huyện A Lưới tỉnh Thừa Thiên Huế</v>
      </c>
      <c r="C1119" s="20" t="s">
        <v>12</v>
      </c>
      <c r="D1119" s="22"/>
      <c r="E1119" s="1" t="s">
        <v>14</v>
      </c>
      <c r="F1119" s="1" t="s">
        <v>14</v>
      </c>
      <c r="G1119" s="1" t="s">
        <v>14</v>
      </c>
      <c r="H1119" s="1" t="s">
        <v>14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14119</v>
      </c>
      <c r="B1120" s="19" t="s">
        <v>241</v>
      </c>
      <c r="C1120" s="24" t="s">
        <v>14</v>
      </c>
      <c r="D1120" s="21"/>
      <c r="E1120" s="1" t="s">
        <v>14</v>
      </c>
      <c r="F1120" s="1" t="s">
        <v>14</v>
      </c>
      <c r="G1120" s="1" t="s">
        <v>14</v>
      </c>
      <c r="H1120" s="1" t="s">
        <v>15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14120</v>
      </c>
      <c r="B1121" s="19" t="str">
        <f>HYPERLINK("https://thuathienhue.gov.vn/", "UBND Ủy ban nhân dân huyện Phú Lộc tỉnh Thừa Thiên Huế")</f>
        <v>UBND Ủy ban nhân dân huyện Phú Lộc tỉnh Thừa Thiên Huế</v>
      </c>
      <c r="C1121" s="20" t="s">
        <v>12</v>
      </c>
      <c r="D1121" s="22"/>
      <c r="E1121" s="1" t="s">
        <v>14</v>
      </c>
      <c r="F1121" s="1" t="s">
        <v>14</v>
      </c>
      <c r="G1121" s="1" t="s">
        <v>14</v>
      </c>
      <c r="H1121" s="1" t="s">
        <v>14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14121</v>
      </c>
      <c r="B1122" s="19" t="str">
        <f>HYPERLINK("https://www.facebook.com/congannhandan.com.vn/", "Công an huyện Nam Đông tỉnh Thừa Thiên Huế")</f>
        <v>Công an huyện Nam Đông tỉnh Thừa Thiên Huế</v>
      </c>
      <c r="C1122" s="20" t="s">
        <v>12</v>
      </c>
      <c r="D1122" s="21" t="s">
        <v>13</v>
      </c>
      <c r="E1122" s="1" t="s">
        <v>14</v>
      </c>
      <c r="F1122" s="1" t="s">
        <v>14</v>
      </c>
      <c r="G1122" s="1" t="s">
        <v>14</v>
      </c>
      <c r="H1122" s="1" t="s">
        <v>15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14122</v>
      </c>
      <c r="B1123" s="19" t="str">
        <f>HYPERLINK("https://thuathienhue.gov.vn/", "UBND Ủy ban nhân dân huyện Nam Đông tỉnh Thừa Thiên Huế")</f>
        <v>UBND Ủy ban nhân dân huyện Nam Đông tỉnh Thừa Thiên Huế</v>
      </c>
      <c r="C1123" s="20" t="s">
        <v>12</v>
      </c>
      <c r="D1123" s="22"/>
      <c r="E1123" s="1" t="s">
        <v>14</v>
      </c>
      <c r="F1123" s="1" t="s">
        <v>14</v>
      </c>
      <c r="G1123" s="1" t="s">
        <v>14</v>
      </c>
      <c r="H1123" s="1" t="s">
        <v>14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14123</v>
      </c>
      <c r="B1124" s="23" t="str">
        <f>HYPERLINK("", "Công an quận Liên Chiểu thành phố Đà Nẵng")</f>
        <v>Công an quận Liên Chiểu thành phố Đà Nẵng</v>
      </c>
      <c r="C1124" s="20" t="s">
        <v>12</v>
      </c>
      <c r="D1124" s="21"/>
      <c r="E1124" s="1" t="s">
        <v>14</v>
      </c>
      <c r="F1124" s="1" t="s">
        <v>14</v>
      </c>
      <c r="G1124" s="1" t="s">
        <v>14</v>
      </c>
      <c r="H1124" s="1" t="s">
        <v>15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14124</v>
      </c>
      <c r="B1125" s="19" t="str">
        <f>HYPERLINK("https://lienchieu.danang.gov.vn/", "UBND Ủy ban nhân dân quận Liên Chiểu thành phố Đà Nẵng")</f>
        <v>UBND Ủy ban nhân dân quận Liên Chiểu thành phố Đà Nẵng</v>
      </c>
      <c r="C1125" s="20" t="s">
        <v>12</v>
      </c>
      <c r="D1125" s="22"/>
      <c r="E1125" s="1" t="s">
        <v>14</v>
      </c>
      <c r="F1125" s="1" t="s">
        <v>14</v>
      </c>
      <c r="G1125" s="1" t="s">
        <v>14</v>
      </c>
      <c r="H1125" s="1" t="s">
        <v>14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14125</v>
      </c>
      <c r="B1126" s="23" t="str">
        <f>HYPERLINK("", "Công an quận Thanh Khê thành phố Đà Nẵng")</f>
        <v>Công an quận Thanh Khê thành phố Đà Nẵng</v>
      </c>
      <c r="C1126" s="20" t="s">
        <v>12</v>
      </c>
      <c r="D1126" s="21"/>
      <c r="E1126" s="1" t="s">
        <v>14</v>
      </c>
      <c r="F1126" s="1" t="s">
        <v>14</v>
      </c>
      <c r="G1126" s="1" t="s">
        <v>14</v>
      </c>
      <c r="H1126" s="1" t="s">
        <v>15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14126</v>
      </c>
      <c r="B1127" s="19" t="str">
        <f>HYPERLINK("https://www.danang.gov.vn/chinh-quyen/chi-tiet?id=25823&amp;_c=22", "UBND Ủy ban nhân dân quận Thanh Khê thành phố Đà Nẵng")</f>
        <v>UBND Ủy ban nhân dân quận Thanh Khê thành phố Đà Nẵng</v>
      </c>
      <c r="C1127" s="20" t="s">
        <v>12</v>
      </c>
      <c r="D1127" s="22"/>
      <c r="E1127" s="1" t="s">
        <v>14</v>
      </c>
      <c r="F1127" s="1" t="s">
        <v>14</v>
      </c>
      <c r="G1127" s="1" t="s">
        <v>14</v>
      </c>
      <c r="H1127" s="1" t="s">
        <v>14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14127</v>
      </c>
      <c r="B1128" s="23" t="str">
        <f>HYPERLINK("", "Công an quận Hải Châu thành phố Đà Nẵng")</f>
        <v>Công an quận Hải Châu thành phố Đà Nẵng</v>
      </c>
      <c r="C1128" s="20" t="s">
        <v>12</v>
      </c>
      <c r="D1128" s="21"/>
      <c r="E1128" s="1" t="s">
        <v>14</v>
      </c>
      <c r="F1128" s="1" t="s">
        <v>14</v>
      </c>
      <c r="G1128" s="1" t="s">
        <v>14</v>
      </c>
      <c r="H1128" s="1" t="s">
        <v>15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14128</v>
      </c>
      <c r="B1129" s="19" t="str">
        <f>HYPERLINK("https://haichau.danang.gov.vn/", "UBND Ủy ban nhân dân quận Hải Châu thành phố Đà Nẵng")</f>
        <v>UBND Ủy ban nhân dân quận Hải Châu thành phố Đà Nẵng</v>
      </c>
      <c r="C1129" s="20" t="s">
        <v>12</v>
      </c>
      <c r="D1129" s="22"/>
      <c r="E1129" s="1" t="s">
        <v>14</v>
      </c>
      <c r="F1129" s="1" t="s">
        <v>14</v>
      </c>
      <c r="G1129" s="1" t="s">
        <v>14</v>
      </c>
      <c r="H1129" s="1" t="s">
        <v>14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14129</v>
      </c>
      <c r="B1130" s="23" t="str">
        <f>HYPERLINK("", "Công an quận Sơn Trà thành phố Đà Nẵng")</f>
        <v>Công an quận Sơn Trà thành phố Đà Nẵng</v>
      </c>
      <c r="C1130" s="20" t="s">
        <v>12</v>
      </c>
      <c r="D1130" s="21"/>
      <c r="E1130" s="1" t="s">
        <v>14</v>
      </c>
      <c r="F1130" s="1" t="s">
        <v>14</v>
      </c>
      <c r="G1130" s="1" t="s">
        <v>14</v>
      </c>
      <c r="H1130" s="1" t="s">
        <v>15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14130</v>
      </c>
      <c r="B1131" s="19" t="str">
        <f>HYPERLINK("https://sontra.danang.gov.vn/", "UBND Ủy ban nhân dân quận Sơn Trà thành phố Đà Nẵng")</f>
        <v>UBND Ủy ban nhân dân quận Sơn Trà thành phố Đà Nẵng</v>
      </c>
      <c r="C1131" s="20" t="s">
        <v>12</v>
      </c>
      <c r="D1131" s="22"/>
      <c r="E1131" s="1" t="s">
        <v>14</v>
      </c>
      <c r="F1131" s="1" t="s">
        <v>14</v>
      </c>
      <c r="G1131" s="1" t="s">
        <v>14</v>
      </c>
      <c r="H1131" s="1" t="s">
        <v>14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14131</v>
      </c>
      <c r="B1132" s="23" t="str">
        <f>HYPERLINK("", "Công an quận Ngũ Hành Sơn thành phố Đà Nẵng")</f>
        <v>Công an quận Ngũ Hành Sơn thành phố Đà Nẵng</v>
      </c>
      <c r="C1132" s="20" t="s">
        <v>12</v>
      </c>
      <c r="D1132" s="21"/>
      <c r="E1132" s="1" t="s">
        <v>14</v>
      </c>
      <c r="F1132" s="1" t="s">
        <v>14</v>
      </c>
      <c r="G1132" s="1" t="s">
        <v>14</v>
      </c>
      <c r="H1132" s="1" t="s">
        <v>15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14132</v>
      </c>
      <c r="B1133" s="19" t="str">
        <f>HYPERLINK("https://nguhanhson.danang.gov.vn/", "UBND Ủy ban nhân dân quận Ngũ Hành Sơn thành phố Đà Nẵng")</f>
        <v>UBND Ủy ban nhân dân quận Ngũ Hành Sơn thành phố Đà Nẵng</v>
      </c>
      <c r="C1133" s="20" t="s">
        <v>12</v>
      </c>
      <c r="D1133" s="22"/>
      <c r="E1133" s="1" t="s">
        <v>14</v>
      </c>
      <c r="F1133" s="1" t="s">
        <v>14</v>
      </c>
      <c r="G1133" s="1" t="s">
        <v>14</v>
      </c>
      <c r="H1133" s="1" t="s">
        <v>14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14133</v>
      </c>
      <c r="B1134" s="19" t="str">
        <f>HYPERLINK("https://www.facebook.com/CAQCamLe/?locale=vi_VN", "Công an quận Cẩm Lệ thành phố Đà Nẵng")</f>
        <v>Công an quận Cẩm Lệ thành phố Đà Nẵng</v>
      </c>
      <c r="C1134" s="20" t="s">
        <v>12</v>
      </c>
      <c r="D1134" s="21" t="s">
        <v>13</v>
      </c>
      <c r="E1134" s="1" t="s">
        <v>14</v>
      </c>
      <c r="F1134" s="1" t="s">
        <v>14</v>
      </c>
      <c r="G1134" s="1" t="s">
        <v>14</v>
      </c>
      <c r="H1134" s="1" t="s">
        <v>15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14134</v>
      </c>
      <c r="B1135" s="19" t="str">
        <f>HYPERLINK("https://camle.danang.gov.vn/", "UBND Ủy ban nhân dân quận Cẩm Lệ thành phố Đà Nẵng")</f>
        <v>UBND Ủy ban nhân dân quận Cẩm Lệ thành phố Đà Nẵng</v>
      </c>
      <c r="C1135" s="20" t="s">
        <v>12</v>
      </c>
      <c r="D1135" s="22"/>
      <c r="E1135" s="1" t="s">
        <v>14</v>
      </c>
      <c r="F1135" s="1" t="s">
        <v>14</v>
      </c>
      <c r="G1135" s="1" t="s">
        <v>14</v>
      </c>
      <c r="H1135" s="1" t="s">
        <v>14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14135</v>
      </c>
      <c r="B1136" s="19" t="str">
        <f>HYPERLINK("https://www.facebook.com/TT.CAH.HV/", "Công an huyện Hòa Vang thành phố Đà Nẵng")</f>
        <v>Công an huyện Hòa Vang thành phố Đà Nẵng</v>
      </c>
      <c r="C1136" s="20" t="s">
        <v>12</v>
      </c>
      <c r="D1136" s="21" t="s">
        <v>13</v>
      </c>
      <c r="E1136" s="1" t="s">
        <v>14</v>
      </c>
      <c r="F1136" s="1" t="s">
        <v>14</v>
      </c>
      <c r="G1136" s="1" t="s">
        <v>14</v>
      </c>
      <c r="H1136" s="1" t="s">
        <v>15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14136</v>
      </c>
      <c r="B1137" s="19" t="str">
        <f>HYPERLINK("https://hoavang.danang.gov.vn/", "UBND Ủy ban nhân dân huyện Hòa Vang thành phố Đà Nẵng")</f>
        <v>UBND Ủy ban nhân dân huyện Hòa Vang thành phố Đà Nẵng</v>
      </c>
      <c r="C1137" s="20" t="s">
        <v>12</v>
      </c>
      <c r="D1137" s="22"/>
      <c r="E1137" s="1" t="s">
        <v>14</v>
      </c>
      <c r="F1137" s="1" t="s">
        <v>14</v>
      </c>
      <c r="G1137" s="1" t="s">
        <v>14</v>
      </c>
      <c r="H1137" s="1" t="s">
        <v>14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14137</v>
      </c>
      <c r="B1138" s="23" t="str">
        <f>HYPERLINK("", "Công an thành phố Tam Kỳ tỉnh Quảng Nam")</f>
        <v>Công an thành phố Tam Kỳ tỉnh Quảng Nam</v>
      </c>
      <c r="C1138" s="20" t="s">
        <v>12</v>
      </c>
      <c r="D1138" s="21"/>
      <c r="E1138" s="1" t="s">
        <v>14</v>
      </c>
      <c r="F1138" s="1" t="s">
        <v>14</v>
      </c>
      <c r="G1138" s="1" t="s">
        <v>14</v>
      </c>
      <c r="H1138" s="1" t="s">
        <v>15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14138</v>
      </c>
      <c r="B1139" s="19" t="str">
        <f>HYPERLINK("https://tamky.quangnam.gov.vn/webcenter/portal/tamky", "UBND Ủy ban nhân dân thành phố Tam Kỳ tỉnh Quảng Nam")</f>
        <v>UBND Ủy ban nhân dân thành phố Tam Kỳ tỉnh Quảng Nam</v>
      </c>
      <c r="C1139" s="20" t="s">
        <v>12</v>
      </c>
      <c r="D1139" s="22"/>
      <c r="E1139" s="1" t="s">
        <v>14</v>
      </c>
      <c r="F1139" s="1" t="s">
        <v>14</v>
      </c>
      <c r="G1139" s="1" t="s">
        <v>14</v>
      </c>
      <c r="H1139" s="1" t="s">
        <v>14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14139</v>
      </c>
      <c r="B1140" s="19" t="str">
        <f>HYPERLINK("https://www.facebook.com/policehoian/?locale=vi_VN", "Công an thành phố Hội An tỉnh Quảng Nam")</f>
        <v>Công an thành phố Hội An tỉnh Quảng Nam</v>
      </c>
      <c r="C1140" s="20" t="s">
        <v>12</v>
      </c>
      <c r="D1140" s="21"/>
      <c r="E1140" s="1" t="s">
        <v>14</v>
      </c>
      <c r="F1140" s="1" t="s">
        <v>14</v>
      </c>
      <c r="G1140" s="1" t="s">
        <v>14</v>
      </c>
      <c r="H1140" s="1" t="s">
        <v>15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14140</v>
      </c>
      <c r="B1141" s="19" t="str">
        <f>HYPERLINK("https://hoian.quangnam.gov.vn/webcenter/portal/hoian", "UBND Ủy ban nhân dân thành phố Hội An tỉnh Quảng Nam")</f>
        <v>UBND Ủy ban nhân dân thành phố Hội An tỉnh Quảng Nam</v>
      </c>
      <c r="C1141" s="20" t="s">
        <v>12</v>
      </c>
      <c r="D1141" s="22"/>
      <c r="E1141" s="1" t="s">
        <v>14</v>
      </c>
      <c r="F1141" s="1" t="s">
        <v>14</v>
      </c>
      <c r="G1141" s="1" t="s">
        <v>14</v>
      </c>
      <c r="H1141" s="1" t="s">
        <v>14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14141</v>
      </c>
      <c r="B1142" s="19" t="str">
        <f>HYPERLINK("https://www.facebook.com/policetaygiang/", "Công an huyện Tây Giang tỉnh Quảng Nam")</f>
        <v>Công an huyện Tây Giang tỉnh Quảng Nam</v>
      </c>
      <c r="C1142" s="20" t="s">
        <v>12</v>
      </c>
      <c r="D1142" s="21" t="s">
        <v>13</v>
      </c>
      <c r="E1142" s="1" t="s">
        <v>14</v>
      </c>
      <c r="F1142" s="1" t="s">
        <v>14</v>
      </c>
      <c r="G1142" s="1" t="s">
        <v>14</v>
      </c>
      <c r="H1142" s="1" t="s">
        <v>15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14142</v>
      </c>
      <c r="B1143" s="19" t="str">
        <f>HYPERLINK("https://quangnam.gov.vn/huyen-tay-giang-24829.html", "UBND Ủy ban nhân dân huyện Tây Giang tỉnh Quảng Nam")</f>
        <v>UBND Ủy ban nhân dân huyện Tây Giang tỉnh Quảng Nam</v>
      </c>
      <c r="C1143" s="20" t="s">
        <v>12</v>
      </c>
      <c r="D1143" s="22"/>
      <c r="E1143" s="1" t="s">
        <v>14</v>
      </c>
      <c r="F1143" s="1" t="s">
        <v>14</v>
      </c>
      <c r="G1143" s="1" t="s">
        <v>14</v>
      </c>
      <c r="H1143" s="1" t="s">
        <v>14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14143</v>
      </c>
      <c r="B1144" s="23" t="str">
        <f>HYPERLINK("", "Công an huyện Đông Giang tỉnh Quảng Nam")</f>
        <v>Công an huyện Đông Giang tỉnh Quảng Nam</v>
      </c>
      <c r="C1144" s="20" t="s">
        <v>12</v>
      </c>
      <c r="D1144" s="21"/>
      <c r="E1144" s="1" t="s">
        <v>14</v>
      </c>
      <c r="F1144" s="1" t="s">
        <v>14</v>
      </c>
      <c r="G1144" s="1" t="s">
        <v>14</v>
      </c>
      <c r="H1144" s="1" t="s">
        <v>15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14144</v>
      </c>
      <c r="B1145" s="19" t="str">
        <f>HYPERLINK("https://donggiang.quangnam.gov.vn/webcenter/portal/donggiang", "UBND Ủy ban nhân dân huyện Đông Giang tỉnh Quảng Nam")</f>
        <v>UBND Ủy ban nhân dân huyện Đông Giang tỉnh Quảng Nam</v>
      </c>
      <c r="C1145" s="20" t="s">
        <v>12</v>
      </c>
      <c r="D1145" s="22"/>
      <c r="E1145" s="1" t="s">
        <v>14</v>
      </c>
      <c r="F1145" s="1" t="s">
        <v>14</v>
      </c>
      <c r="G1145" s="1" t="s">
        <v>14</v>
      </c>
      <c r="H1145" s="1" t="s">
        <v>14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14145</v>
      </c>
      <c r="B1146" s="19" t="str">
        <f>HYPERLINK("https://www.facebook.com/policedailoc/", "Công an huyện Đại Lộc tỉnh Quảng Nam")</f>
        <v>Công an huyện Đại Lộc tỉnh Quảng Nam</v>
      </c>
      <c r="C1146" s="20" t="s">
        <v>12</v>
      </c>
      <c r="D1146" s="21" t="s">
        <v>13</v>
      </c>
      <c r="E1146" s="1" t="s">
        <v>14</v>
      </c>
      <c r="F1146" s="1" t="s">
        <v>14</v>
      </c>
      <c r="G1146" s="1" t="s">
        <v>14</v>
      </c>
      <c r="H1146" s="1" t="s">
        <v>15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14146</v>
      </c>
      <c r="B1147" s="19" t="str">
        <f>HYPERLINK("https://dailoc.quangnam.gov.vn/", "UBND Ủy ban nhân dân huyện Đại Lộc tỉnh Quảng Nam")</f>
        <v>UBND Ủy ban nhân dân huyện Đại Lộc tỉnh Quảng Nam</v>
      </c>
      <c r="C1147" s="20" t="s">
        <v>12</v>
      </c>
      <c r="D1147" s="22"/>
      <c r="E1147" s="1" t="s">
        <v>14</v>
      </c>
      <c r="F1147" s="1" t="s">
        <v>14</v>
      </c>
      <c r="G1147" s="1" t="s">
        <v>14</v>
      </c>
      <c r="H1147" s="1" t="s">
        <v>14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14147</v>
      </c>
      <c r="B1148" s="19" t="str">
        <f>HYPERLINK("https://www.facebook.com/policeduyxuyen/", "Công an huyện Duy Xuyên tỉnh Quảng Nam")</f>
        <v>Công an huyện Duy Xuyên tỉnh Quảng Nam</v>
      </c>
      <c r="C1148" s="20" t="s">
        <v>12</v>
      </c>
      <c r="D1148" s="21"/>
      <c r="E1148" s="1" t="s">
        <v>14</v>
      </c>
      <c r="F1148" s="1" t="s">
        <v>14</v>
      </c>
      <c r="G1148" s="1" t="s">
        <v>14</v>
      </c>
      <c r="H1148" s="1" t="s">
        <v>15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14148</v>
      </c>
      <c r="B1149" s="19" t="str">
        <f>HYPERLINK("https://duyxuyen.quangnam.gov.vn/webcenter/portal/duyxuyen", "UBND Ủy ban nhân dân huyện Duy Xuyên tỉnh Quảng Nam")</f>
        <v>UBND Ủy ban nhân dân huyện Duy Xuyên tỉnh Quảng Nam</v>
      </c>
      <c r="C1149" s="20" t="s">
        <v>12</v>
      </c>
      <c r="D1149" s="22"/>
      <c r="E1149" s="1" t="s">
        <v>14</v>
      </c>
      <c r="F1149" s="1" t="s">
        <v>14</v>
      </c>
      <c r="G1149" s="1" t="s">
        <v>14</v>
      </c>
      <c r="H1149" s="1" t="s">
        <v>14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14149</v>
      </c>
      <c r="B1150" s="19" t="str">
        <f>HYPERLINK("https://www.facebook.com/policequeson/", "Công an huyện Quế Sơn tỉnh Quảng Nam")</f>
        <v>Công an huyện Quế Sơn tỉnh Quảng Nam</v>
      </c>
      <c r="C1150" s="20" t="s">
        <v>12</v>
      </c>
      <c r="D1150" s="21"/>
      <c r="E1150" s="1" t="s">
        <v>14</v>
      </c>
      <c r="F1150" s="1" t="s">
        <v>14</v>
      </c>
      <c r="G1150" s="1" t="s">
        <v>14</v>
      </c>
      <c r="H1150" s="1" t="s">
        <v>15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14150</v>
      </c>
      <c r="B1151" s="19" t="str">
        <f>HYPERLINK("https://queson.quangnam.gov.vn/webcenter/portal/queson", "UBND Ủy ban nhân dân huyện Quế Sơn tỉnh Quảng Nam")</f>
        <v>UBND Ủy ban nhân dân huyện Quế Sơn tỉnh Quảng Nam</v>
      </c>
      <c r="C1151" s="20" t="s">
        <v>12</v>
      </c>
      <c r="D1151" s="22"/>
      <c r="E1151" s="1" t="s">
        <v>14</v>
      </c>
      <c r="F1151" s="1" t="s">
        <v>14</v>
      </c>
      <c r="G1151" s="1" t="s">
        <v>14</v>
      </c>
      <c r="H1151" s="1" t="s">
        <v>14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14151</v>
      </c>
      <c r="B1152" s="19" t="str">
        <f>HYPERLINK("https://www.facebook.com/policenamgiang/", "Công an huyện Nam Giang tỉnh Quảng Nam")</f>
        <v>Công an huyện Nam Giang tỉnh Quảng Nam</v>
      </c>
      <c r="C1152" s="20" t="s">
        <v>12</v>
      </c>
      <c r="D1152" s="21" t="s">
        <v>13</v>
      </c>
      <c r="E1152" s="1" t="s">
        <v>14</v>
      </c>
      <c r="F1152" s="1" t="s">
        <v>14</v>
      </c>
      <c r="G1152" s="1" t="s">
        <v>14</v>
      </c>
      <c r="H1152" s="1" t="s">
        <v>15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14152</v>
      </c>
      <c r="B1153" s="19" t="str">
        <f>HYPERLINK("https://namgiang.quangnam.gov.vn/", "UBND Ủy ban nhân dân huyện Nam Giang tỉnh Quảng Nam")</f>
        <v>UBND Ủy ban nhân dân huyện Nam Giang tỉnh Quảng Nam</v>
      </c>
      <c r="C1153" s="20" t="s">
        <v>12</v>
      </c>
      <c r="D1153" s="22"/>
      <c r="E1153" s="1" t="s">
        <v>14</v>
      </c>
      <c r="F1153" s="1" t="s">
        <v>14</v>
      </c>
      <c r="G1153" s="1" t="s">
        <v>14</v>
      </c>
      <c r="H1153" s="1" t="s">
        <v>14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14153</v>
      </c>
      <c r="B1154" s="23" t="str">
        <f>HYPERLINK("", "Công an huyện Phước Sơn tỉnh Quảng Nam")</f>
        <v>Công an huyện Phước Sơn tỉnh Quảng Nam</v>
      </c>
      <c r="C1154" s="21" t="s">
        <v>12</v>
      </c>
      <c r="D1154" s="21"/>
      <c r="E1154" s="1" t="s">
        <v>14</v>
      </c>
      <c r="F1154" s="1" t="s">
        <v>14</v>
      </c>
      <c r="G1154" s="1" t="s">
        <v>14</v>
      </c>
      <c r="H1154" s="1" t="s">
        <v>15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14154</v>
      </c>
      <c r="B1155" s="19" t="str">
        <f>HYPERLINK("https://phuocson.quangnam.gov.vn/webcenter/portal/phuocson", "UBND Ủy ban nhân dân huyện Phước Sơn tỉnh Quảng Nam")</f>
        <v>UBND Ủy ban nhân dân huyện Phước Sơn tỉnh Quảng Nam</v>
      </c>
      <c r="C1155" s="20" t="s">
        <v>12</v>
      </c>
      <c r="D1155" s="22"/>
      <c r="E1155" s="1" t="s">
        <v>14</v>
      </c>
      <c r="F1155" s="1" t="s">
        <v>14</v>
      </c>
      <c r="G1155" s="1" t="s">
        <v>14</v>
      </c>
      <c r="H1155" s="1" t="s">
        <v>14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14155</v>
      </c>
      <c r="B1156" s="19" t="str">
        <f>HYPERLINK("https://www.facebook.com/policehiepduc/?locale=vi_VN", "Công an huyện Hiệp Đức tỉnh Quảng Nam")</f>
        <v>Công an huyện Hiệp Đức tỉnh Quảng Nam</v>
      </c>
      <c r="C1156" s="20" t="s">
        <v>12</v>
      </c>
      <c r="D1156" s="21"/>
      <c r="E1156" s="1" t="s">
        <v>14</v>
      </c>
      <c r="F1156" s="1" t="s">
        <v>14</v>
      </c>
      <c r="G1156" s="1" t="s">
        <v>14</v>
      </c>
      <c r="H1156" s="1" t="s">
        <v>15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14156</v>
      </c>
      <c r="B1157" s="19" t="str">
        <f>HYPERLINK("https://hiepduc.quangnam.gov.vn/webcenter/portal/hiepduc", "UBND Ủy ban nhân dân huyện Hiệp Đức tỉnh Quảng Nam")</f>
        <v>UBND Ủy ban nhân dân huyện Hiệp Đức tỉnh Quảng Nam</v>
      </c>
      <c r="C1157" s="20" t="s">
        <v>12</v>
      </c>
      <c r="D1157" s="22"/>
      <c r="E1157" s="1" t="s">
        <v>14</v>
      </c>
      <c r="F1157" s="1" t="s">
        <v>14</v>
      </c>
      <c r="G1157" s="1" t="s">
        <v>14</v>
      </c>
      <c r="H1157" s="1" t="s">
        <v>14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14157</v>
      </c>
      <c r="B1158" s="19" t="str">
        <f>HYPERLINK("https://www.facebook.com/policethangbinh/", "Công an huyện Thăng Bình tỉnh Quảng Nam")</f>
        <v>Công an huyện Thăng Bình tỉnh Quảng Nam</v>
      </c>
      <c r="C1158" s="20" t="s">
        <v>12</v>
      </c>
      <c r="D1158" s="21" t="s">
        <v>13</v>
      </c>
      <c r="E1158" s="1" t="s">
        <v>14</v>
      </c>
      <c r="F1158" s="1" t="s">
        <v>14</v>
      </c>
      <c r="G1158" s="1" t="s">
        <v>14</v>
      </c>
      <c r="H1158" s="1" t="s">
        <v>15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14158</v>
      </c>
      <c r="B1159" s="19" t="str">
        <f>HYPERLINK("https://www.thangbinh.quangnam.gov.vn/webcenter/portal/thangbinh", "UBND Ủy ban nhân dân huyện Thăng Bình tỉnh Quảng Nam")</f>
        <v>UBND Ủy ban nhân dân huyện Thăng Bình tỉnh Quảng Nam</v>
      </c>
      <c r="C1159" s="20" t="s">
        <v>12</v>
      </c>
      <c r="D1159" s="22"/>
      <c r="E1159" s="1" t="s">
        <v>14</v>
      </c>
      <c r="F1159" s="1" t="s">
        <v>14</v>
      </c>
      <c r="G1159" s="1" t="s">
        <v>14</v>
      </c>
      <c r="H1159" s="1" t="s">
        <v>14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14159</v>
      </c>
      <c r="B1160" s="19" t="str">
        <f>HYPERLINK("https://www.facebook.com/policetienphuoc/", "Công an huyện Tiên Phước tỉnh Quảng Nam")</f>
        <v>Công an huyện Tiên Phước tỉnh Quảng Nam</v>
      </c>
      <c r="C1160" s="20" t="s">
        <v>12</v>
      </c>
      <c r="D1160" s="21" t="s">
        <v>13</v>
      </c>
      <c r="E1160" s="1" t="s">
        <v>14</v>
      </c>
      <c r="F1160" s="1" t="s">
        <v>14</v>
      </c>
      <c r="G1160" s="1" t="s">
        <v>14</v>
      </c>
      <c r="H1160" s="1" t="s">
        <v>15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14160</v>
      </c>
      <c r="B1161" s="19" t="str">
        <f>HYPERLINK("https://tienphuoc.quangnam.gov.vn/webcenter/portal/tienphuoc", "UBND Ủy ban nhân dân huyện Tiên Phước tỉnh Quảng Nam")</f>
        <v>UBND Ủy ban nhân dân huyện Tiên Phước tỉnh Quảng Nam</v>
      </c>
      <c r="C1161" s="20" t="s">
        <v>12</v>
      </c>
      <c r="D1161" s="22"/>
      <c r="E1161" s="1" t="s">
        <v>14</v>
      </c>
      <c r="F1161" s="1" t="s">
        <v>14</v>
      </c>
      <c r="G1161" s="1" t="s">
        <v>14</v>
      </c>
      <c r="H1161" s="1" t="s">
        <v>14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14161</v>
      </c>
      <c r="B1162" s="19" t="str">
        <f>HYPERLINK("https://www.facebook.com/policebactramy/", "Công an huyện Bắc Trà My tỉnh Quảng Nam")</f>
        <v>Công an huyện Bắc Trà My tỉnh Quảng Nam</v>
      </c>
      <c r="C1162" s="20" t="s">
        <v>12</v>
      </c>
      <c r="D1162" s="21"/>
      <c r="E1162" s="1" t="s">
        <v>14</v>
      </c>
      <c r="F1162" s="1" t="s">
        <v>14</v>
      </c>
      <c r="G1162" s="1" t="s">
        <v>14</v>
      </c>
      <c r="H1162" s="1" t="s">
        <v>15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14162</v>
      </c>
      <c r="B1163" s="19" t="str">
        <f>HYPERLINK("https://bactramy.quangnam.gov.vn/webcenter/portal/bactramy", "UBND Ủy ban nhân dân huyện Bắc Trà My tỉnh Quảng Nam")</f>
        <v>UBND Ủy ban nhân dân huyện Bắc Trà My tỉnh Quảng Nam</v>
      </c>
      <c r="C1163" s="20" t="s">
        <v>12</v>
      </c>
      <c r="D1163" s="22"/>
      <c r="E1163" s="1" t="s">
        <v>14</v>
      </c>
      <c r="F1163" s="1" t="s">
        <v>14</v>
      </c>
      <c r="G1163" s="1" t="s">
        <v>14</v>
      </c>
      <c r="H1163" s="1" t="s">
        <v>14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14163</v>
      </c>
      <c r="B1164" s="19" t="s">
        <v>242</v>
      </c>
      <c r="C1164" s="24" t="s">
        <v>14</v>
      </c>
      <c r="D1164" s="21" t="s">
        <v>13</v>
      </c>
      <c r="E1164" s="1" t="s">
        <v>14</v>
      </c>
      <c r="F1164" s="1" t="s">
        <v>14</v>
      </c>
      <c r="G1164" s="1" t="s">
        <v>14</v>
      </c>
      <c r="H1164" s="1" t="s">
        <v>15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14164</v>
      </c>
      <c r="B1165" s="19" t="str">
        <f>HYPERLINK("https://namtramy.quangnam.gov.vn/webcenter/portal/namtramy", "UBND Ủy ban nhân dân huyện Nam Trà My tỉnh Quảng Nam")</f>
        <v>UBND Ủy ban nhân dân huyện Nam Trà My tỉnh Quảng Nam</v>
      </c>
      <c r="C1165" s="20" t="s">
        <v>12</v>
      </c>
      <c r="D1165" s="22"/>
      <c r="E1165" s="1" t="s">
        <v>14</v>
      </c>
      <c r="F1165" s="1" t="s">
        <v>14</v>
      </c>
      <c r="G1165" s="1" t="s">
        <v>14</v>
      </c>
      <c r="H1165" s="1" t="s">
        <v>14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14165</v>
      </c>
      <c r="B1166" s="19" t="s">
        <v>243</v>
      </c>
      <c r="C1166" s="24" t="s">
        <v>14</v>
      </c>
      <c r="D1166" s="21"/>
      <c r="E1166" s="1" t="s">
        <v>14</v>
      </c>
      <c r="F1166" s="1" t="s">
        <v>14</v>
      </c>
      <c r="G1166" s="1" t="s">
        <v>14</v>
      </c>
      <c r="H1166" s="1" t="s">
        <v>15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14166</v>
      </c>
      <c r="B1167" s="19" t="str">
        <f>HYPERLINK("https://nuithanh.quangnam.gov.vn/webcenter/portal/nuithanh", "UBND Ủy ban nhân dân huyện Núi Thành tỉnh Quảng Nam")</f>
        <v>UBND Ủy ban nhân dân huyện Núi Thành tỉnh Quảng Nam</v>
      </c>
      <c r="C1167" s="20" t="s">
        <v>12</v>
      </c>
      <c r="D1167" s="22"/>
      <c r="E1167" s="1" t="s">
        <v>14</v>
      </c>
      <c r="F1167" s="1" t="s">
        <v>14</v>
      </c>
      <c r="G1167" s="1" t="s">
        <v>14</v>
      </c>
      <c r="H1167" s="1" t="s">
        <v>14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14167</v>
      </c>
      <c r="B1168" s="19" t="s">
        <v>244</v>
      </c>
      <c r="C1168" s="24" t="s">
        <v>14</v>
      </c>
      <c r="D1168" s="21"/>
      <c r="E1168" s="1" t="s">
        <v>14</v>
      </c>
      <c r="F1168" s="1" t="s">
        <v>14</v>
      </c>
      <c r="G1168" s="1" t="s">
        <v>14</v>
      </c>
      <c r="H1168" s="1" t="s">
        <v>15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14168</v>
      </c>
      <c r="B1169" s="19" t="str">
        <f>HYPERLINK("http://phuninh.gov.vn/", "UBND Ủy ban nhân dân huyện Phú Ninh tỉnh Quảng Nam")</f>
        <v>UBND Ủy ban nhân dân huyện Phú Ninh tỉnh Quảng Nam</v>
      </c>
      <c r="C1169" s="20" t="s">
        <v>12</v>
      </c>
      <c r="D1169" s="22"/>
      <c r="E1169" s="1" t="s">
        <v>14</v>
      </c>
      <c r="F1169" s="1" t="s">
        <v>14</v>
      </c>
      <c r="G1169" s="1" t="s">
        <v>14</v>
      </c>
      <c r="H1169" s="1" t="s">
        <v>14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14169</v>
      </c>
      <c r="B1170" s="19" t="s">
        <v>245</v>
      </c>
      <c r="C1170" s="24" t="s">
        <v>14</v>
      </c>
      <c r="D1170" s="21"/>
      <c r="E1170" s="1" t="s">
        <v>14</v>
      </c>
      <c r="F1170" s="1" t="s">
        <v>14</v>
      </c>
      <c r="G1170" s="1" t="s">
        <v>14</v>
      </c>
      <c r="H1170" s="1" t="s">
        <v>15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14170</v>
      </c>
      <c r="B1171" s="19" t="str">
        <f>HYPERLINK("https://nongson.quangnam.gov.vn/webcenter/portal/nongson", "UBND Ủy ban nhân dân huyện Nông Sơn tỉnh Quảng Nam")</f>
        <v>UBND Ủy ban nhân dân huyện Nông Sơn tỉnh Quảng Nam</v>
      </c>
      <c r="C1171" s="20" t="s">
        <v>12</v>
      </c>
      <c r="D1171" s="22"/>
      <c r="E1171" s="1" t="s">
        <v>14</v>
      </c>
      <c r="F1171" s="1" t="s">
        <v>14</v>
      </c>
      <c r="G1171" s="1" t="s">
        <v>14</v>
      </c>
      <c r="H1171" s="1" t="s">
        <v>14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14171</v>
      </c>
      <c r="B1172" s="23" t="str">
        <f>HYPERLINK("", "Công an thành phố Quảng Ngãi tỉnh Quảng Ngãi")</f>
        <v>Công an thành phố Quảng Ngãi tỉnh Quảng Ngãi</v>
      </c>
      <c r="C1172" s="20" t="s">
        <v>12</v>
      </c>
      <c r="D1172" s="21"/>
      <c r="E1172" s="1" t="s">
        <v>14</v>
      </c>
      <c r="F1172" s="1" t="s">
        <v>14</v>
      </c>
      <c r="G1172" s="1" t="s">
        <v>14</v>
      </c>
      <c r="H1172" s="1" t="s">
        <v>15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14172</v>
      </c>
      <c r="B1173" s="19" t="str">
        <f>HYPERLINK("https://thanhpho.quangngai.gov.vn/", "UBND Ủy ban nhân dân thành phố Quảng Ngãi tỉnh Quảng Ngãi")</f>
        <v>UBND Ủy ban nhân dân thành phố Quảng Ngãi tỉnh Quảng Ngãi</v>
      </c>
      <c r="C1173" s="20" t="s">
        <v>12</v>
      </c>
      <c r="D1173" s="22"/>
      <c r="E1173" s="1" t="s">
        <v>14</v>
      </c>
      <c r="F1173" s="1" t="s">
        <v>14</v>
      </c>
      <c r="G1173" s="1" t="s">
        <v>14</v>
      </c>
      <c r="H1173" s="1" t="s">
        <v>14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14173</v>
      </c>
      <c r="B1174" s="19" t="s">
        <v>246</v>
      </c>
      <c r="C1174" s="24" t="s">
        <v>14</v>
      </c>
      <c r="D1174" s="21"/>
      <c r="E1174" s="1" t="s">
        <v>14</v>
      </c>
      <c r="F1174" s="1" t="s">
        <v>14</v>
      </c>
      <c r="G1174" s="1" t="s">
        <v>14</v>
      </c>
      <c r="H1174" s="1" t="s">
        <v>15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14174</v>
      </c>
      <c r="B1175" s="19" t="str">
        <f>HYPERLINK("https://binhson.quangngai.gov.vn/", "UBND Ủy ban nhân dân huyện Bình Sơn tỉnh Quảng Ngãi")</f>
        <v>UBND Ủy ban nhân dân huyện Bình Sơn tỉnh Quảng Ngãi</v>
      </c>
      <c r="C1175" s="20" t="s">
        <v>12</v>
      </c>
      <c r="D1175" s="22"/>
      <c r="E1175" s="1" t="s">
        <v>14</v>
      </c>
      <c r="F1175" s="1" t="s">
        <v>14</v>
      </c>
      <c r="G1175" s="1" t="s">
        <v>14</v>
      </c>
      <c r="H1175" s="1" t="s">
        <v>14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14175</v>
      </c>
      <c r="B1176" s="19" t="s">
        <v>247</v>
      </c>
      <c r="C1176" s="24" t="s">
        <v>14</v>
      </c>
      <c r="D1176" s="21" t="s">
        <v>13</v>
      </c>
      <c r="E1176" s="1" t="s">
        <v>14</v>
      </c>
      <c r="F1176" s="1" t="s">
        <v>14</v>
      </c>
      <c r="G1176" s="1" t="s">
        <v>14</v>
      </c>
      <c r="H1176" s="1" t="s">
        <v>15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14176</v>
      </c>
      <c r="B1177" s="19" t="str">
        <f>HYPERLINK("https://trabong.quangngai.gov.vn/", "UBND Ủy ban nhân dân huyện Trà Bồng tỉnh Quảng Ngãi")</f>
        <v>UBND Ủy ban nhân dân huyện Trà Bồng tỉnh Quảng Ngãi</v>
      </c>
      <c r="C1177" s="20" t="s">
        <v>12</v>
      </c>
      <c r="D1177" s="22"/>
      <c r="E1177" s="1" t="s">
        <v>14</v>
      </c>
      <c r="F1177" s="1" t="s">
        <v>14</v>
      </c>
      <c r="G1177" s="1" t="s">
        <v>14</v>
      </c>
      <c r="H1177" s="1" t="s">
        <v>14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14177</v>
      </c>
      <c r="B1178" s="19" t="str">
        <f>HYPERLINK("https://www.facebook.com/tuoitreconganhuyentaytra/", "Công an huyện Tây Trà tỉnh Quảng Ngãi")</f>
        <v>Công an huyện Tây Trà tỉnh Quảng Ngãi</v>
      </c>
      <c r="C1178" s="20" t="s">
        <v>12</v>
      </c>
      <c r="D1178" s="21" t="s">
        <v>13</v>
      </c>
      <c r="E1178" s="1" t="s">
        <v>14</v>
      </c>
      <c r="F1178" s="1" t="s">
        <v>14</v>
      </c>
      <c r="G1178" s="1" t="s">
        <v>14</v>
      </c>
      <c r="H1178" s="1" t="s">
        <v>15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14178</v>
      </c>
      <c r="B1179" s="19" t="str">
        <f>HYPERLINK("https://congbao.quangngai.gov.vn/documentNumber/332", "UBND Ủy ban nhân dân huyện Tây Trà tỉnh Quảng Ngãi")</f>
        <v>UBND Ủy ban nhân dân huyện Tây Trà tỉnh Quảng Ngãi</v>
      </c>
      <c r="C1179" s="20" t="s">
        <v>12</v>
      </c>
      <c r="D1179" s="22"/>
      <c r="E1179" s="1" t="s">
        <v>14</v>
      </c>
      <c r="F1179" s="1" t="s">
        <v>14</v>
      </c>
      <c r="G1179" s="1" t="s">
        <v>14</v>
      </c>
      <c r="H1179" s="1" t="s">
        <v>14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14179</v>
      </c>
      <c r="B1180" s="23" t="str">
        <f>HYPERLINK("", "Công an huyện Sơn Tịnh tỉnh Quảng Ngãi")</f>
        <v>Công an huyện Sơn Tịnh tỉnh Quảng Ngãi</v>
      </c>
      <c r="C1180" s="20" t="s">
        <v>12</v>
      </c>
      <c r="D1180" s="21"/>
      <c r="E1180" s="1" t="s">
        <v>14</v>
      </c>
      <c r="F1180" s="1" t="s">
        <v>14</v>
      </c>
      <c r="G1180" s="1" t="s">
        <v>14</v>
      </c>
      <c r="H1180" s="1" t="s">
        <v>15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14180</v>
      </c>
      <c r="B1181" s="19" t="str">
        <f>HYPERLINK("https://sontinh.quangngai.gov.vn/", "UBND Ủy ban nhân dân huyện Sơn Tịnh tỉnh Quảng Ngãi")</f>
        <v>UBND Ủy ban nhân dân huyện Sơn Tịnh tỉnh Quảng Ngãi</v>
      </c>
      <c r="C1181" s="20" t="s">
        <v>12</v>
      </c>
      <c r="D1181" s="22"/>
      <c r="E1181" s="1" t="s">
        <v>14</v>
      </c>
      <c r="F1181" s="1" t="s">
        <v>14</v>
      </c>
      <c r="G1181" s="1" t="s">
        <v>14</v>
      </c>
      <c r="H1181" s="1" t="s">
        <v>14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14181</v>
      </c>
      <c r="B1182" s="19" t="str">
        <f>HYPERLINK("https://www.facebook.com/conganhuyentunghia/", "Công an huyện Tư Nghĩa tỉnh Quảng Ngãi")</f>
        <v>Công an huyện Tư Nghĩa tỉnh Quảng Ngãi</v>
      </c>
      <c r="C1182" s="20" t="s">
        <v>12</v>
      </c>
      <c r="D1182" s="21" t="s">
        <v>13</v>
      </c>
      <c r="E1182" s="1" t="s">
        <v>14</v>
      </c>
      <c r="F1182" s="1" t="s">
        <v>14</v>
      </c>
      <c r="G1182" s="1" t="s">
        <v>14</v>
      </c>
      <c r="H1182" s="1" t="s">
        <v>15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14182</v>
      </c>
      <c r="B1183" s="19" t="str">
        <f>HYPERLINK("https://tunghia.quangngai.gov.vn/", "UBND Ủy ban nhân dân huyện Tư Nghĩa tỉnh Quảng Ngãi")</f>
        <v>UBND Ủy ban nhân dân huyện Tư Nghĩa tỉnh Quảng Ngãi</v>
      </c>
      <c r="C1183" s="20" t="s">
        <v>12</v>
      </c>
      <c r="D1183" s="22"/>
      <c r="E1183" s="1" t="s">
        <v>14</v>
      </c>
      <c r="F1183" s="1" t="s">
        <v>14</v>
      </c>
      <c r="G1183" s="1" t="s">
        <v>14</v>
      </c>
      <c r="H1183" s="1" t="s">
        <v>14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14183</v>
      </c>
      <c r="B1184" s="19" t="s">
        <v>248</v>
      </c>
      <c r="C1184" s="24" t="s">
        <v>14</v>
      </c>
      <c r="D1184" s="21" t="s">
        <v>13</v>
      </c>
      <c r="E1184" s="1" t="s">
        <v>14</v>
      </c>
      <c r="F1184" s="1" t="s">
        <v>14</v>
      </c>
      <c r="G1184" s="1" t="s">
        <v>14</v>
      </c>
      <c r="H1184" s="1" t="s">
        <v>15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14184</v>
      </c>
      <c r="B1185" s="19" t="str">
        <f>HYPERLINK("https://sonha.quangngai.gov.vn/", "UBND Ủy ban nhân dân huyện Sơn Hà tỉnh Quảng Ngãi")</f>
        <v>UBND Ủy ban nhân dân huyện Sơn Hà tỉnh Quảng Ngãi</v>
      </c>
      <c r="C1185" s="20" t="s">
        <v>12</v>
      </c>
      <c r="D1185" s="22"/>
      <c r="E1185" s="1" t="s">
        <v>14</v>
      </c>
      <c r="F1185" s="1" t="s">
        <v>14</v>
      </c>
      <c r="G1185" s="1" t="s">
        <v>14</v>
      </c>
      <c r="H1185" s="1" t="s">
        <v>14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14185</v>
      </c>
      <c r="B1186" s="19" t="s">
        <v>249</v>
      </c>
      <c r="C1186" s="24" t="s">
        <v>14</v>
      </c>
      <c r="D1186" s="21"/>
      <c r="E1186" s="1" t="s">
        <v>14</v>
      </c>
      <c r="F1186" s="1" t="s">
        <v>14</v>
      </c>
      <c r="G1186" s="1" t="s">
        <v>14</v>
      </c>
      <c r="H1186" s="1" t="s">
        <v>15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14186</v>
      </c>
      <c r="B1187" s="19" t="str">
        <f>HYPERLINK("https://sontay.quangngai.gov.vn/tra-cuu-van-ban", "UBND Ủy ban nhân dân huyện Sơn Tây tỉnh Quảng Ngãi")</f>
        <v>UBND Ủy ban nhân dân huyện Sơn Tây tỉnh Quảng Ngãi</v>
      </c>
      <c r="C1187" s="20" t="s">
        <v>12</v>
      </c>
      <c r="D1187" s="22"/>
      <c r="E1187" s="1" t="s">
        <v>14</v>
      </c>
      <c r="F1187" s="1" t="s">
        <v>14</v>
      </c>
      <c r="G1187" s="1" t="s">
        <v>14</v>
      </c>
      <c r="H1187" s="1" t="s">
        <v>14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14187</v>
      </c>
      <c r="B1188" s="19" t="s">
        <v>250</v>
      </c>
      <c r="C1188" s="24" t="s">
        <v>14</v>
      </c>
      <c r="D1188" s="21"/>
      <c r="E1188" s="1" t="s">
        <v>14</v>
      </c>
      <c r="F1188" s="1" t="s">
        <v>14</v>
      </c>
      <c r="G1188" s="1" t="s">
        <v>14</v>
      </c>
      <c r="H1188" s="1" t="s">
        <v>15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14188</v>
      </c>
      <c r="B1189" s="19" t="str">
        <f>HYPERLINK("https://minhlong.quangngai.gov.vn/", "UBND Ủy ban nhân dân huyện Minh Long tỉnh Quảng Ngãi")</f>
        <v>UBND Ủy ban nhân dân huyện Minh Long tỉnh Quảng Ngãi</v>
      </c>
      <c r="C1189" s="20" t="s">
        <v>12</v>
      </c>
      <c r="D1189" s="22"/>
      <c r="E1189" s="1" t="s">
        <v>14</v>
      </c>
      <c r="F1189" s="1" t="s">
        <v>14</v>
      </c>
      <c r="G1189" s="1" t="s">
        <v>14</v>
      </c>
      <c r="H1189" s="1" t="s">
        <v>14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14189</v>
      </c>
      <c r="B1190" s="19" t="s">
        <v>251</v>
      </c>
      <c r="C1190" s="24" t="s">
        <v>14</v>
      </c>
      <c r="D1190" s="21" t="s">
        <v>13</v>
      </c>
      <c r="E1190" s="1" t="s">
        <v>14</v>
      </c>
      <c r="F1190" s="1" t="s">
        <v>14</v>
      </c>
      <c r="G1190" s="1" t="s">
        <v>14</v>
      </c>
      <c r="H1190" s="1" t="s">
        <v>15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14190</v>
      </c>
      <c r="B1191" s="19" t="str">
        <f>HYPERLINK("https://nghiahanh.quangngai.gov.vn/", "UBND Ủy ban nhân dân huyện Nghĩa Hành tỉnh Quảng Ngãi")</f>
        <v>UBND Ủy ban nhân dân huyện Nghĩa Hành tỉnh Quảng Ngãi</v>
      </c>
      <c r="C1191" s="20" t="s">
        <v>12</v>
      </c>
      <c r="D1191" s="22"/>
      <c r="E1191" s="1" t="s">
        <v>14</v>
      </c>
      <c r="F1191" s="1" t="s">
        <v>14</v>
      </c>
      <c r="G1191" s="1" t="s">
        <v>14</v>
      </c>
      <c r="H1191" s="1" t="s">
        <v>14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14191</v>
      </c>
      <c r="B1192" s="19" t="str">
        <f>HYPERLINK("https://www.facebook.com/tuoitreconganhuyenmoduc/", "Công an huyện Mộ Đức tỉnh Quảng Ngãi")</f>
        <v>Công an huyện Mộ Đức tỉnh Quảng Ngãi</v>
      </c>
      <c r="C1192" s="20" t="s">
        <v>12</v>
      </c>
      <c r="D1192" s="21" t="s">
        <v>13</v>
      </c>
      <c r="E1192" s="1" t="s">
        <v>14</v>
      </c>
      <c r="F1192" s="1" t="s">
        <v>14</v>
      </c>
      <c r="G1192" s="1" t="s">
        <v>14</v>
      </c>
      <c r="H1192" s="1" t="s">
        <v>15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14192</v>
      </c>
      <c r="B1193" s="19" t="str">
        <f>HYPERLINK("https://moduc.quangngai.gov.vn/", "UBND Ủy ban nhân dân huyện Mộ Đức tỉnh Quảng Ngãi")</f>
        <v>UBND Ủy ban nhân dân huyện Mộ Đức tỉnh Quảng Ngãi</v>
      </c>
      <c r="C1193" s="20" t="s">
        <v>12</v>
      </c>
      <c r="D1193" s="22"/>
      <c r="E1193" s="1" t="s">
        <v>14</v>
      </c>
      <c r="F1193" s="1" t="s">
        <v>14</v>
      </c>
      <c r="G1193" s="1" t="s">
        <v>14</v>
      </c>
      <c r="H1193" s="1" t="s">
        <v>14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14193</v>
      </c>
      <c r="B1194" s="19" t="s">
        <v>252</v>
      </c>
      <c r="C1194" s="24" t="s">
        <v>14</v>
      </c>
      <c r="D1194" s="21"/>
      <c r="E1194" s="1" t="s">
        <v>14</v>
      </c>
      <c r="F1194" s="1" t="s">
        <v>14</v>
      </c>
      <c r="G1194" s="1" t="s">
        <v>14</v>
      </c>
      <c r="H1194" s="1" t="s">
        <v>15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14194</v>
      </c>
      <c r="B1195" s="19" t="str">
        <f>HYPERLINK("https://ducpho.quangngai.gov.vn/", "UBND Ủy ban nhân dân huyện Đức Phổ tỉnh Quảng Ngãi")</f>
        <v>UBND Ủy ban nhân dân huyện Đức Phổ tỉnh Quảng Ngãi</v>
      </c>
      <c r="C1195" s="20" t="s">
        <v>12</v>
      </c>
      <c r="D1195" s="22"/>
      <c r="E1195" s="1" t="s">
        <v>14</v>
      </c>
      <c r="F1195" s="1" t="s">
        <v>14</v>
      </c>
      <c r="G1195" s="1" t="s">
        <v>14</v>
      </c>
      <c r="H1195" s="1" t="s">
        <v>14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14195</v>
      </c>
      <c r="B1196" s="23" t="str">
        <f>HYPERLINK("https://www.facebook.com/codobato", "Công an huyện Ba Tơ tỉnh Quảng Ngãi")</f>
        <v>Công an huyện Ba Tơ tỉnh Quảng Ngãi</v>
      </c>
      <c r="C1196" s="21" t="s">
        <v>12</v>
      </c>
      <c r="D1196" s="21" t="s">
        <v>13</v>
      </c>
      <c r="E1196" s="1" t="s">
        <v>14</v>
      </c>
      <c r="F1196" s="1" t="s">
        <v>14</v>
      </c>
      <c r="G1196" s="1" t="s">
        <v>14</v>
      </c>
      <c r="H1196" s="1" t="s">
        <v>15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14196</v>
      </c>
      <c r="B1197" s="19" t="str">
        <f>HYPERLINK("https://bato.quangngai.gov.vn/", "UBND Ủy ban nhân dân huyện Ba Tơ tỉnh Quảng Ngãi")</f>
        <v>UBND Ủy ban nhân dân huyện Ba Tơ tỉnh Quảng Ngãi</v>
      </c>
      <c r="C1197" s="20" t="s">
        <v>12</v>
      </c>
      <c r="D1197" s="22"/>
      <c r="E1197" s="1" t="s">
        <v>14</v>
      </c>
      <c r="F1197" s="1" t="s">
        <v>14</v>
      </c>
      <c r="G1197" s="1" t="s">
        <v>14</v>
      </c>
      <c r="H1197" s="1" t="s">
        <v>14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14197</v>
      </c>
      <c r="B1198" s="19" t="s">
        <v>253</v>
      </c>
      <c r="C1198" s="24" t="s">
        <v>14</v>
      </c>
      <c r="D1198" s="21"/>
      <c r="E1198" s="1" t="s">
        <v>14</v>
      </c>
      <c r="F1198" s="1" t="s">
        <v>14</v>
      </c>
      <c r="G1198" s="1" t="s">
        <v>14</v>
      </c>
      <c r="H1198" s="1" t="s">
        <v>15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14198</v>
      </c>
      <c r="B1199" s="19" t="str">
        <f>HYPERLINK("https://lyson.quangngai.gov.vn/", "UBND Ủy ban nhân dân huyện Lý Sơn tỉnh Quảng Ngãi")</f>
        <v>UBND Ủy ban nhân dân huyện Lý Sơn tỉnh Quảng Ngãi</v>
      </c>
      <c r="C1199" s="20" t="s">
        <v>12</v>
      </c>
      <c r="D1199" s="22"/>
      <c r="E1199" s="1" t="s">
        <v>14</v>
      </c>
      <c r="F1199" s="1" t="s">
        <v>14</v>
      </c>
      <c r="G1199" s="1" t="s">
        <v>14</v>
      </c>
      <c r="H1199" s="1" t="s">
        <v>14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14199</v>
      </c>
      <c r="B1200" s="23" t="str">
        <f>HYPERLINK("", "Công an thành phố Qui Nhơn tỉnh Bình Định")</f>
        <v>Công an thành phố Qui Nhơn tỉnh Bình Định</v>
      </c>
      <c r="C1200" s="21" t="s">
        <v>12</v>
      </c>
      <c r="D1200" s="21"/>
      <c r="E1200" s="1" t="s">
        <v>14</v>
      </c>
      <c r="F1200" s="1" t="s">
        <v>14</v>
      </c>
      <c r="G1200" s="1" t="s">
        <v>14</v>
      </c>
      <c r="H1200" s="1" t="s">
        <v>15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14200</v>
      </c>
      <c r="B1201" s="19" t="str">
        <f>HYPERLINK("https://quynhon.binhdinh.gov.vn/", "UBND Ủy ban nhân dân thành phố Qui Nhơn tỉnh Bình Định")</f>
        <v>UBND Ủy ban nhân dân thành phố Qui Nhơn tỉnh Bình Định</v>
      </c>
      <c r="C1201" s="20" t="s">
        <v>12</v>
      </c>
      <c r="D1201" s="22"/>
      <c r="E1201" s="1" t="s">
        <v>14</v>
      </c>
      <c r="F1201" s="1" t="s">
        <v>14</v>
      </c>
      <c r="G1201" s="1" t="s">
        <v>14</v>
      </c>
      <c r="H1201" s="1" t="s">
        <v>14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14201</v>
      </c>
      <c r="B1202" s="23" t="str">
        <f>HYPERLINK("https://www.facebook.com/profile.php?id=100090928187580", "Công an huyện An Lão tỉnh Bình Định")</f>
        <v>Công an huyện An Lão tỉnh Bình Định</v>
      </c>
      <c r="C1202" s="20" t="s">
        <v>12</v>
      </c>
      <c r="D1202" s="21" t="s">
        <v>13</v>
      </c>
      <c r="E1202" s="1" t="s">
        <v>254</v>
      </c>
      <c r="F1202" s="1" t="str">
        <f>HYPERLINK("mailto:anlaobinhdinh77m1@gmail.com", "anlaobinhdinh77m1@gmail.com")</f>
        <v>anlaobinhdinh77m1@gmail.com</v>
      </c>
      <c r="G1202" s="1" t="s">
        <v>14</v>
      </c>
      <c r="H1202" s="1" t="s">
        <v>255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14202</v>
      </c>
      <c r="B1203" s="19" t="str">
        <f>HYPERLINK("https://anlao.binhdinh.gov.vn/", "UBND Ủy ban nhân dân huyện An Lão tỉnh Bình Định")</f>
        <v>UBND Ủy ban nhân dân huyện An Lão tỉnh Bình Định</v>
      </c>
      <c r="C1203" s="20" t="s">
        <v>12</v>
      </c>
      <c r="D1203" s="22"/>
      <c r="E1203" s="1" t="s">
        <v>14</v>
      </c>
      <c r="F1203" s="1" t="s">
        <v>14</v>
      </c>
      <c r="G1203" s="1" t="s">
        <v>14</v>
      </c>
      <c r="H1203" s="1" t="s">
        <v>14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14203</v>
      </c>
      <c r="B1204" s="23" t="str">
        <f>HYPERLINK("", "Công an huyện Hoài Nhơn tỉnh Bình Định")</f>
        <v>Công an huyện Hoài Nhơn tỉnh Bình Định</v>
      </c>
      <c r="C1204" s="20" t="s">
        <v>12</v>
      </c>
      <c r="D1204" s="21"/>
      <c r="E1204" s="1" t="s">
        <v>14</v>
      </c>
      <c r="F1204" s="1" t="s">
        <v>14</v>
      </c>
      <c r="G1204" s="1" t="s">
        <v>14</v>
      </c>
      <c r="H1204" s="1" t="s">
        <v>15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14204</v>
      </c>
      <c r="B1205" s="19" t="str">
        <f>HYPERLINK("https://hoaichau-hoainhon.binhdinh.gov.vn/", "UBND Ủy ban nhân dân huyện Hoài Nhơn tỉnh Bình Định")</f>
        <v>UBND Ủy ban nhân dân huyện Hoài Nhơn tỉnh Bình Định</v>
      </c>
      <c r="C1205" s="20" t="s">
        <v>12</v>
      </c>
      <c r="D1205" s="22"/>
      <c r="E1205" s="1" t="s">
        <v>14</v>
      </c>
      <c r="F1205" s="1" t="s">
        <v>14</v>
      </c>
      <c r="G1205" s="1" t="s">
        <v>14</v>
      </c>
      <c r="H1205" s="1" t="s">
        <v>14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14205</v>
      </c>
      <c r="B1206" s="19" t="str">
        <f>HYPERLINK("https://www.facebook.com/ConganhuyenHoaiAn/?locale=vi_VN", "Công an huyện Hoài Ân tỉnh Bình Định")</f>
        <v>Công an huyện Hoài Ân tỉnh Bình Định</v>
      </c>
      <c r="C1206" s="20" t="s">
        <v>12</v>
      </c>
      <c r="D1206" s="21" t="s">
        <v>13</v>
      </c>
      <c r="E1206" s="1" t="s">
        <v>14</v>
      </c>
      <c r="F1206" s="1" t="s">
        <v>14</v>
      </c>
      <c r="G1206" s="1" t="s">
        <v>14</v>
      </c>
      <c r="H1206" s="1" t="s">
        <v>15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14206</v>
      </c>
      <c r="B1207" s="19" t="str">
        <f>HYPERLINK("https://hoaian.binhdinh.gov.vn/", "UBND Ủy ban nhân dân huyện Hoài Ân tỉnh Bình Định")</f>
        <v>UBND Ủy ban nhân dân huyện Hoài Ân tỉnh Bình Định</v>
      </c>
      <c r="C1207" s="20" t="s">
        <v>12</v>
      </c>
      <c r="D1207" s="22"/>
      <c r="E1207" s="1" t="s">
        <v>14</v>
      </c>
      <c r="F1207" s="1" t="s">
        <v>14</v>
      </c>
      <c r="G1207" s="1" t="s">
        <v>14</v>
      </c>
      <c r="H1207" s="1" t="s">
        <v>14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14207</v>
      </c>
      <c r="B1208" s="19" t="s">
        <v>256</v>
      </c>
      <c r="C1208" s="24" t="s">
        <v>14</v>
      </c>
      <c r="D1208" s="21"/>
      <c r="E1208" s="1" t="s">
        <v>14</v>
      </c>
      <c r="F1208" s="1" t="s">
        <v>14</v>
      </c>
      <c r="G1208" s="1" t="s">
        <v>14</v>
      </c>
      <c r="H1208" s="1" t="s">
        <v>15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14208</v>
      </c>
      <c r="B1209" s="19" t="str">
        <f>HYPERLINK("https://phumy.binhdinh.gov.vn/", "UBND Ủy ban nhân dân huyện Phù Mỹ tỉnh Bình Định")</f>
        <v>UBND Ủy ban nhân dân huyện Phù Mỹ tỉnh Bình Định</v>
      </c>
      <c r="C1209" s="20" t="s">
        <v>12</v>
      </c>
      <c r="D1209" s="22"/>
      <c r="E1209" s="1" t="s">
        <v>14</v>
      </c>
      <c r="F1209" s="1" t="s">
        <v>14</v>
      </c>
      <c r="G1209" s="1" t="s">
        <v>14</v>
      </c>
      <c r="H1209" s="1" t="s">
        <v>14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14209</v>
      </c>
      <c r="B1210" s="23" t="str">
        <f>HYPERLINK("", "Công an huyện Vĩnh Thạnh tỉnh Bình Định")</f>
        <v>Công an huyện Vĩnh Thạnh tỉnh Bình Định</v>
      </c>
      <c r="C1210" s="20" t="s">
        <v>12</v>
      </c>
      <c r="D1210" s="21"/>
      <c r="E1210" s="1" t="s">
        <v>14</v>
      </c>
      <c r="F1210" s="1" t="s">
        <v>14</v>
      </c>
      <c r="G1210" s="1" t="s">
        <v>14</v>
      </c>
      <c r="H1210" s="1" t="s">
        <v>15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14210</v>
      </c>
      <c r="B1211" s="19" t="str">
        <f>HYPERLINK("https://vinhthanh.binhdinh.gov.vn/", "UBND Ủy ban nhân dân huyện Vĩnh Thạnh tỉnh Bình Định")</f>
        <v>UBND Ủy ban nhân dân huyện Vĩnh Thạnh tỉnh Bình Định</v>
      </c>
      <c r="C1211" s="20" t="s">
        <v>12</v>
      </c>
      <c r="D1211" s="22"/>
      <c r="E1211" s="1" t="s">
        <v>14</v>
      </c>
      <c r="F1211" s="1" t="s">
        <v>14</v>
      </c>
      <c r="G1211" s="1" t="s">
        <v>14</v>
      </c>
      <c r="H1211" s="1" t="s">
        <v>14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14211</v>
      </c>
      <c r="B1212" s="19" t="str">
        <f>HYPERLINK("https://www.facebook.com/conganhuyentayson/", "Công an huyện Tây Sơn tỉnh Bình Định")</f>
        <v>Công an huyện Tây Sơn tỉnh Bình Định</v>
      </c>
      <c r="C1212" s="20" t="s">
        <v>12</v>
      </c>
      <c r="D1212" s="21" t="s">
        <v>13</v>
      </c>
      <c r="E1212" s="1" t="s">
        <v>14</v>
      </c>
      <c r="F1212" s="1" t="s">
        <v>14</v>
      </c>
      <c r="G1212" s="1" t="s">
        <v>14</v>
      </c>
      <c r="H1212" s="1" t="s">
        <v>15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14212</v>
      </c>
      <c r="B1213" s="19" t="str">
        <f>HYPERLINK("https://tayson.binhdinh.gov.vn/", "UBND Ủy ban nhân dân huyện Tây Sơn tỉnh Bình Định")</f>
        <v>UBND Ủy ban nhân dân huyện Tây Sơn tỉnh Bình Định</v>
      </c>
      <c r="C1213" s="20" t="s">
        <v>12</v>
      </c>
      <c r="D1213" s="22"/>
      <c r="E1213" s="1" t="s">
        <v>14</v>
      </c>
      <c r="F1213" s="1" t="s">
        <v>14</v>
      </c>
      <c r="G1213" s="1" t="s">
        <v>14</v>
      </c>
      <c r="H1213" s="1" t="s">
        <v>14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14213</v>
      </c>
      <c r="B1214" s="19" t="s">
        <v>257</v>
      </c>
      <c r="C1214" s="24" t="s">
        <v>14</v>
      </c>
      <c r="D1214" s="21"/>
      <c r="E1214" s="1" t="s">
        <v>14</v>
      </c>
      <c r="F1214" s="1" t="s">
        <v>14</v>
      </c>
      <c r="G1214" s="1" t="s">
        <v>14</v>
      </c>
      <c r="H1214" s="1" t="s">
        <v>15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14214</v>
      </c>
      <c r="B1215" s="19" t="str">
        <f>HYPERLINK("https://phucat.binhdinh.gov.vn/", "UBND Ủy ban nhân dân huyện Phù Cát tỉnh Bình Định")</f>
        <v>UBND Ủy ban nhân dân huyện Phù Cát tỉnh Bình Định</v>
      </c>
      <c r="C1215" s="20" t="s">
        <v>12</v>
      </c>
      <c r="D1215" s="22"/>
      <c r="E1215" s="1" t="s">
        <v>14</v>
      </c>
      <c r="F1215" s="1" t="s">
        <v>14</v>
      </c>
      <c r="G1215" s="1" t="s">
        <v>14</v>
      </c>
      <c r="H1215" s="1" t="s">
        <v>14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14215</v>
      </c>
      <c r="B1216" s="19" t="str">
        <f>HYPERLINK("https://www.facebook.com/p/C%C3%B4ng-an-huy%E1%BB%87n-Tuy-Ph%C6%B0%E1%BB%9Bc-B%C3%ACnh-%C4%90%E1%BB%8Bnh-100093140506030/?locale=vi_VN", "Công an huyện Tuy Phước tỉnh Bình Định")</f>
        <v>Công an huyện Tuy Phước tỉnh Bình Định</v>
      </c>
      <c r="C1216" s="20" t="s">
        <v>12</v>
      </c>
      <c r="D1216" s="21" t="s">
        <v>13</v>
      </c>
      <c r="E1216" s="1" t="s">
        <v>14</v>
      </c>
      <c r="F1216" s="1" t="s">
        <v>14</v>
      </c>
      <c r="G1216" s="1" t="s">
        <v>14</v>
      </c>
      <c r="H1216" s="1" t="s">
        <v>15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14216</v>
      </c>
      <c r="B1217" s="19" t="str">
        <f>HYPERLINK("https://tuyphuoc.binhdinh.gov.vn/", "UBND Ủy ban nhân dân huyện Tuy Phước tỉnh Bình Định")</f>
        <v>UBND Ủy ban nhân dân huyện Tuy Phước tỉnh Bình Định</v>
      </c>
      <c r="C1217" s="20" t="s">
        <v>12</v>
      </c>
      <c r="D1217" s="22"/>
      <c r="E1217" s="1" t="s">
        <v>14</v>
      </c>
      <c r="F1217" s="1" t="s">
        <v>14</v>
      </c>
      <c r="G1217" s="1" t="s">
        <v>14</v>
      </c>
      <c r="H1217" s="1" t="s">
        <v>14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14217</v>
      </c>
      <c r="B1218" s="19" t="str">
        <f>HYPERLINK("https://www.facebook.com/p/C%C3%B4ng-an-huy%E1%BB%87n-V%C3%A2n-Canh-100072157100909/", "Công an huyện Vân Canh tỉnh Bình Định")</f>
        <v>Công an huyện Vân Canh tỉnh Bình Định</v>
      </c>
      <c r="C1218" s="20" t="s">
        <v>12</v>
      </c>
      <c r="D1218" s="21" t="s">
        <v>13</v>
      </c>
      <c r="E1218" s="1" t="s">
        <v>14</v>
      </c>
      <c r="F1218" s="1" t="s">
        <v>14</v>
      </c>
      <c r="G1218" s="1" t="s">
        <v>14</v>
      </c>
      <c r="H1218" s="1" t="s">
        <v>15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14218</v>
      </c>
      <c r="B1219" s="19" t="str">
        <f>HYPERLINK("https://vancanh.binhdinh.gov.vn/", "UBND Ủy ban nhân dân huyện Vân Canh tỉnh Bình Định")</f>
        <v>UBND Ủy ban nhân dân huyện Vân Canh tỉnh Bình Định</v>
      </c>
      <c r="C1219" s="20" t="s">
        <v>12</v>
      </c>
      <c r="D1219" s="22"/>
      <c r="E1219" s="1" t="s">
        <v>14</v>
      </c>
      <c r="F1219" s="1" t="s">
        <v>14</v>
      </c>
      <c r="G1219" s="1" t="s">
        <v>14</v>
      </c>
      <c r="H1219" s="1" t="s">
        <v>14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14219</v>
      </c>
      <c r="B1220" s="19" t="str">
        <f>HYPERLINK("https://www.facebook.com/cshs.tptuyhoaphuyen/", "Công an thành phố Tuy Hoà tỉnh Phú Yên")</f>
        <v>Công an thành phố Tuy Hoà tỉnh Phú Yên</v>
      </c>
      <c r="C1220" s="20" t="s">
        <v>12</v>
      </c>
      <c r="D1220" s="21"/>
      <c r="E1220" s="1" t="s">
        <v>14</v>
      </c>
      <c r="F1220" s="1" t="s">
        <v>14</v>
      </c>
      <c r="G1220" s="1" t="s">
        <v>14</v>
      </c>
      <c r="H1220" s="1" t="s">
        <v>15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14220</v>
      </c>
      <c r="B1221" s="19" t="str">
        <f>HYPERLINK("https://tptuyhoa.phuyen.gov.vn/", "UBND Ủy ban nhân dân thành phố Tuy Hoà tỉnh Phú Yên")</f>
        <v>UBND Ủy ban nhân dân thành phố Tuy Hoà tỉnh Phú Yên</v>
      </c>
      <c r="C1221" s="20" t="s">
        <v>12</v>
      </c>
      <c r="D1221" s="22"/>
      <c r="E1221" s="1" t="s">
        <v>14</v>
      </c>
      <c r="F1221" s="1" t="s">
        <v>14</v>
      </c>
      <c r="G1221" s="1" t="s">
        <v>14</v>
      </c>
      <c r="H1221" s="1" t="s">
        <v>14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14221</v>
      </c>
      <c r="B1222" s="19" t="s">
        <v>258</v>
      </c>
      <c r="C1222" s="24" t="s">
        <v>14</v>
      </c>
      <c r="D1222" s="21" t="s">
        <v>13</v>
      </c>
      <c r="E1222" s="1" t="s">
        <v>14</v>
      </c>
      <c r="F1222" s="1" t="s">
        <v>14</v>
      </c>
      <c r="G1222" s="1" t="s">
        <v>14</v>
      </c>
      <c r="H1222" s="1" t="s">
        <v>15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14222</v>
      </c>
      <c r="B1223" s="19" t="str">
        <f>HYPERLINK("https://dongxuan.phuyen.gov.vn/", "UBND Ủy ban nhân dân huyện Đồng Xuân tỉnh Phú Yên")</f>
        <v>UBND Ủy ban nhân dân huyện Đồng Xuân tỉnh Phú Yên</v>
      </c>
      <c r="C1223" s="20" t="s">
        <v>12</v>
      </c>
      <c r="D1223" s="22"/>
      <c r="E1223" s="1" t="s">
        <v>14</v>
      </c>
      <c r="F1223" s="1" t="s">
        <v>14</v>
      </c>
      <c r="G1223" s="1" t="s">
        <v>14</v>
      </c>
      <c r="H1223" s="1" t="s">
        <v>14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14223</v>
      </c>
      <c r="B1224" s="23" t="str">
        <f>HYPERLINK("", "Công an huyện Tuy An tỉnh Phú Yên")</f>
        <v>Công an huyện Tuy An tỉnh Phú Yên</v>
      </c>
      <c r="C1224" s="20" t="s">
        <v>12</v>
      </c>
      <c r="D1224" s="21"/>
      <c r="E1224" s="1" t="s">
        <v>14</v>
      </c>
      <c r="F1224" s="1" t="s">
        <v>14</v>
      </c>
      <c r="G1224" s="1" t="s">
        <v>14</v>
      </c>
      <c r="H1224" s="1" t="s">
        <v>15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14224</v>
      </c>
      <c r="B1225" s="19" t="str">
        <f>HYPERLINK("https://tuyan.phuyen.gov.vn/", "UBND Ủy ban nhân dân huyện Tuy An tỉnh Phú Yên")</f>
        <v>UBND Ủy ban nhân dân huyện Tuy An tỉnh Phú Yên</v>
      </c>
      <c r="C1225" s="20" t="s">
        <v>12</v>
      </c>
      <c r="D1225" s="22"/>
      <c r="E1225" s="1" t="s">
        <v>14</v>
      </c>
      <c r="F1225" s="1" t="s">
        <v>14</v>
      </c>
      <c r="G1225" s="1" t="s">
        <v>14</v>
      </c>
      <c r="H1225" s="1" t="s">
        <v>14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14225</v>
      </c>
      <c r="B1226" s="19" t="str">
        <f>HYPERLINK("https://www.facebook.com/p/C%C3%B4ng-an-huy%E1%BB%87n-S%C6%A1n-H%C3%B2a-61554895676370/", "Công an huyện Sơn Hòa tỉnh Phú Yên")</f>
        <v>Công an huyện Sơn Hòa tỉnh Phú Yên</v>
      </c>
      <c r="C1226" s="20" t="s">
        <v>12</v>
      </c>
      <c r="D1226" s="21"/>
      <c r="E1226" s="1" t="s">
        <v>14</v>
      </c>
      <c r="F1226" s="1" t="s">
        <v>14</v>
      </c>
      <c r="G1226" s="1" t="s">
        <v>14</v>
      </c>
      <c r="H1226" s="1" t="s">
        <v>15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14226</v>
      </c>
      <c r="B1227" s="19" t="str">
        <f>HYPERLINK("https://sonhoa.phuyen.gov.vn/", "UBND Ủy ban nhân dân huyện Sơn Hòa tỉnh Phú Yên")</f>
        <v>UBND Ủy ban nhân dân huyện Sơn Hòa tỉnh Phú Yên</v>
      </c>
      <c r="C1227" s="20" t="s">
        <v>12</v>
      </c>
      <c r="D1227" s="22"/>
      <c r="E1227" s="1" t="s">
        <v>14</v>
      </c>
      <c r="F1227" s="1" t="s">
        <v>14</v>
      </c>
      <c r="G1227" s="1" t="s">
        <v>14</v>
      </c>
      <c r="H1227" s="1" t="s">
        <v>14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14227</v>
      </c>
      <c r="B1228" s="19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1228" s="20" t="s">
        <v>12</v>
      </c>
      <c r="D1228" s="21" t="s">
        <v>13</v>
      </c>
      <c r="E1228" s="1" t="s">
        <v>14</v>
      </c>
      <c r="F1228" s="1" t="s">
        <v>14</v>
      </c>
      <c r="G1228" s="1" t="s">
        <v>14</v>
      </c>
      <c r="H1228" s="1" t="s">
        <v>15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14228</v>
      </c>
      <c r="B1229" s="19" t="str">
        <f>HYPERLINK("https://songhinh.phuyen.gov.vn/", "UBND Ủy ban nhân dân huyện Sông Hinh tỉnh Phú Yên")</f>
        <v>UBND Ủy ban nhân dân huyện Sông Hinh tỉnh Phú Yên</v>
      </c>
      <c r="C1229" s="20" t="s">
        <v>12</v>
      </c>
      <c r="D1229" s="22"/>
      <c r="E1229" s="1" t="s">
        <v>14</v>
      </c>
      <c r="F1229" s="1" t="s">
        <v>14</v>
      </c>
      <c r="G1229" s="1" t="s">
        <v>14</v>
      </c>
      <c r="H1229" s="1" t="s">
        <v>14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14229</v>
      </c>
      <c r="B1230" s="19" t="s">
        <v>259</v>
      </c>
      <c r="C1230" s="24" t="s">
        <v>14</v>
      </c>
      <c r="D1230" s="21"/>
      <c r="E1230" s="1" t="s">
        <v>14</v>
      </c>
      <c r="F1230" s="1" t="s">
        <v>14</v>
      </c>
      <c r="G1230" s="1" t="s">
        <v>14</v>
      </c>
      <c r="H1230" s="1" t="s">
        <v>15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14230</v>
      </c>
      <c r="B1231" s="19" t="str">
        <f>HYPERLINK("http://tayhoa.phuyen.gov.vn/", "UBND Ủy ban nhân dân huyện Tây Hoà tỉnh Phú Yên")</f>
        <v>UBND Ủy ban nhân dân huyện Tây Hoà tỉnh Phú Yên</v>
      </c>
      <c r="C1231" s="20" t="s">
        <v>12</v>
      </c>
      <c r="D1231" s="22"/>
      <c r="E1231" s="1" t="s">
        <v>14</v>
      </c>
      <c r="F1231" s="1" t="s">
        <v>14</v>
      </c>
      <c r="G1231" s="1" t="s">
        <v>14</v>
      </c>
      <c r="H1231" s="1" t="s">
        <v>14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14231</v>
      </c>
      <c r="B1232" s="23" t="str">
        <f>HYPERLINK("", "Công an huyện Phú Hoà tỉnh Phú Yên")</f>
        <v>Công an huyện Phú Hoà tỉnh Phú Yên</v>
      </c>
      <c r="C1232" s="20" t="s">
        <v>12</v>
      </c>
      <c r="D1232" s="21"/>
      <c r="E1232" s="1" t="s">
        <v>14</v>
      </c>
      <c r="F1232" s="1" t="s">
        <v>14</v>
      </c>
      <c r="G1232" s="1" t="s">
        <v>14</v>
      </c>
      <c r="H1232" s="1" t="s">
        <v>15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14232</v>
      </c>
      <c r="B1233" s="19" t="str">
        <f>HYPERLINK("https://phuhoa.phuyen.gov.vn/", "UBND Ủy ban nhân dân huyện Phú Hoà tỉnh Phú Yên")</f>
        <v>UBND Ủy ban nhân dân huyện Phú Hoà tỉnh Phú Yên</v>
      </c>
      <c r="C1233" s="20" t="s">
        <v>12</v>
      </c>
      <c r="D1233" s="22"/>
      <c r="E1233" s="1" t="s">
        <v>14</v>
      </c>
      <c r="F1233" s="1" t="s">
        <v>14</v>
      </c>
      <c r="G1233" s="1" t="s">
        <v>14</v>
      </c>
      <c r="H1233" s="1" t="s">
        <v>14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14233</v>
      </c>
      <c r="B1234" s="23" t="str">
        <f>HYPERLINK("", "Công an huyện Đông Hòa tỉnh Phú Yên")</f>
        <v>Công an huyện Đông Hòa tỉnh Phú Yên</v>
      </c>
      <c r="C1234" s="20" t="s">
        <v>12</v>
      </c>
      <c r="D1234" s="21"/>
      <c r="E1234" s="1" t="s">
        <v>14</v>
      </c>
      <c r="F1234" s="1" t="s">
        <v>14</v>
      </c>
      <c r="G1234" s="1" t="s">
        <v>14</v>
      </c>
      <c r="H1234" s="1" t="s">
        <v>15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14234</v>
      </c>
      <c r="B1235" s="19" t="str">
        <f>HYPERLINK("https://donghoa.phuyen.gov.vn/", "UBND Ủy ban nhân dân huyện Đông Hòa tỉnh Phú Yên")</f>
        <v>UBND Ủy ban nhân dân huyện Đông Hòa tỉnh Phú Yên</v>
      </c>
      <c r="C1235" s="20" t="s">
        <v>12</v>
      </c>
      <c r="D1235" s="22"/>
      <c r="E1235" s="1" t="s">
        <v>14</v>
      </c>
      <c r="F1235" s="1" t="s">
        <v>14</v>
      </c>
      <c r="G1235" s="1" t="s">
        <v>14</v>
      </c>
      <c r="H1235" s="1" t="s">
        <v>14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14235</v>
      </c>
      <c r="B1236" s="19" t="str">
        <f>HYPERLINK("https://www.facebook.com/p/C%C3%B4ng-an-Th%C3%A0nh-Ph%E1%BB%91-Nha-Trang-100069123480296/?locale=vi_VN", "Công an thành phố Nha Trang tỉnh Khánh Hòa")</f>
        <v>Công an thành phố Nha Trang tỉnh Khánh Hòa</v>
      </c>
      <c r="C1236" s="20" t="s">
        <v>12</v>
      </c>
      <c r="D1236" s="21" t="s">
        <v>13</v>
      </c>
      <c r="E1236" s="1" t="s">
        <v>14</v>
      </c>
      <c r="F1236" s="1" t="s">
        <v>14</v>
      </c>
      <c r="G1236" s="1" t="s">
        <v>14</v>
      </c>
      <c r="H1236" s="1" t="s">
        <v>15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14236</v>
      </c>
      <c r="B1237" s="19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1237" s="20" t="s">
        <v>12</v>
      </c>
      <c r="D1237" s="22"/>
      <c r="E1237" s="1" t="s">
        <v>14</v>
      </c>
      <c r="F1237" s="1" t="s">
        <v>14</v>
      </c>
      <c r="G1237" s="1" t="s">
        <v>14</v>
      </c>
      <c r="H1237" s="1" t="s">
        <v>14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14237</v>
      </c>
      <c r="B1238" s="19" t="s">
        <v>260</v>
      </c>
      <c r="C1238" s="24" t="s">
        <v>14</v>
      </c>
      <c r="D1238" s="21"/>
      <c r="E1238" s="1" t="s">
        <v>14</v>
      </c>
      <c r="F1238" s="1" t="s">
        <v>14</v>
      </c>
      <c r="G1238" s="1" t="s">
        <v>14</v>
      </c>
      <c r="H1238" s="1" t="s">
        <v>15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14238</v>
      </c>
      <c r="B1239" s="19" t="str">
        <f>HYPERLINK("https://camranh.khanhhoa.gov.vn/", "UBND Ủy ban nhân dân thành phố Cam Ranh tỉnh Khánh Hòa")</f>
        <v>UBND Ủy ban nhân dân thành phố Cam Ranh tỉnh Khánh Hòa</v>
      </c>
      <c r="C1239" s="20" t="s">
        <v>12</v>
      </c>
      <c r="D1239" s="22"/>
      <c r="E1239" s="1" t="s">
        <v>14</v>
      </c>
      <c r="F1239" s="1" t="s">
        <v>14</v>
      </c>
      <c r="G1239" s="1" t="s">
        <v>14</v>
      </c>
      <c r="H1239" s="1" t="s">
        <v>14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14239</v>
      </c>
      <c r="B1240" s="19" t="str">
        <f>HYPERLINK("https://www.facebook.com/p/C%C3%B4ng-an-huy%E1%BB%87n-Cam-L%C3%A2m-100084826539495/?locale=vi_VN", "Công an huyện Cam Lâm tỉnh Khánh Hòa")</f>
        <v>Công an huyện Cam Lâm tỉnh Khánh Hòa</v>
      </c>
      <c r="C1240" s="20" t="s">
        <v>12</v>
      </c>
      <c r="D1240" s="21" t="s">
        <v>13</v>
      </c>
      <c r="E1240" s="1" t="s">
        <v>14</v>
      </c>
      <c r="F1240" s="1" t="s">
        <v>14</v>
      </c>
      <c r="G1240" s="1" t="s">
        <v>14</v>
      </c>
      <c r="H1240" s="1" t="s">
        <v>15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14240</v>
      </c>
      <c r="B1241" s="19" t="s">
        <v>261</v>
      </c>
      <c r="C1241" s="20" t="s">
        <v>12</v>
      </c>
      <c r="D1241" s="22"/>
      <c r="E1241" s="1" t="s">
        <v>14</v>
      </c>
      <c r="F1241" s="1" t="s">
        <v>14</v>
      </c>
      <c r="G1241" s="1" t="s">
        <v>14</v>
      </c>
      <c r="H1241" s="1" t="s">
        <v>14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14241</v>
      </c>
      <c r="B1242" s="19" t="str">
        <f>HYPERLINK("https://www.facebook.com/conganvanninh/", "Công an huyện Vạn Ninh tỉnh Khánh Hòa")</f>
        <v>Công an huyện Vạn Ninh tỉnh Khánh Hòa</v>
      </c>
      <c r="C1242" s="20" t="s">
        <v>12</v>
      </c>
      <c r="D1242" s="21" t="s">
        <v>13</v>
      </c>
      <c r="E1242" s="1" t="s">
        <v>14</v>
      </c>
      <c r="F1242" s="1" t="s">
        <v>14</v>
      </c>
      <c r="G1242" s="1" t="s">
        <v>14</v>
      </c>
      <c r="H1242" s="1" t="s">
        <v>15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14242</v>
      </c>
      <c r="B1243" s="19" t="str">
        <f>HYPERLINK("https://dichvucong.gov.vn/p/home/dvc-tthc-co-quan-chi-tiet.html?id=415974", "UBND Ủy ban nhân dân huyện Vạn Ninh tỉnh Khánh Hòa")</f>
        <v>UBND Ủy ban nhân dân huyện Vạn Ninh tỉnh Khánh Hòa</v>
      </c>
      <c r="C1243" s="20" t="s">
        <v>12</v>
      </c>
      <c r="D1243" s="22"/>
      <c r="E1243" s="1" t="s">
        <v>14</v>
      </c>
      <c r="F1243" s="1" t="s">
        <v>14</v>
      </c>
      <c r="G1243" s="1" t="s">
        <v>14</v>
      </c>
      <c r="H1243" s="1" t="s">
        <v>14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14243</v>
      </c>
      <c r="B1244" s="23" t="str">
        <f>HYPERLINK("https://www.facebook.com/profile.php?id=100068529279145", "Công an huyện Khánh Vĩnh tỉnh Khánh Hòa")</f>
        <v>Công an huyện Khánh Vĩnh tỉnh Khánh Hòa</v>
      </c>
      <c r="C1244" s="20" t="s">
        <v>12</v>
      </c>
      <c r="D1244" s="21" t="s">
        <v>13</v>
      </c>
      <c r="E1244" s="1" t="s">
        <v>14</v>
      </c>
      <c r="F1244" s="1" t="s">
        <v>14</v>
      </c>
      <c r="G1244" s="1" t="s">
        <v>14</v>
      </c>
      <c r="H1244" s="1" t="s">
        <v>15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14244</v>
      </c>
      <c r="B1245" s="19" t="str">
        <f>HYPERLINK("https://khanhson.khanhhoa.gov.vn/", "UBND Ủy ban nhân dân huyện Khánh Vĩnh tỉnh Khánh Hòa")</f>
        <v>UBND Ủy ban nhân dân huyện Khánh Vĩnh tỉnh Khánh Hòa</v>
      </c>
      <c r="C1245" s="20" t="s">
        <v>12</v>
      </c>
      <c r="D1245" s="22"/>
      <c r="E1245" s="1" t="s">
        <v>14</v>
      </c>
      <c r="F1245" s="1" t="s">
        <v>14</v>
      </c>
      <c r="G1245" s="1" t="s">
        <v>14</v>
      </c>
      <c r="H1245" s="1" t="s">
        <v>14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14245</v>
      </c>
      <c r="B1246" s="19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1246" s="20" t="s">
        <v>12</v>
      </c>
      <c r="D1246" s="21"/>
      <c r="E1246" s="1" t="s">
        <v>14</v>
      </c>
      <c r="F1246" s="1" t="s">
        <v>14</v>
      </c>
      <c r="G1246" s="1" t="s">
        <v>14</v>
      </c>
      <c r="H1246" s="1" t="s">
        <v>15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14246</v>
      </c>
      <c r="B1247" s="19" t="s">
        <v>262</v>
      </c>
      <c r="C1247" s="20" t="s">
        <v>12</v>
      </c>
      <c r="D1247" s="22"/>
      <c r="E1247" s="1" t="s">
        <v>14</v>
      </c>
      <c r="F1247" s="1" t="s">
        <v>14</v>
      </c>
      <c r="G1247" s="1" t="s">
        <v>14</v>
      </c>
      <c r="H1247" s="1" t="s">
        <v>14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14247</v>
      </c>
      <c r="B1248" s="19" t="str">
        <f>HYPERLINK("https://www.facebook.com/conganks/", "Công an huyện Khánh Sơn tỉnh Khánh Hòa")</f>
        <v>Công an huyện Khánh Sơn tỉnh Khánh Hòa</v>
      </c>
      <c r="C1248" s="20" t="s">
        <v>12</v>
      </c>
      <c r="D1248" s="21" t="s">
        <v>13</v>
      </c>
      <c r="E1248" s="1" t="s">
        <v>14</v>
      </c>
      <c r="F1248" s="1" t="s">
        <v>14</v>
      </c>
      <c r="G1248" s="1" t="s">
        <v>14</v>
      </c>
      <c r="H1248" s="1" t="s">
        <v>15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14248</v>
      </c>
      <c r="B1249" s="19" t="str">
        <f>HYPERLINK("https://khanhson.khanhhoa.gov.vn/", "UBND Ủy ban nhân dân huyện Khánh Sơn tỉnh Khánh Hòa")</f>
        <v>UBND Ủy ban nhân dân huyện Khánh Sơn tỉnh Khánh Hòa</v>
      </c>
      <c r="C1249" s="20" t="s">
        <v>12</v>
      </c>
      <c r="D1249" s="22"/>
      <c r="E1249" s="1" t="s">
        <v>14</v>
      </c>
      <c r="F1249" s="1" t="s">
        <v>14</v>
      </c>
      <c r="G1249" s="1" t="s">
        <v>14</v>
      </c>
      <c r="H1249" s="1" t="s">
        <v>14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14249</v>
      </c>
      <c r="B1250" s="23" t="str">
        <f>HYPERLINK("", "Công an huyện Trường Sa tỉnh Khánh Hòa")</f>
        <v>Công an huyện Trường Sa tỉnh Khánh Hòa</v>
      </c>
      <c r="C1250" s="20" t="s">
        <v>12</v>
      </c>
      <c r="D1250" s="21"/>
      <c r="E1250" s="1" t="s">
        <v>14</v>
      </c>
      <c r="F1250" s="1" t="s">
        <v>14</v>
      </c>
      <c r="G1250" s="1" t="s">
        <v>14</v>
      </c>
      <c r="H1250" s="1" t="s">
        <v>15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14250</v>
      </c>
      <c r="B1251" s="19" t="str">
        <f>HYPERLINK("https://congbaokhanhhoa.gov.vn/van-ban-quy-pham-phap-luat/VBQPPL_UBND", "UBND Ủy ban nhân dân huyện Trường Sa tỉnh Khánh Hòa")</f>
        <v>UBND Ủy ban nhân dân huyện Trường Sa tỉnh Khánh Hòa</v>
      </c>
      <c r="C1251" s="20" t="s">
        <v>12</v>
      </c>
      <c r="D1251" s="22"/>
      <c r="E1251" s="1" t="s">
        <v>14</v>
      </c>
      <c r="F1251" s="1" t="s">
        <v>14</v>
      </c>
      <c r="G1251" s="1" t="s">
        <v>14</v>
      </c>
      <c r="H1251" s="1" t="s">
        <v>14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14251</v>
      </c>
      <c r="B1252" s="23" t="str">
        <f>HYPERLINK("https://www.facebook.com/profile.php?id=100080293506557", "Công an thành phố Phan Rang tỉnh Ninh Thuận")</f>
        <v>Công an thành phố Phan Rang tỉnh Ninh Thuận</v>
      </c>
      <c r="C1252" s="20" t="s">
        <v>12</v>
      </c>
      <c r="D1252" s="21" t="s">
        <v>13</v>
      </c>
      <c r="E1252" s="1" t="s">
        <v>14</v>
      </c>
      <c r="F1252" s="1" t="s">
        <v>14</v>
      </c>
      <c r="G1252" s="1" t="s">
        <v>14</v>
      </c>
      <c r="H1252" s="1" t="s">
        <v>263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14252</v>
      </c>
      <c r="B1253" s="19" t="str">
        <f>HYPERLINK("https://prtc.ninhthuan.gov.vn/portal/Pages/UBND-TP-Phan-Rang-Thap-Cham.aspx", "UBND Ủy ban nhân dân thành phố Phan Rang tỉnh Ninh Thuận")</f>
        <v>UBND Ủy ban nhân dân thành phố Phan Rang tỉnh Ninh Thuận</v>
      </c>
      <c r="C1253" s="20" t="s">
        <v>12</v>
      </c>
      <c r="D1253" s="22"/>
      <c r="E1253" s="1" t="s">
        <v>14</v>
      </c>
      <c r="F1253" s="1" t="s">
        <v>14</v>
      </c>
      <c r="G1253" s="1" t="s">
        <v>14</v>
      </c>
      <c r="H1253" s="1" t="s">
        <v>14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14253</v>
      </c>
      <c r="B1254" s="23" t="str">
        <f>HYPERLINK("", "Công an huyện Bác Ái tỉnh Ninh Thuận")</f>
        <v>Công an huyện Bác Ái tỉnh Ninh Thuận</v>
      </c>
      <c r="C1254" s="20" t="s">
        <v>12</v>
      </c>
      <c r="D1254" s="21"/>
      <c r="E1254" s="1" t="s">
        <v>14</v>
      </c>
      <c r="F1254" s="1" t="s">
        <v>14</v>
      </c>
      <c r="G1254" s="1" t="s">
        <v>14</v>
      </c>
      <c r="H1254" s="1" t="s">
        <v>15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14254</v>
      </c>
      <c r="B1255" s="19" t="str">
        <f>HYPERLINK("https://bacai.ninhthuan.gov.vn/", "UBND Ủy ban nhân dân huyện Bác Ái tỉnh Ninh Thuận")</f>
        <v>UBND Ủy ban nhân dân huyện Bác Ái tỉnh Ninh Thuận</v>
      </c>
      <c r="C1255" s="20" t="s">
        <v>12</v>
      </c>
      <c r="D1255" s="22"/>
      <c r="E1255" s="1" t="s">
        <v>14</v>
      </c>
      <c r="F1255" s="1" t="s">
        <v>14</v>
      </c>
      <c r="G1255" s="1" t="s">
        <v>14</v>
      </c>
      <c r="H1255" s="1" t="s">
        <v>14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14255</v>
      </c>
      <c r="B1256" s="19" t="str">
        <f>HYPERLINK("https://www.facebook.com/NinhSonngaymoi/", "Công an huyện Ninh Sơn tỉnh Ninh Thuận")</f>
        <v>Công an huyện Ninh Sơn tỉnh Ninh Thuận</v>
      </c>
      <c r="C1256" s="20" t="s">
        <v>12</v>
      </c>
      <c r="D1256" s="21" t="s">
        <v>13</v>
      </c>
      <c r="E1256" s="1" t="s">
        <v>14</v>
      </c>
      <c r="F1256" s="1" t="s">
        <v>14</v>
      </c>
      <c r="G1256" s="1" t="s">
        <v>14</v>
      </c>
      <c r="H1256" s="1" t="s">
        <v>15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14256</v>
      </c>
      <c r="B1257" s="19" t="str">
        <f>HYPERLINK("https://ninhson.ninhthuan.gov.vn/", "UBND Ủy ban nhân dân huyện Ninh Sơn tỉnh Ninh Thuận")</f>
        <v>UBND Ủy ban nhân dân huyện Ninh Sơn tỉnh Ninh Thuận</v>
      </c>
      <c r="C1257" s="20" t="s">
        <v>12</v>
      </c>
      <c r="D1257" s="22"/>
      <c r="E1257" s="1" t="s">
        <v>14</v>
      </c>
      <c r="F1257" s="1" t="s">
        <v>14</v>
      </c>
      <c r="G1257" s="1" t="s">
        <v>14</v>
      </c>
      <c r="H1257" s="1" t="s">
        <v>14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14257</v>
      </c>
      <c r="B1258" s="19" t="str">
        <f>HYPERLINK("https://www.facebook.com/conganninhhai/?locale=vi_VN", "Công an huyện Ninh Hải tỉnh Ninh Thuận")</f>
        <v>Công an huyện Ninh Hải tỉnh Ninh Thuận</v>
      </c>
      <c r="C1258" s="20" t="s">
        <v>12</v>
      </c>
      <c r="D1258" s="21" t="s">
        <v>13</v>
      </c>
      <c r="E1258" s="1" t="s">
        <v>14</v>
      </c>
      <c r="F1258" s="1" t="s">
        <v>14</v>
      </c>
      <c r="G1258" s="1" t="s">
        <v>14</v>
      </c>
      <c r="H1258" s="1" t="s">
        <v>15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14258</v>
      </c>
      <c r="B1259" s="19" t="str">
        <f>HYPERLINK("https://ninhhai.ninhthuan.gov.vn/", "UBND Ủy ban nhân dân huyện Ninh Hải tỉnh Ninh Thuận")</f>
        <v>UBND Ủy ban nhân dân huyện Ninh Hải tỉnh Ninh Thuận</v>
      </c>
      <c r="C1259" s="20" t="s">
        <v>12</v>
      </c>
      <c r="D1259" s="22"/>
      <c r="E1259" s="1" t="s">
        <v>14</v>
      </c>
      <c r="F1259" s="1" t="s">
        <v>14</v>
      </c>
      <c r="G1259" s="1" t="s">
        <v>14</v>
      </c>
      <c r="H1259" s="1" t="s">
        <v>14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14259</v>
      </c>
      <c r="B1260" s="23" t="str">
        <f>HYPERLINK("", "Công an huyện Ninh Phước tỉnh Ninh Thuận")</f>
        <v>Công an huyện Ninh Phước tỉnh Ninh Thuận</v>
      </c>
      <c r="C1260" s="20" t="s">
        <v>12</v>
      </c>
      <c r="D1260" s="21"/>
      <c r="E1260" s="1" t="s">
        <v>14</v>
      </c>
      <c r="F1260" s="1" t="s">
        <v>14</v>
      </c>
      <c r="G1260" s="1" t="s">
        <v>14</v>
      </c>
      <c r="H1260" s="1" t="s">
        <v>15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14260</v>
      </c>
      <c r="B1261" s="19" t="str">
        <f>HYPERLINK("https://ninhphuoc.ninhthuan.gov.vn/", "UBND Ủy ban nhân dân huyện Ninh Phước tỉnh Ninh Thuận")</f>
        <v>UBND Ủy ban nhân dân huyện Ninh Phước tỉnh Ninh Thuận</v>
      </c>
      <c r="C1261" s="20" t="s">
        <v>12</v>
      </c>
      <c r="D1261" s="22"/>
      <c r="E1261" s="1" t="s">
        <v>14</v>
      </c>
      <c r="F1261" s="1" t="s">
        <v>14</v>
      </c>
      <c r="G1261" s="1" t="s">
        <v>14</v>
      </c>
      <c r="H1261" s="1" t="s">
        <v>14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14261</v>
      </c>
      <c r="B1262" s="19" t="str">
        <f>HYPERLINK("https://www.facebook.com/tuoitrecahtb.h1/", "Công an huyện Thuận Bắc tỉnh Ninh Thuận")</f>
        <v>Công an huyện Thuận Bắc tỉnh Ninh Thuận</v>
      </c>
      <c r="C1262" s="20" t="s">
        <v>12</v>
      </c>
      <c r="D1262" s="21" t="s">
        <v>13</v>
      </c>
      <c r="E1262" s="1" t="s">
        <v>14</v>
      </c>
      <c r="F1262" s="1" t="s">
        <v>14</v>
      </c>
      <c r="G1262" s="1" t="s">
        <v>14</v>
      </c>
      <c r="H1262" s="1" t="s">
        <v>15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14262</v>
      </c>
      <c r="B1263" s="19" t="str">
        <f>HYPERLINK("https://thuanbac.ninhthuan.gov.vn/", "UBND Ủy ban nhân dân huyện Thuận Bắc tỉnh Ninh Thuận")</f>
        <v>UBND Ủy ban nhân dân huyện Thuận Bắc tỉnh Ninh Thuận</v>
      </c>
      <c r="C1263" s="20" t="s">
        <v>12</v>
      </c>
      <c r="D1263" s="22"/>
      <c r="E1263" s="1" t="s">
        <v>14</v>
      </c>
      <c r="F1263" s="1" t="s">
        <v>14</v>
      </c>
      <c r="G1263" s="1" t="s">
        <v>14</v>
      </c>
      <c r="H1263" s="1" t="s">
        <v>14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14263</v>
      </c>
      <c r="B1264" s="19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1264" s="20" t="s">
        <v>12</v>
      </c>
      <c r="D1264" s="21" t="s">
        <v>13</v>
      </c>
      <c r="E1264" s="1" t="s">
        <v>14</v>
      </c>
      <c r="F1264" s="1" t="s">
        <v>14</v>
      </c>
      <c r="G1264" s="1" t="s">
        <v>14</v>
      </c>
      <c r="H1264" s="1" t="s">
        <v>15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14264</v>
      </c>
      <c r="B1265" s="19" t="str">
        <f>HYPERLINK("https://thuannam.ninhthuan.gov.vn/", "UBND Ủy ban nhân dân huyện Thuận Nam tỉnh Ninh Thuận")</f>
        <v>UBND Ủy ban nhân dân huyện Thuận Nam tỉnh Ninh Thuận</v>
      </c>
      <c r="C1265" s="20" t="s">
        <v>12</v>
      </c>
      <c r="D1265" s="22"/>
      <c r="E1265" s="1" t="s">
        <v>14</v>
      </c>
      <c r="F1265" s="1" t="s">
        <v>14</v>
      </c>
      <c r="G1265" s="1" t="s">
        <v>14</v>
      </c>
      <c r="H1265" s="1" t="s">
        <v>14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14265</v>
      </c>
      <c r="B1266" s="23" t="str">
        <f>HYPERLINK("", "Công an thành phố Phan Thiết tỉnh Bình Thuận")</f>
        <v>Công an thành phố Phan Thiết tỉnh Bình Thuận</v>
      </c>
      <c r="C1266" s="20" t="s">
        <v>12</v>
      </c>
      <c r="D1266" s="21"/>
      <c r="E1266" s="1" t="s">
        <v>14</v>
      </c>
      <c r="F1266" s="1" t="s">
        <v>14</v>
      </c>
      <c r="G1266" s="1" t="s">
        <v>14</v>
      </c>
      <c r="H1266" s="1" t="s">
        <v>15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14266</v>
      </c>
      <c r="B1267" s="19" t="str">
        <f>HYPERLINK("https://phanthiet.binhthuan.gov.vn/", "UBND Ủy ban nhân dân thành phố Phan Thiết tỉnh Bình Thuận")</f>
        <v>UBND Ủy ban nhân dân thành phố Phan Thiết tỉnh Bình Thuận</v>
      </c>
      <c r="C1267" s="20" t="s">
        <v>12</v>
      </c>
      <c r="D1267" s="22"/>
      <c r="E1267" s="1" t="s">
        <v>14</v>
      </c>
      <c r="F1267" s="1" t="s">
        <v>14</v>
      </c>
      <c r="G1267" s="1" t="s">
        <v>14</v>
      </c>
      <c r="H1267" s="1" t="s">
        <v>14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14267</v>
      </c>
      <c r="B1268" s="19" t="s">
        <v>264</v>
      </c>
      <c r="C1268" s="24" t="s">
        <v>14</v>
      </c>
      <c r="D1268" s="21"/>
      <c r="E1268" s="1" t="s">
        <v>14</v>
      </c>
      <c r="F1268" s="1" t="s">
        <v>14</v>
      </c>
      <c r="G1268" s="1" t="s">
        <v>14</v>
      </c>
      <c r="H1268" s="1" t="s">
        <v>15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14268</v>
      </c>
      <c r="B1269" s="19" t="str">
        <f>HYPERLINK("https://tuyphong.binhthuan.gov.vn/", "UBND Ủy ban nhân dân huyện Tuy Phong tỉnh Bình Thuận")</f>
        <v>UBND Ủy ban nhân dân huyện Tuy Phong tỉnh Bình Thuận</v>
      </c>
      <c r="C1269" s="20" t="s">
        <v>12</v>
      </c>
      <c r="D1269" s="22"/>
      <c r="E1269" s="1" t="s">
        <v>14</v>
      </c>
      <c r="F1269" s="1" t="s">
        <v>14</v>
      </c>
      <c r="G1269" s="1" t="s">
        <v>14</v>
      </c>
      <c r="H1269" s="1" t="s">
        <v>14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14269</v>
      </c>
      <c r="B1270" s="19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1270" s="20" t="s">
        <v>12</v>
      </c>
      <c r="D1270" s="21"/>
      <c r="E1270" s="1" t="s">
        <v>14</v>
      </c>
      <c r="F1270" s="1" t="str">
        <f>HYPERLINK("mailto:doancahbacbinh20172019@gmail.com", "doancahbacbinh20172019@gmail.com")</f>
        <v>doancahbacbinh20172019@gmail.com</v>
      </c>
      <c r="G1270" s="1" t="s">
        <v>14</v>
      </c>
      <c r="H1270" s="1" t="s">
        <v>265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14270</v>
      </c>
      <c r="B1271" s="19" t="str">
        <f>HYPERLINK("https://bacbinh.binhthuan.gov.vn/", "UBND Ủy ban nhân dân huyện Bắc Bình tỉnh Bình Thuận")</f>
        <v>UBND Ủy ban nhân dân huyện Bắc Bình tỉnh Bình Thuận</v>
      </c>
      <c r="C1271" s="20" t="s">
        <v>12</v>
      </c>
      <c r="D1271" s="22"/>
      <c r="E1271" s="1" t="s">
        <v>14</v>
      </c>
      <c r="F1271" s="1" t="s">
        <v>14</v>
      </c>
      <c r="G1271" s="1" t="s">
        <v>14</v>
      </c>
      <c r="H1271" s="1" t="s">
        <v>14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14271</v>
      </c>
      <c r="B1272" s="19" t="str">
        <f>HYPERLINK("https://www.facebook.com/tuoitrecahtb.h1/", "Công an huyện Hàm Thuận Bắc tỉnh Bình Thuận")</f>
        <v>Công an huyện Hàm Thuận Bắc tỉnh Bình Thuận</v>
      </c>
      <c r="C1272" s="20" t="s">
        <v>12</v>
      </c>
      <c r="D1272" s="21" t="s">
        <v>13</v>
      </c>
      <c r="E1272" s="1" t="s">
        <v>14</v>
      </c>
      <c r="F1272" s="1" t="s">
        <v>14</v>
      </c>
      <c r="G1272" s="1" t="s">
        <v>14</v>
      </c>
      <c r="H1272" s="1" t="s">
        <v>15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14272</v>
      </c>
      <c r="B1273" s="19" t="str">
        <f>HYPERLINK("https://hamthuanbac.binhthuan.gov.vn/", "UBND Ủy ban nhân dân huyện Hàm Thuận Bắc tỉnh Bình Thuận")</f>
        <v>UBND Ủy ban nhân dân huyện Hàm Thuận Bắc tỉnh Bình Thuận</v>
      </c>
      <c r="C1273" s="20" t="s">
        <v>12</v>
      </c>
      <c r="D1273" s="22"/>
      <c r="E1273" s="1" t="s">
        <v>14</v>
      </c>
      <c r="F1273" s="1" t="s">
        <v>14</v>
      </c>
      <c r="G1273" s="1" t="s">
        <v>14</v>
      </c>
      <c r="H1273" s="1" t="s">
        <v>14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14273</v>
      </c>
      <c r="B1274" s="19" t="str">
        <f>HYPERLINK("https://www.facebook.com/people/Tu%E1%BB%95i-tr%E1%BA%BB-C%C3%B4ng-an-huy%E1%BB%87n-H%C3%A0m-Thu%E1%BA%ADn-Nam/100067697980994/", "Công an huyện Hàm Thuận Nam tỉnh Bình Thuận")</f>
        <v>Công an huyện Hàm Thuận Nam tỉnh Bình Thuận</v>
      </c>
      <c r="C1274" s="20" t="s">
        <v>12</v>
      </c>
      <c r="D1274" s="21" t="s">
        <v>13</v>
      </c>
      <c r="E1274" s="1" t="s">
        <v>266</v>
      </c>
      <c r="F1274" s="1" t="s">
        <v>14</v>
      </c>
      <c r="G1274" s="1" t="s">
        <v>14</v>
      </c>
      <c r="H1274" s="1" t="s">
        <v>15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14274</v>
      </c>
      <c r="B1275" s="19" t="str">
        <f>HYPERLINK("https://hamthuannam.binhthuan.gov.vn/", "UBND Ủy ban nhân dân huyện Hàm Thuận Nam tỉnh Bình Thuận")</f>
        <v>UBND Ủy ban nhân dân huyện Hàm Thuận Nam tỉnh Bình Thuận</v>
      </c>
      <c r="C1275" s="20" t="s">
        <v>12</v>
      </c>
      <c r="D1275" s="22"/>
      <c r="E1275" s="1" t="s">
        <v>14</v>
      </c>
      <c r="F1275" s="1" t="s">
        <v>14</v>
      </c>
      <c r="G1275" s="1" t="s">
        <v>14</v>
      </c>
      <c r="H1275" s="1" t="s">
        <v>14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14275</v>
      </c>
      <c r="B1276" s="19" t="s">
        <v>267</v>
      </c>
      <c r="C1276" s="24" t="s">
        <v>14</v>
      </c>
      <c r="D1276" s="21"/>
      <c r="E1276" s="1" t="s">
        <v>14</v>
      </c>
      <c r="F1276" s="1" t="s">
        <v>14</v>
      </c>
      <c r="G1276" s="1" t="s">
        <v>14</v>
      </c>
      <c r="H1276" s="1" t="s">
        <v>15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14276</v>
      </c>
      <c r="B1277" s="19" t="str">
        <f>HYPERLINK("https://tanhlinh.binhthuan.gov.vn/", "UBND Ủy ban nhân dân huyện Tánh Linh tỉnh Bình Thuận")</f>
        <v>UBND Ủy ban nhân dân huyện Tánh Linh tỉnh Bình Thuận</v>
      </c>
      <c r="C1277" s="20" t="s">
        <v>12</v>
      </c>
      <c r="D1277" s="22"/>
      <c r="E1277" s="1" t="s">
        <v>14</v>
      </c>
      <c r="F1277" s="1" t="s">
        <v>14</v>
      </c>
      <c r="G1277" s="1" t="s">
        <v>14</v>
      </c>
      <c r="H1277" s="1" t="s">
        <v>14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14277</v>
      </c>
      <c r="B1278" s="19" t="s">
        <v>268</v>
      </c>
      <c r="C1278" s="24" t="s">
        <v>14</v>
      </c>
      <c r="D1278" s="21"/>
      <c r="E1278" s="1" t="s">
        <v>14</v>
      </c>
      <c r="F1278" s="1" t="s">
        <v>14</v>
      </c>
      <c r="G1278" s="1" t="s">
        <v>14</v>
      </c>
      <c r="H1278" s="1" t="s">
        <v>15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14278</v>
      </c>
      <c r="B1279" s="19" t="str">
        <f>HYPERLINK("https://duclinh.binhthuan.gov.vn/", "UBND Ủy ban nhân dân huyện Đức Linh tỉnh Bình Thuận")</f>
        <v>UBND Ủy ban nhân dân huyện Đức Linh tỉnh Bình Thuận</v>
      </c>
      <c r="C1279" s="20" t="s">
        <v>12</v>
      </c>
      <c r="D1279" s="22"/>
      <c r="E1279" s="1" t="s">
        <v>14</v>
      </c>
      <c r="F1279" s="1" t="s">
        <v>14</v>
      </c>
      <c r="G1279" s="1" t="s">
        <v>14</v>
      </c>
      <c r="H1279" s="1" t="s">
        <v>14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14279</v>
      </c>
      <c r="B1280" s="19" t="str">
        <f>HYPERLINK("https://www.facebook.com/p/Tu%E1%BB%95i-tr%E1%BA%BB-C%C3%B4ng-an-H%C3%A0m-T%C3%A2n-100063704490691/", "Công an huyện Hàm Tân tỉnh Bình Thuận")</f>
        <v>Công an huyện Hàm Tân tỉnh Bình Thuận</v>
      </c>
      <c r="C1280" s="20" t="s">
        <v>12</v>
      </c>
      <c r="D1280" s="21" t="s">
        <v>13</v>
      </c>
      <c r="E1280" s="1" t="s">
        <v>14</v>
      </c>
      <c r="F1280" s="1" t="s">
        <v>14</v>
      </c>
      <c r="G1280" s="1" t="s">
        <v>14</v>
      </c>
      <c r="H1280" s="1" t="s">
        <v>15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14280</v>
      </c>
      <c r="B1281" s="19" t="str">
        <f>HYPERLINK("https://hamtan.binhthuan.gov.vn/", "UBND Ủy ban nhân dân huyện Hàm Tân tỉnh Bình Thuận")</f>
        <v>UBND Ủy ban nhân dân huyện Hàm Tân tỉnh Bình Thuận</v>
      </c>
      <c r="C1281" s="20" t="s">
        <v>12</v>
      </c>
      <c r="D1281" s="22"/>
      <c r="E1281" s="1" t="s">
        <v>14</v>
      </c>
      <c r="F1281" s="1" t="s">
        <v>14</v>
      </c>
      <c r="G1281" s="1" t="s">
        <v>14</v>
      </c>
      <c r="H1281" s="1" t="s">
        <v>14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14281</v>
      </c>
      <c r="B1282" s="23" t="str">
        <f>HYPERLINK("", "Công an huyện Phú Quí tỉnh Bình Thuận")</f>
        <v>Công an huyện Phú Quí tỉnh Bình Thuận</v>
      </c>
      <c r="C1282" s="20" t="s">
        <v>12</v>
      </c>
      <c r="D1282" s="21"/>
      <c r="E1282" s="1" t="s">
        <v>14</v>
      </c>
      <c r="F1282" s="1" t="s">
        <v>14</v>
      </c>
      <c r="G1282" s="1" t="s">
        <v>14</v>
      </c>
      <c r="H1282" s="1" t="s">
        <v>15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14282</v>
      </c>
      <c r="B1283" s="19" t="str">
        <f>HYPERLINK("https://phuquy.binhthuan.gov.vn/", "UBND Ủy ban nhân dân huyện Phú Quí tỉnh Bình Thuận")</f>
        <v>UBND Ủy ban nhân dân huyện Phú Quí tỉnh Bình Thuận</v>
      </c>
      <c r="C1283" s="20" t="s">
        <v>12</v>
      </c>
      <c r="D1283" s="22"/>
      <c r="E1283" s="1" t="s">
        <v>14</v>
      </c>
      <c r="F1283" s="1" t="s">
        <v>14</v>
      </c>
      <c r="G1283" s="1" t="s">
        <v>14</v>
      </c>
      <c r="H1283" s="1" t="s">
        <v>14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14283</v>
      </c>
      <c r="B1284" s="19" t="str">
        <f>HYPERLINK("https://www.facebook.com/tuoitrecongankontum/", "Công an thành phố Kon Tum tỉnh Kon Tum")</f>
        <v>Công an thành phố Kon Tum tỉnh Kon Tum</v>
      </c>
      <c r="C1284" s="20" t="s">
        <v>12</v>
      </c>
      <c r="D1284" s="21"/>
      <c r="E1284" s="1" t="s">
        <v>14</v>
      </c>
      <c r="F1284" s="1" t="s">
        <v>14</v>
      </c>
      <c r="G1284" s="1" t="s">
        <v>14</v>
      </c>
      <c r="H1284" s="1" t="s">
        <v>15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14284</v>
      </c>
      <c r="B1285" s="19" t="str">
        <f>HYPERLINK("https://kontumcity.kontum.gov.vn/", "UBND Ủy ban nhân dân thành phố Kon Tum tỉnh Kon Tum")</f>
        <v>UBND Ủy ban nhân dân thành phố Kon Tum tỉnh Kon Tum</v>
      </c>
      <c r="C1285" s="20" t="s">
        <v>12</v>
      </c>
      <c r="D1285" s="22"/>
      <c r="E1285" s="1" t="s">
        <v>14</v>
      </c>
      <c r="F1285" s="1" t="s">
        <v>14</v>
      </c>
      <c r="G1285" s="1" t="s">
        <v>14</v>
      </c>
      <c r="H1285" s="1" t="s">
        <v>14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14285</v>
      </c>
      <c r="B1286" s="19" t="s">
        <v>269</v>
      </c>
      <c r="C1286" s="24" t="s">
        <v>14</v>
      </c>
      <c r="D1286" s="21"/>
      <c r="E1286" s="1" t="s">
        <v>14</v>
      </c>
      <c r="F1286" s="1" t="s">
        <v>14</v>
      </c>
      <c r="G1286" s="1" t="s">
        <v>14</v>
      </c>
      <c r="H1286" s="1" t="s">
        <v>15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14286</v>
      </c>
      <c r="B1287" s="19" t="str">
        <f>HYPERLINK("https://huyendakglei.kontum.gov.vn/", "UBND Ủy ban nhân dân huyện Đắk Glei tỉnh Kon Tum")</f>
        <v>UBND Ủy ban nhân dân huyện Đắk Glei tỉnh Kon Tum</v>
      </c>
      <c r="C1287" s="20" t="s">
        <v>12</v>
      </c>
      <c r="D1287" s="22"/>
      <c r="E1287" s="1" t="s">
        <v>14</v>
      </c>
      <c r="F1287" s="1" t="s">
        <v>14</v>
      </c>
      <c r="G1287" s="1" t="s">
        <v>14</v>
      </c>
      <c r="H1287" s="1" t="s">
        <v>14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14287</v>
      </c>
      <c r="B1288" s="19" t="str">
        <f>HYPERLINK("https://www.facebook.com/Conganhuyenngochoi/", "Công an huyện Ngọc Hồi tỉnh Kon Tum")</f>
        <v>Công an huyện Ngọc Hồi tỉnh Kon Tum</v>
      </c>
      <c r="C1288" s="20" t="s">
        <v>12</v>
      </c>
      <c r="D1288" s="21" t="s">
        <v>13</v>
      </c>
      <c r="E1288" s="1" t="s">
        <v>14</v>
      </c>
      <c r="F1288" s="1" t="s">
        <v>14</v>
      </c>
      <c r="G1288" s="1" t="s">
        <v>14</v>
      </c>
      <c r="H1288" s="1" t="s">
        <v>15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14288</v>
      </c>
      <c r="B1289" s="19" t="str">
        <f>HYPERLINK("https://ngochoi.kontum.gov.vn/", "UBND Ủy ban nhân dân huyện Ngọc Hồi tỉnh Kon Tum")</f>
        <v>UBND Ủy ban nhân dân huyện Ngọc Hồi tỉnh Kon Tum</v>
      </c>
      <c r="C1289" s="20" t="s">
        <v>12</v>
      </c>
      <c r="D1289" s="22"/>
      <c r="E1289" s="1" t="s">
        <v>14</v>
      </c>
      <c r="F1289" s="1" t="s">
        <v>14</v>
      </c>
      <c r="G1289" s="1" t="s">
        <v>14</v>
      </c>
      <c r="H1289" s="1" t="s">
        <v>14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14289</v>
      </c>
      <c r="B1290" s="19" t="str">
        <f>HYPERLINK("https://www.facebook.com/tuoitredakto/", "Công an huyện Đắk Tô tỉnh Kon Tum")</f>
        <v>Công an huyện Đắk Tô tỉnh Kon Tum</v>
      </c>
      <c r="C1290" s="20" t="s">
        <v>12</v>
      </c>
      <c r="D1290" s="21" t="s">
        <v>13</v>
      </c>
      <c r="E1290" s="1" t="s">
        <v>14</v>
      </c>
      <c r="F1290" s="1" t="s">
        <v>14</v>
      </c>
      <c r="G1290" s="1" t="s">
        <v>14</v>
      </c>
      <c r="H1290" s="1" t="s">
        <v>15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14290</v>
      </c>
      <c r="B1291" s="19" t="str">
        <f>HYPERLINK("https://huyendakto.kontum.gov.vn/", "UBND Ủy ban nhân dân huyện Đắk Tô tỉnh Kon Tum")</f>
        <v>UBND Ủy ban nhân dân huyện Đắk Tô tỉnh Kon Tum</v>
      </c>
      <c r="C1291" s="20" t="s">
        <v>12</v>
      </c>
      <c r="D1291" s="22"/>
      <c r="E1291" s="1" t="s">
        <v>14</v>
      </c>
      <c r="F1291" s="1" t="s">
        <v>14</v>
      </c>
      <c r="G1291" s="1" t="s">
        <v>14</v>
      </c>
      <c r="H1291" s="1" t="s">
        <v>14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14291</v>
      </c>
      <c r="B1292" s="19" t="str">
        <f>HYPERLINK("https://www.facebook.com/conganhuyenkonplong/", "Công an huyện Kon Plông tỉnh Kon Tum")</f>
        <v>Công an huyện Kon Plông tỉnh Kon Tum</v>
      </c>
      <c r="C1292" s="20" t="s">
        <v>12</v>
      </c>
      <c r="D1292" s="21" t="s">
        <v>13</v>
      </c>
      <c r="E1292" s="1" t="s">
        <v>14</v>
      </c>
      <c r="F1292" s="1" t="s">
        <v>14</v>
      </c>
      <c r="G1292" s="1" t="s">
        <v>14</v>
      </c>
      <c r="H1292" s="1" t="s">
        <v>15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14292</v>
      </c>
      <c r="B1293" s="19" t="str">
        <f>HYPERLINK("http://www.konplong.kontum.gov.vn/", "UBND Ủy ban nhân dân huyện Kon Plông tỉnh Kon Tum")</f>
        <v>UBND Ủy ban nhân dân huyện Kon Plông tỉnh Kon Tum</v>
      </c>
      <c r="C1293" s="20" t="s">
        <v>12</v>
      </c>
      <c r="D1293" s="22"/>
      <c r="E1293" s="1" t="s">
        <v>14</v>
      </c>
      <c r="F1293" s="1" t="s">
        <v>14</v>
      </c>
      <c r="G1293" s="1" t="s">
        <v>14</v>
      </c>
      <c r="H1293" s="1" t="s">
        <v>14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14293</v>
      </c>
      <c r="B1294" s="19" t="s">
        <v>270</v>
      </c>
      <c r="C1294" s="24" t="s">
        <v>14</v>
      </c>
      <c r="D1294" s="21" t="s">
        <v>13</v>
      </c>
      <c r="E1294" s="1" t="s">
        <v>14</v>
      </c>
      <c r="F1294" s="1" t="s">
        <v>14</v>
      </c>
      <c r="G1294" s="1" t="s">
        <v>14</v>
      </c>
      <c r="H1294" s="1" t="s">
        <v>15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14294</v>
      </c>
      <c r="B1295" s="19" t="str">
        <f>HYPERLINK("https://konray.kontum.gov.vn/", "UBND Ủy ban nhân dân huyện Kon Rẫy tỉnh Kon Tum")</f>
        <v>UBND Ủy ban nhân dân huyện Kon Rẫy tỉnh Kon Tum</v>
      </c>
      <c r="C1295" s="20" t="s">
        <v>12</v>
      </c>
      <c r="D1295" s="22"/>
      <c r="E1295" s="1" t="s">
        <v>14</v>
      </c>
      <c r="F1295" s="1" t="s">
        <v>14</v>
      </c>
      <c r="G1295" s="1" t="s">
        <v>14</v>
      </c>
      <c r="H1295" s="1" t="s">
        <v>14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14295</v>
      </c>
      <c r="B1296" s="23" t="str">
        <f>HYPERLINK("https://www.facebook.com/profile.php?id=100069144281718", "Công an huyện Đắk Hà tỉnh Kon Tum")</f>
        <v>Công an huyện Đắk Hà tỉnh Kon Tum</v>
      </c>
      <c r="C1296" s="20" t="s">
        <v>12</v>
      </c>
      <c r="D1296" s="21" t="s">
        <v>13</v>
      </c>
      <c r="E1296" s="1" t="s">
        <v>14</v>
      </c>
      <c r="F1296" s="1" t="str">
        <f>HYPERLINK("mailto:congandakha.kt@gmail.com", "congandakha.kt@gmail.com")</f>
        <v>congandakha.kt@gmail.com</v>
      </c>
      <c r="G1296" s="1" t="s">
        <v>271</v>
      </c>
      <c r="H1296" s="1" t="s">
        <v>14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14296</v>
      </c>
      <c r="B1297" s="19" t="str">
        <f>HYPERLINK("https://huyendakha.kontum.gov.vn/", "UBND Ủy ban nhân dân huyện Đắk Hà tỉnh Kon Tum")</f>
        <v>UBND Ủy ban nhân dân huyện Đắk Hà tỉnh Kon Tum</v>
      </c>
      <c r="C1297" s="20" t="s">
        <v>12</v>
      </c>
      <c r="D1297" s="22"/>
      <c r="E1297" s="1" t="s">
        <v>14</v>
      </c>
      <c r="F1297" s="1" t="s">
        <v>14</v>
      </c>
      <c r="G1297" s="1" t="s">
        <v>14</v>
      </c>
      <c r="H1297" s="1" t="s">
        <v>14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14297</v>
      </c>
      <c r="B1298" s="19" t="s">
        <v>272</v>
      </c>
      <c r="C1298" s="24" t="s">
        <v>14</v>
      </c>
      <c r="D1298" s="21"/>
      <c r="E1298" s="1" t="s">
        <v>14</v>
      </c>
      <c r="F1298" s="1" t="s">
        <v>14</v>
      </c>
      <c r="G1298" s="1" t="s">
        <v>14</v>
      </c>
      <c r="H1298" s="1" t="s">
        <v>15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14298</v>
      </c>
      <c r="B1299" s="19" t="str">
        <f>HYPERLINK("https://huyensathay.kontum.gov.vn/", "UBND Ủy ban nhân dân huyện Sa Thầy tỉnh Kon Tum")</f>
        <v>UBND Ủy ban nhân dân huyện Sa Thầy tỉnh Kon Tum</v>
      </c>
      <c r="C1299" s="20" t="s">
        <v>12</v>
      </c>
      <c r="D1299" s="22"/>
      <c r="E1299" s="1" t="s">
        <v>14</v>
      </c>
      <c r="F1299" s="1" t="s">
        <v>14</v>
      </c>
      <c r="G1299" s="1" t="s">
        <v>14</v>
      </c>
      <c r="H1299" s="1" t="s">
        <v>14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14299</v>
      </c>
      <c r="B1300" s="19" t="s">
        <v>273</v>
      </c>
      <c r="C1300" s="24" t="s">
        <v>14</v>
      </c>
      <c r="D1300" s="21" t="s">
        <v>13</v>
      </c>
      <c r="E1300" s="1" t="s">
        <v>14</v>
      </c>
      <c r="F1300" s="1" t="s">
        <v>14</v>
      </c>
      <c r="G1300" s="1" t="s">
        <v>14</v>
      </c>
      <c r="H1300" s="1" t="s">
        <v>15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14300</v>
      </c>
      <c r="B1301" s="19" t="str">
        <f>HYPERLINK("http://huyentumorong.kontum.gov.vn/", "UBND Ủy ban nhân dân huyện Tu Mơ Rông tỉnh Kon Tum")</f>
        <v>UBND Ủy ban nhân dân huyện Tu Mơ Rông tỉnh Kon Tum</v>
      </c>
      <c r="C1301" s="20" t="s">
        <v>12</v>
      </c>
      <c r="D1301" s="22"/>
      <c r="E1301" s="1" t="s">
        <v>14</v>
      </c>
      <c r="F1301" s="1" t="s">
        <v>14</v>
      </c>
      <c r="G1301" s="1" t="s">
        <v>14</v>
      </c>
      <c r="H1301" s="1" t="s">
        <v>14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14301</v>
      </c>
      <c r="B1302" s="19" t="s">
        <v>274</v>
      </c>
      <c r="C1302" s="24" t="s">
        <v>14</v>
      </c>
      <c r="D1302" s="21" t="s">
        <v>13</v>
      </c>
      <c r="E1302" s="1" t="s">
        <v>14</v>
      </c>
      <c r="F1302" s="1" t="s">
        <v>14</v>
      </c>
      <c r="G1302" s="1" t="s">
        <v>14</v>
      </c>
      <c r="H1302" s="1" t="s">
        <v>15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14302</v>
      </c>
      <c r="B1303" s="19" t="str">
        <f>HYPERLINK("https://www.iahdrai.kontum.gov.vn/", "UBND Ủy ban nhân dân huyện Ia H' Drai tỉnh Kon Tum")</f>
        <v>UBND Ủy ban nhân dân huyện Ia H' Drai tỉnh Kon Tum</v>
      </c>
      <c r="C1303" s="20" t="s">
        <v>12</v>
      </c>
      <c r="D1303" s="22"/>
      <c r="E1303" s="1" t="s">
        <v>14</v>
      </c>
      <c r="F1303" s="1" t="s">
        <v>14</v>
      </c>
      <c r="G1303" s="1" t="s">
        <v>14</v>
      </c>
      <c r="H1303" s="1" t="s">
        <v>14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14303</v>
      </c>
      <c r="B1304" s="19" t="str">
        <f>HYPERLINK("https://www.facebook.com/catppleiku/", "Công an thành phố Pleiku tỉnh Gia Lai")</f>
        <v>Công an thành phố Pleiku tỉnh Gia Lai</v>
      </c>
      <c r="C1304" s="20" t="s">
        <v>12</v>
      </c>
      <c r="D1304" s="21" t="s">
        <v>13</v>
      </c>
      <c r="E1304" s="1" t="s">
        <v>14</v>
      </c>
      <c r="F1304" s="1" t="s">
        <v>14</v>
      </c>
      <c r="G1304" s="1" t="s">
        <v>14</v>
      </c>
      <c r="H1304" s="1" t="s">
        <v>15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14304</v>
      </c>
      <c r="B1305" s="19" t="str">
        <f>HYPERLINK("https://gialai.gov.vn/", "UBND Ủy ban nhân dân thành phố Pleiku tỉnh Gia Lai")</f>
        <v>UBND Ủy ban nhân dân thành phố Pleiku tỉnh Gia Lai</v>
      </c>
      <c r="C1305" s="20" t="s">
        <v>12</v>
      </c>
      <c r="D1305" s="22"/>
      <c r="E1305" s="1" t="s">
        <v>14</v>
      </c>
      <c r="F1305" s="1" t="s">
        <v>14</v>
      </c>
      <c r="G1305" s="1" t="s">
        <v>14</v>
      </c>
      <c r="H1305" s="1" t="s">
        <v>14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14305</v>
      </c>
      <c r="B1306" s="19" t="str">
        <f>HYPERLINK("https://www.facebook.com/CongAnKbang/", "Công an huyện KBang tỉnh Gia Lai")</f>
        <v>Công an huyện KBang tỉnh Gia Lai</v>
      </c>
      <c r="C1306" s="20" t="s">
        <v>12</v>
      </c>
      <c r="D1306" s="21" t="s">
        <v>13</v>
      </c>
      <c r="E1306" s="1" t="s">
        <v>14</v>
      </c>
      <c r="F1306" s="1" t="s">
        <v>14</v>
      </c>
      <c r="G1306" s="1" t="s">
        <v>14</v>
      </c>
      <c r="H1306" s="1" t="s">
        <v>15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14306</v>
      </c>
      <c r="B1307" s="19" t="str">
        <f>HYPERLINK("https://kbang.gialai.gov.vn/SpecialPages/kkk/Tai-lieu-ky-hop-H%C4%90ND-huyen.aspx", "UBND Ủy ban nhân dân huyện KBang tỉnh Gia Lai")</f>
        <v>UBND Ủy ban nhân dân huyện KBang tỉnh Gia Lai</v>
      </c>
      <c r="C1307" s="20" t="s">
        <v>12</v>
      </c>
      <c r="D1307" s="22"/>
      <c r="E1307" s="1" t="s">
        <v>14</v>
      </c>
      <c r="F1307" s="1" t="s">
        <v>14</v>
      </c>
      <c r="G1307" s="1" t="s">
        <v>14</v>
      </c>
      <c r="H1307" s="1" t="s">
        <v>14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14307</v>
      </c>
      <c r="B1308" s="19" t="str">
        <f>HYPERLINK("https://www.facebook.com/ConganhuyenDakDoa/", "Công an huyện Đăk Đoa tỉnh Gia Lai")</f>
        <v>Công an huyện Đăk Đoa tỉnh Gia Lai</v>
      </c>
      <c r="C1308" s="20" t="s">
        <v>12</v>
      </c>
      <c r="D1308" s="21" t="s">
        <v>13</v>
      </c>
      <c r="E1308" s="1" t="s">
        <v>14</v>
      </c>
      <c r="F1308" s="1" t="s">
        <v>14</v>
      </c>
      <c r="G1308" s="1" t="s">
        <v>14</v>
      </c>
      <c r="H1308" s="1" t="s">
        <v>15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14308</v>
      </c>
      <c r="B1309" s="19" t="str">
        <f>HYPERLINK("https://dakdoa.gialai.gov.vn/", "UBND Ủy ban nhân dân huyện Đăk Đoa tỉnh Gia Lai")</f>
        <v>UBND Ủy ban nhân dân huyện Đăk Đoa tỉnh Gia Lai</v>
      </c>
      <c r="C1309" s="20" t="s">
        <v>12</v>
      </c>
      <c r="D1309" s="22"/>
      <c r="E1309" s="1" t="s">
        <v>14</v>
      </c>
      <c r="F1309" s="1" t="s">
        <v>14</v>
      </c>
      <c r="G1309" s="1" t="s">
        <v>14</v>
      </c>
      <c r="H1309" s="1" t="s">
        <v>14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14309</v>
      </c>
      <c r="B1310" s="19" t="str">
        <f>HYPERLINK("https://www.facebook.com/ConganhuyenChuPah/?locale=vi_VN", "Công an huyện Chư Păh tỉnh Gia Lai")</f>
        <v>Công an huyện Chư Păh tỉnh Gia Lai</v>
      </c>
      <c r="C1310" s="20" t="s">
        <v>12</v>
      </c>
      <c r="D1310" s="21" t="s">
        <v>13</v>
      </c>
      <c r="E1310" s="1" t="s">
        <v>14</v>
      </c>
      <c r="F1310" s="1" t="s">
        <v>14</v>
      </c>
      <c r="G1310" s="1" t="s">
        <v>14</v>
      </c>
      <c r="H1310" s="1" t="s">
        <v>15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14310</v>
      </c>
      <c r="B1311" s="19" t="str">
        <f>HYPERLINK("https://chupah.gialai.gov.vn/", "UBND Ủy ban nhân dân huyện Chư Păh tỉnh Gia Lai")</f>
        <v>UBND Ủy ban nhân dân huyện Chư Păh tỉnh Gia Lai</v>
      </c>
      <c r="C1311" s="20" t="s">
        <v>12</v>
      </c>
      <c r="D1311" s="22"/>
      <c r="E1311" s="1" t="s">
        <v>14</v>
      </c>
      <c r="F1311" s="1" t="s">
        <v>14</v>
      </c>
      <c r="G1311" s="1" t="s">
        <v>14</v>
      </c>
      <c r="H1311" s="1" t="s">
        <v>14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14311</v>
      </c>
      <c r="B1312" s="19" t="str">
        <f>HYPERLINK("https://www.facebook.com/CongAnIaGrai/", "Công an huyện Ia Grai tỉnh Gia Lai")</f>
        <v>Công an huyện Ia Grai tỉnh Gia Lai</v>
      </c>
      <c r="C1312" s="20" t="s">
        <v>12</v>
      </c>
      <c r="D1312" s="21" t="s">
        <v>13</v>
      </c>
      <c r="E1312" s="1" t="s">
        <v>14</v>
      </c>
      <c r="F1312" s="1" t="s">
        <v>14</v>
      </c>
      <c r="G1312" s="1" t="s">
        <v>14</v>
      </c>
      <c r="H1312" s="1" t="s">
        <v>15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14312</v>
      </c>
      <c r="B1313" s="19" t="str">
        <f>HYPERLINK("https://iagrai.gialai.gov.vn/", "UBND Ủy ban nhân dân huyện Ia Grai tỉnh Gia Lai")</f>
        <v>UBND Ủy ban nhân dân huyện Ia Grai tỉnh Gia Lai</v>
      </c>
      <c r="C1313" s="20" t="s">
        <v>12</v>
      </c>
      <c r="D1313" s="22"/>
      <c r="E1313" s="1" t="s">
        <v>14</v>
      </c>
      <c r="F1313" s="1" t="s">
        <v>14</v>
      </c>
      <c r="G1313" s="1" t="s">
        <v>14</v>
      </c>
      <c r="H1313" s="1" t="s">
        <v>14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14313</v>
      </c>
      <c r="B1314" s="19" t="str">
        <f>HYPERLINK("https://www.facebook.com/p/C%C3%B4ng-an-huy%E1%BB%87n-Mang-Yang-100063598057242/", "Công an huyện Mang Yang tỉnh Gia Lai")</f>
        <v>Công an huyện Mang Yang tỉnh Gia Lai</v>
      </c>
      <c r="C1314" s="20" t="s">
        <v>12</v>
      </c>
      <c r="D1314" s="21" t="s">
        <v>13</v>
      </c>
      <c r="E1314" s="1" t="s">
        <v>14</v>
      </c>
      <c r="F1314" s="1" t="s">
        <v>14</v>
      </c>
      <c r="G1314" s="1" t="s">
        <v>14</v>
      </c>
      <c r="H1314" s="1" t="s">
        <v>15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14314</v>
      </c>
      <c r="B1315" s="19" t="str">
        <f>HYPERLINK("https://mangyang.gialai.gov.vn/", "UBND Ủy ban nhân dân huyện Mang Yang tỉnh Gia Lai")</f>
        <v>UBND Ủy ban nhân dân huyện Mang Yang tỉnh Gia Lai</v>
      </c>
      <c r="C1315" s="20" t="s">
        <v>12</v>
      </c>
      <c r="D1315" s="22"/>
      <c r="E1315" s="1" t="s">
        <v>14</v>
      </c>
      <c r="F1315" s="1" t="s">
        <v>14</v>
      </c>
      <c r="G1315" s="1" t="s">
        <v>14</v>
      </c>
      <c r="H1315" s="1" t="s">
        <v>14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14315</v>
      </c>
      <c r="B1316" s="19" t="str">
        <f>HYPERLINK("https://www.facebook.com/ConganKongChro/", "Công an huyện Kông Chro tỉnh Gia Lai")</f>
        <v>Công an huyện Kông Chro tỉnh Gia Lai</v>
      </c>
      <c r="C1316" s="20" t="s">
        <v>12</v>
      </c>
      <c r="D1316" s="21" t="s">
        <v>13</v>
      </c>
      <c r="E1316" s="1" t="s">
        <v>14</v>
      </c>
      <c r="F1316" s="1" t="s">
        <v>14</v>
      </c>
      <c r="G1316" s="1" t="s">
        <v>14</v>
      </c>
      <c r="H1316" s="1" t="s">
        <v>15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14316</v>
      </c>
      <c r="B1317" s="19" t="str">
        <f>HYPERLINK("https://kongchro.gialai.gov.vn/", "UBND Ủy ban nhân dân huyện Kông Chro tỉnh Gia Lai")</f>
        <v>UBND Ủy ban nhân dân huyện Kông Chro tỉnh Gia Lai</v>
      </c>
      <c r="C1317" s="20" t="s">
        <v>12</v>
      </c>
      <c r="D1317" s="22"/>
      <c r="E1317" s="1" t="s">
        <v>14</v>
      </c>
      <c r="F1317" s="1" t="s">
        <v>14</v>
      </c>
      <c r="G1317" s="1" t="s">
        <v>14</v>
      </c>
      <c r="H1317" s="1" t="s">
        <v>14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14317</v>
      </c>
      <c r="B1318" s="19" t="str">
        <f>HYPERLINK("https://www.facebook.com/p/C%C3%B4ng-an-huy%E1%BB%87n-%C4%90%E1%BB%A9c-C%C6%A1-100057245957638/", "Công an huyện Đức Cơ tỉnh Gia Lai")</f>
        <v>Công an huyện Đức Cơ tỉnh Gia Lai</v>
      </c>
      <c r="C1318" s="20" t="s">
        <v>12</v>
      </c>
      <c r="D1318" s="21" t="s">
        <v>13</v>
      </c>
      <c r="E1318" s="1" t="s">
        <v>14</v>
      </c>
      <c r="F1318" s="1" t="s">
        <v>14</v>
      </c>
      <c r="G1318" s="1" t="s">
        <v>14</v>
      </c>
      <c r="H1318" s="1" t="s">
        <v>15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14318</v>
      </c>
      <c r="B1319" s="19" t="str">
        <f>HYPERLINK("https://ducco.gialai.gov.vn/Home.aspx", "UBND Ủy ban nhân dân huyện Đức Cơ tỉnh Gia Lai")</f>
        <v>UBND Ủy ban nhân dân huyện Đức Cơ tỉnh Gia Lai</v>
      </c>
      <c r="C1319" s="20" t="s">
        <v>12</v>
      </c>
      <c r="D1319" s="22"/>
      <c r="E1319" s="1" t="s">
        <v>14</v>
      </c>
      <c r="F1319" s="1" t="s">
        <v>14</v>
      </c>
      <c r="G1319" s="1" t="s">
        <v>14</v>
      </c>
      <c r="H1319" s="1" t="s">
        <v>14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14319</v>
      </c>
      <c r="B1320" s="19" t="str">
        <f>HYPERLINK("https://www.facebook.com/p/C%C3%B4ng-an-huy%E1%BB%87n-Ch%C6%B0-Pr%C3%B4ng-100063615364566/", "Công an huyện Chư Prông tỉnh Gia Lai")</f>
        <v>Công an huyện Chư Prông tỉnh Gia Lai</v>
      </c>
      <c r="C1320" s="20" t="s">
        <v>12</v>
      </c>
      <c r="D1320" s="21" t="s">
        <v>13</v>
      </c>
      <c r="E1320" s="1" t="s">
        <v>14</v>
      </c>
      <c r="F1320" s="1" t="s">
        <v>14</v>
      </c>
      <c r="G1320" s="1" t="s">
        <v>14</v>
      </c>
      <c r="H1320" s="1" t="s">
        <v>15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14320</v>
      </c>
      <c r="B1321" s="19" t="str">
        <f>HYPERLINK("https://chuprong.gialai.gov.vn/Home.aspx", "UBND Ủy ban nhân dân huyện Chư Prông tỉnh Gia Lai")</f>
        <v>UBND Ủy ban nhân dân huyện Chư Prông tỉnh Gia Lai</v>
      </c>
      <c r="C1321" s="20" t="s">
        <v>12</v>
      </c>
      <c r="D1321" s="22"/>
      <c r="E1321" s="1" t="s">
        <v>14</v>
      </c>
      <c r="F1321" s="1" t="s">
        <v>14</v>
      </c>
      <c r="G1321" s="1" t="s">
        <v>14</v>
      </c>
      <c r="H1321" s="1" t="s">
        <v>14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14321</v>
      </c>
      <c r="B1322" s="19" t="str">
        <f>HYPERLINK("https://www.facebook.com/conganhuyenchuse/?locale=vi_VN", "Công an huyện Chư Sê tỉnh Gia Lai")</f>
        <v>Công an huyện Chư Sê tỉnh Gia Lai</v>
      </c>
      <c r="C1322" s="20" t="s">
        <v>12</v>
      </c>
      <c r="D1322" s="21" t="s">
        <v>13</v>
      </c>
      <c r="E1322" s="1" t="s">
        <v>14</v>
      </c>
      <c r="F1322" s="1" t="s">
        <v>14</v>
      </c>
      <c r="G1322" s="1" t="s">
        <v>14</v>
      </c>
      <c r="H1322" s="1" t="s">
        <v>15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14322</v>
      </c>
      <c r="B1323" s="19" t="str">
        <f>HYPERLINK("https://chuse.gialai.gov.vn/Home.aspx", "UBND Ủy ban nhân dân huyện Chư Sê tỉnh Gia Lai")</f>
        <v>UBND Ủy ban nhân dân huyện Chư Sê tỉnh Gia Lai</v>
      </c>
      <c r="C1323" s="20" t="s">
        <v>12</v>
      </c>
      <c r="D1323" s="22"/>
      <c r="E1323" s="1" t="s">
        <v>14</v>
      </c>
      <c r="F1323" s="1" t="s">
        <v>14</v>
      </c>
      <c r="G1323" s="1" t="s">
        <v>14</v>
      </c>
      <c r="H1323" s="1" t="s">
        <v>14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14323</v>
      </c>
      <c r="B1324" s="19" t="str">
        <f>HYPERLINK("https://www.facebook.com/conganhuyendakpo/", "Công an huyện Đăk Pơ tỉnh Gia Lai")</f>
        <v>Công an huyện Đăk Pơ tỉnh Gia Lai</v>
      </c>
      <c r="C1324" s="20" t="s">
        <v>12</v>
      </c>
      <c r="D1324" s="21" t="s">
        <v>13</v>
      </c>
      <c r="E1324" s="1" t="s">
        <v>14</v>
      </c>
      <c r="F1324" s="1" t="s">
        <v>14</v>
      </c>
      <c r="G1324" s="1" t="s">
        <v>14</v>
      </c>
      <c r="H1324" s="1" t="s">
        <v>15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14324</v>
      </c>
      <c r="B1325" s="19" t="str">
        <f>HYPERLINK("https://dakpo.gialai.gov.vn/Gioi-thieu/Co-cau-to-chuc/co-cau-ubnd.aspx", "UBND Ủy ban nhân dân huyện Đăk Pơ tỉnh Gia Lai")</f>
        <v>UBND Ủy ban nhân dân huyện Đăk Pơ tỉnh Gia Lai</v>
      </c>
      <c r="C1325" s="20" t="s">
        <v>12</v>
      </c>
      <c r="D1325" s="22"/>
      <c r="E1325" s="1" t="s">
        <v>14</v>
      </c>
      <c r="F1325" s="1" t="s">
        <v>14</v>
      </c>
      <c r="G1325" s="1" t="s">
        <v>14</v>
      </c>
      <c r="H1325" s="1" t="s">
        <v>14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14325</v>
      </c>
      <c r="B1326" s="19" t="s">
        <v>275</v>
      </c>
      <c r="C1326" s="24" t="s">
        <v>14</v>
      </c>
      <c r="D1326" s="21" t="s">
        <v>13</v>
      </c>
      <c r="E1326" s="1" t="s">
        <v>14</v>
      </c>
      <c r="F1326" s="1" t="s">
        <v>14</v>
      </c>
      <c r="G1326" s="1" t="s">
        <v>14</v>
      </c>
      <c r="H1326" s="1" t="s">
        <v>15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14326</v>
      </c>
      <c r="B1327" s="19" t="str">
        <f>HYPERLINK("https://iapa.gialai.gov.vn/Home.aspx", "UBND Ủy ban nhân dân huyện Ia Pa tỉnh Gia Lai")</f>
        <v>UBND Ủy ban nhân dân huyện Ia Pa tỉnh Gia Lai</v>
      </c>
      <c r="C1327" s="20" t="s">
        <v>12</v>
      </c>
      <c r="D1327" s="22"/>
      <c r="E1327" s="1" t="s">
        <v>14</v>
      </c>
      <c r="F1327" s="1" t="s">
        <v>14</v>
      </c>
      <c r="G1327" s="1" t="s">
        <v>14</v>
      </c>
      <c r="H1327" s="1" t="s">
        <v>14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14327</v>
      </c>
      <c r="B1328" s="19" t="str">
        <f>HYPERLINK("https://www.facebook.com/ConganhuyenKrongPa/?locale=vi_VN", "Công an huyện Krông Pa tỉnh Gia Lai")</f>
        <v>Công an huyện Krông Pa tỉnh Gia Lai</v>
      </c>
      <c r="C1328" s="20" t="s">
        <v>12</v>
      </c>
      <c r="D1328" s="21" t="s">
        <v>13</v>
      </c>
      <c r="E1328" s="1" t="s">
        <v>14</v>
      </c>
      <c r="F1328" s="1" t="s">
        <v>14</v>
      </c>
      <c r="G1328" s="1" t="s">
        <v>14</v>
      </c>
      <c r="H1328" s="1" t="s">
        <v>15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14328</v>
      </c>
      <c r="B1329" s="19" t="str">
        <f>HYPERLINK("https://krongpa.gialai.gov.vn/Home.aspx", "UBND Ủy ban nhân dân huyện Krông Pa tỉnh Gia Lai")</f>
        <v>UBND Ủy ban nhân dân huyện Krông Pa tỉnh Gia Lai</v>
      </c>
      <c r="C1329" s="20" t="s">
        <v>12</v>
      </c>
      <c r="D1329" s="22"/>
      <c r="E1329" s="1" t="s">
        <v>14</v>
      </c>
      <c r="F1329" s="1" t="s">
        <v>14</v>
      </c>
      <c r="G1329" s="1" t="s">
        <v>14</v>
      </c>
      <c r="H1329" s="1" t="s">
        <v>14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14329</v>
      </c>
      <c r="B1330" s="19" t="str">
        <f>HYPERLINK("https://www.facebook.com/ConganPhuthien/?locale=vi_VN", "Công an huyện Phú Thiện tỉnh Gia Lai")</f>
        <v>Công an huyện Phú Thiện tỉnh Gia Lai</v>
      </c>
      <c r="C1330" s="20" t="s">
        <v>12</v>
      </c>
      <c r="D1330" s="21" t="s">
        <v>13</v>
      </c>
      <c r="E1330" s="1" t="s">
        <v>14</v>
      </c>
      <c r="F1330" s="1" t="s">
        <v>14</v>
      </c>
      <c r="G1330" s="1" t="s">
        <v>14</v>
      </c>
      <c r="H1330" s="1" t="s">
        <v>15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14330</v>
      </c>
      <c r="B1331" s="19" t="str">
        <f>HYPERLINK("https://phuthien.gialai.gov.vn/", "UBND Ủy ban nhân dân huyện Phú Thiện tỉnh Gia Lai")</f>
        <v>UBND Ủy ban nhân dân huyện Phú Thiện tỉnh Gia Lai</v>
      </c>
      <c r="C1331" s="20" t="s">
        <v>12</v>
      </c>
      <c r="D1331" s="22"/>
      <c r="E1331" s="1" t="s">
        <v>14</v>
      </c>
      <c r="F1331" s="1" t="s">
        <v>14</v>
      </c>
      <c r="G1331" s="1" t="s">
        <v>14</v>
      </c>
      <c r="H1331" s="1" t="s">
        <v>14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14331</v>
      </c>
      <c r="B1332" s="19" t="str">
        <f>HYPERLINK("https://www.facebook.com/p/C%C3%B4ng-an-huy%E1%BB%87n-Ch%C6%B0-P%C6%B0h-100066470445234/", "Công an huyện Chư Pưh tỉnh Gia Lai")</f>
        <v>Công an huyện Chư Pưh tỉnh Gia Lai</v>
      </c>
      <c r="C1332" s="20" t="s">
        <v>12</v>
      </c>
      <c r="D1332" s="21" t="s">
        <v>13</v>
      </c>
      <c r="E1332" s="1" t="s">
        <v>14</v>
      </c>
      <c r="F1332" s="1" t="s">
        <v>14</v>
      </c>
      <c r="G1332" s="1" t="s">
        <v>14</v>
      </c>
      <c r="H1332" s="1" t="s">
        <v>15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14332</v>
      </c>
      <c r="B1333" s="19" t="str">
        <f>HYPERLINK("https://chupuh.gialai.gov.vn/chuyen-muc/Thong-bao.aspx", "UBND Ủy ban nhân dân huyện Chư Pưh tỉnh Gia Lai")</f>
        <v>UBND Ủy ban nhân dân huyện Chư Pưh tỉnh Gia Lai</v>
      </c>
      <c r="C1333" s="20" t="s">
        <v>12</v>
      </c>
      <c r="D1333" s="22"/>
      <c r="E1333" s="1" t="s">
        <v>14</v>
      </c>
      <c r="F1333" s="1" t="s">
        <v>14</v>
      </c>
      <c r="G1333" s="1" t="s">
        <v>14</v>
      </c>
      <c r="H1333" s="1" t="s">
        <v>14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14333</v>
      </c>
      <c r="B1334" s="19" t="s">
        <v>276</v>
      </c>
      <c r="C1334" s="24" t="s">
        <v>14</v>
      </c>
      <c r="D1334" s="21"/>
      <c r="E1334" s="1" t="s">
        <v>14</v>
      </c>
      <c r="F1334" s="1" t="s">
        <v>14</v>
      </c>
      <c r="G1334" s="1" t="s">
        <v>14</v>
      </c>
      <c r="H1334" s="1" t="s">
        <v>15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14334</v>
      </c>
      <c r="B1335" s="19" t="str">
        <f>HYPERLINK("https://buonmathuot.daklak.gov.vn/", "UBND Ủy ban nhân dân thành phố Buôn Ma Thuột tỉnh Đắk Lắk")</f>
        <v>UBND Ủy ban nhân dân thành phố Buôn Ma Thuột tỉnh Đắk Lắk</v>
      </c>
      <c r="C1335" s="20" t="s">
        <v>12</v>
      </c>
      <c r="D1335" s="22"/>
      <c r="E1335" s="1" t="s">
        <v>14</v>
      </c>
      <c r="F1335" s="1" t="s">
        <v>14</v>
      </c>
      <c r="G1335" s="1" t="s">
        <v>14</v>
      </c>
      <c r="H1335" s="1" t="s">
        <v>14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14335</v>
      </c>
      <c r="B1336" s="19" t="s">
        <v>277</v>
      </c>
      <c r="C1336" s="24" t="s">
        <v>14</v>
      </c>
      <c r="D1336" s="21" t="s">
        <v>13</v>
      </c>
      <c r="E1336" s="1" t="s">
        <v>14</v>
      </c>
      <c r="F1336" s="1" t="s">
        <v>14</v>
      </c>
      <c r="G1336" s="1" t="s">
        <v>14</v>
      </c>
      <c r="H1336" s="1" t="s">
        <v>15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14336</v>
      </c>
      <c r="B1337" s="19" t="str">
        <f>HYPERLINK("https://eahleo.daklak.gov.vn/", "UBND Ủy ban nhân dân huyện Ea H'leo tỉnh Đắk Lắk")</f>
        <v>UBND Ủy ban nhân dân huyện Ea H'leo tỉnh Đắk Lắk</v>
      </c>
      <c r="C1337" s="20" t="s">
        <v>12</v>
      </c>
      <c r="D1337" s="22"/>
      <c r="E1337" s="1" t="s">
        <v>14</v>
      </c>
      <c r="F1337" s="1" t="s">
        <v>14</v>
      </c>
      <c r="G1337" s="1" t="s">
        <v>14</v>
      </c>
      <c r="H1337" s="1" t="s">
        <v>14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14337</v>
      </c>
      <c r="B1338" s="19" t="s">
        <v>278</v>
      </c>
      <c r="C1338" s="24" t="s">
        <v>14</v>
      </c>
      <c r="D1338" s="21"/>
      <c r="E1338" s="1" t="s">
        <v>14</v>
      </c>
      <c r="F1338" s="1" t="s">
        <v>14</v>
      </c>
      <c r="G1338" s="1" t="s">
        <v>14</v>
      </c>
      <c r="H1338" s="1" t="s">
        <v>15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14338</v>
      </c>
      <c r="B1339" s="19" t="str">
        <f>HYPERLINK("https://easup.daklak.gov.vn/", "UBND Ủy ban nhân dân huyện Ea Súp tỉnh Đắk Lắk")</f>
        <v>UBND Ủy ban nhân dân huyện Ea Súp tỉnh Đắk Lắk</v>
      </c>
      <c r="C1339" s="20" t="s">
        <v>12</v>
      </c>
      <c r="D1339" s="22"/>
      <c r="E1339" s="1" t="s">
        <v>14</v>
      </c>
      <c r="F1339" s="1" t="s">
        <v>14</v>
      </c>
      <c r="G1339" s="1" t="s">
        <v>14</v>
      </c>
      <c r="H1339" s="1" t="s">
        <v>14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14339</v>
      </c>
      <c r="B1340" s="19" t="s">
        <v>279</v>
      </c>
      <c r="C1340" s="24" t="s">
        <v>14</v>
      </c>
      <c r="D1340" s="21" t="s">
        <v>13</v>
      </c>
      <c r="E1340" s="1" t="s">
        <v>14</v>
      </c>
      <c r="F1340" s="1" t="s">
        <v>14</v>
      </c>
      <c r="G1340" s="1" t="s">
        <v>14</v>
      </c>
      <c r="H1340" s="1" t="s">
        <v>15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14340</v>
      </c>
      <c r="B1341" s="19" t="str">
        <f>HYPERLINK("http://buondon.daklak.gov.vn/", "UBND Ủy ban nhân dân huyện Buôn Đôn tỉnh Đắk Lắk")</f>
        <v>UBND Ủy ban nhân dân huyện Buôn Đôn tỉnh Đắk Lắk</v>
      </c>
      <c r="C1341" s="20" t="s">
        <v>12</v>
      </c>
      <c r="D1341" s="22"/>
      <c r="E1341" s="1" t="s">
        <v>14</v>
      </c>
      <c r="F1341" s="1" t="s">
        <v>14</v>
      </c>
      <c r="G1341" s="1" t="s">
        <v>14</v>
      </c>
      <c r="H1341" s="1" t="s">
        <v>14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14341</v>
      </c>
      <c r="B1342" s="19" t="str">
        <f>HYPERLINK("https://www.facebook.com/@cahcumgar/?locale=vi_VN", "Công an huyện Cư M'gar tỉnh Đắk Lắk")</f>
        <v>Công an huyện Cư M'gar tỉnh Đắk Lắk</v>
      </c>
      <c r="C1342" s="20" t="s">
        <v>12</v>
      </c>
      <c r="D1342" s="21" t="s">
        <v>13</v>
      </c>
      <c r="E1342" s="1" t="s">
        <v>14</v>
      </c>
      <c r="F1342" s="1" t="s">
        <v>14</v>
      </c>
      <c r="G1342" s="1" t="s">
        <v>14</v>
      </c>
      <c r="H1342" s="1" t="s">
        <v>15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14342</v>
      </c>
      <c r="B1343" s="19" t="str">
        <f>HYPERLINK("https://cumgar.daklak.gov.vn/", "UBND Ủy ban nhân dân huyện Cư M'gar tỉnh Đắk Lắk")</f>
        <v>UBND Ủy ban nhân dân huyện Cư M'gar tỉnh Đắk Lắk</v>
      </c>
      <c r="C1343" s="20" t="s">
        <v>12</v>
      </c>
      <c r="D1343" s="22"/>
      <c r="E1343" s="1" t="s">
        <v>14</v>
      </c>
      <c r="F1343" s="1" t="s">
        <v>14</v>
      </c>
      <c r="G1343" s="1" t="s">
        <v>14</v>
      </c>
      <c r="H1343" s="1" t="s">
        <v>14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14343</v>
      </c>
      <c r="B1344" s="19" t="s">
        <v>280</v>
      </c>
      <c r="C1344" s="24" t="s">
        <v>14</v>
      </c>
      <c r="D1344" s="21"/>
      <c r="E1344" s="1" t="s">
        <v>14</v>
      </c>
      <c r="F1344" s="1" t="s">
        <v>14</v>
      </c>
      <c r="G1344" s="1" t="s">
        <v>14</v>
      </c>
      <c r="H1344" s="1" t="s">
        <v>15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14344</v>
      </c>
      <c r="B1345" s="19" t="str">
        <f>HYPERLINK("https://sotuphap.daklak.gov.vn/co-so-du-lieu-van-ban-phap-luat-cap-huyen.html", "UBND Ủy ban nhân dân huyện Krông Búk tỉnh Đắk Lắk")</f>
        <v>UBND Ủy ban nhân dân huyện Krông Búk tỉnh Đắk Lắk</v>
      </c>
      <c r="C1345" s="20" t="s">
        <v>12</v>
      </c>
      <c r="D1345" s="22"/>
      <c r="E1345" s="1" t="s">
        <v>14</v>
      </c>
      <c r="F1345" s="1" t="s">
        <v>14</v>
      </c>
      <c r="G1345" s="1" t="s">
        <v>14</v>
      </c>
      <c r="H1345" s="1" t="s">
        <v>14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14345</v>
      </c>
      <c r="B1346" s="23" t="str">
        <f>HYPERLINK("https://www.facebook.com/profile.php?id=100079190436583", "Công an huyện Krông Năng tỉnh Đắk Lắk")</f>
        <v>Công an huyện Krông Năng tỉnh Đắk Lắk</v>
      </c>
      <c r="C1346" s="20" t="s">
        <v>12</v>
      </c>
      <c r="D1346" s="21" t="s">
        <v>13</v>
      </c>
      <c r="E1346" s="1" t="s">
        <v>281</v>
      </c>
      <c r="F1346" s="1" t="s">
        <v>14</v>
      </c>
      <c r="G1346" s="1" t="s">
        <v>14</v>
      </c>
      <c r="H1346" s="1" t="s">
        <v>15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14346</v>
      </c>
      <c r="B1347" s="19" t="str">
        <f>HYPERLINK("https://daklak.gov.vn/krongnang", "UBND Ủy ban nhân dân huyện Krông Năng tỉnh Đắk Lắk")</f>
        <v>UBND Ủy ban nhân dân huyện Krông Năng tỉnh Đắk Lắk</v>
      </c>
      <c r="C1347" s="20" t="s">
        <v>12</v>
      </c>
      <c r="D1347" s="22"/>
      <c r="E1347" s="1" t="s">
        <v>14</v>
      </c>
      <c r="F1347" s="1" t="s">
        <v>14</v>
      </c>
      <c r="G1347" s="1" t="s">
        <v>14</v>
      </c>
      <c r="H1347" s="1" t="s">
        <v>14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14347</v>
      </c>
      <c r="B1348" s="19" t="str">
        <f>HYPERLINK("https://www.facebook.com/p/%C4%90o%C3%A0n-Thanh-ni%C3%AAn-C%C3%B4ng-an-huy%E1%BB%87n-Ea-Kar-100064668496881/", "Công an huyện Ea Kar tỉnh Đắk Lắk")</f>
        <v>Công an huyện Ea Kar tỉnh Đắk Lắk</v>
      </c>
      <c r="C1348" s="20" t="s">
        <v>12</v>
      </c>
      <c r="D1348" s="21"/>
      <c r="E1348" s="1" t="s">
        <v>14</v>
      </c>
      <c r="F1348" s="1" t="s">
        <v>14</v>
      </c>
      <c r="G1348" s="1" t="s">
        <v>14</v>
      </c>
      <c r="H1348" s="1" t="s">
        <v>15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14348</v>
      </c>
      <c r="B1349" s="19" t="str">
        <f>HYPERLINK("https://eakar.daklak.gov.vn/", "UBND Ủy ban nhân dân huyện Ea Kar tỉnh Đắk Lắk")</f>
        <v>UBND Ủy ban nhân dân huyện Ea Kar tỉnh Đắk Lắk</v>
      </c>
      <c r="C1349" s="20" t="s">
        <v>12</v>
      </c>
      <c r="D1349" s="22"/>
      <c r="E1349" s="1" t="s">
        <v>14</v>
      </c>
      <c r="F1349" s="1" t="s">
        <v>14</v>
      </c>
      <c r="G1349" s="1" t="s">
        <v>14</v>
      </c>
      <c r="H1349" s="1" t="s">
        <v>14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14349</v>
      </c>
      <c r="B1350" s="23" t="str">
        <f>HYPERLINK("", "Công an huyện M'Đrắk tỉnh Đắk Lắk")</f>
        <v>Công an huyện M'Đrắk tỉnh Đắk Lắk</v>
      </c>
      <c r="C1350" s="20" t="s">
        <v>12</v>
      </c>
      <c r="D1350" s="21"/>
      <c r="E1350" s="1" t="s">
        <v>14</v>
      </c>
      <c r="F1350" s="1" t="s">
        <v>14</v>
      </c>
      <c r="G1350" s="1" t="s">
        <v>14</v>
      </c>
      <c r="H1350" s="1" t="s">
        <v>15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14350</v>
      </c>
      <c r="B1351" s="19" t="str">
        <f>HYPERLINK("https://mdrak.daklak.gov.vn/", "UBND Ủy ban nhân dân huyện M'Đrắk tỉnh Đắk Lắk")</f>
        <v>UBND Ủy ban nhân dân huyện M'Đrắk tỉnh Đắk Lắk</v>
      </c>
      <c r="C1351" s="20" t="s">
        <v>12</v>
      </c>
      <c r="D1351" s="22"/>
      <c r="E1351" s="1" t="s">
        <v>14</v>
      </c>
      <c r="F1351" s="1" t="s">
        <v>14</v>
      </c>
      <c r="G1351" s="1" t="s">
        <v>14</v>
      </c>
      <c r="H1351" s="1" t="s">
        <v>14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14351</v>
      </c>
      <c r="B1352" s="19" t="s">
        <v>282</v>
      </c>
      <c r="C1352" s="24" t="s">
        <v>14</v>
      </c>
      <c r="D1352" s="21" t="s">
        <v>13</v>
      </c>
      <c r="E1352" s="1" t="s">
        <v>14</v>
      </c>
      <c r="F1352" s="1" t="s">
        <v>14</v>
      </c>
      <c r="G1352" s="1" t="s">
        <v>14</v>
      </c>
      <c r="H1352" s="1" t="s">
        <v>15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14352</v>
      </c>
      <c r="B1353" s="19" t="str">
        <f>HYPERLINK("http://krongbong.daklak.gov.vn/", "UBND Ủy ban nhân dân huyện Krông Bông tỉnh Đắk Lắk")</f>
        <v>UBND Ủy ban nhân dân huyện Krông Bông tỉnh Đắk Lắk</v>
      </c>
      <c r="C1353" s="20" t="s">
        <v>12</v>
      </c>
      <c r="D1353" s="22"/>
      <c r="E1353" s="1" t="s">
        <v>14</v>
      </c>
      <c r="F1353" s="1" t="s">
        <v>14</v>
      </c>
      <c r="G1353" s="1" t="s">
        <v>14</v>
      </c>
      <c r="H1353" s="1" t="s">
        <v>14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14353</v>
      </c>
      <c r="B1354" s="23" t="str">
        <f>HYPERLINK("", "Công an huyện Krông Pắc tỉnh Đắk Lắk")</f>
        <v>Công an huyện Krông Pắc tỉnh Đắk Lắk</v>
      </c>
      <c r="C1354" s="20" t="s">
        <v>12</v>
      </c>
      <c r="D1354" s="21"/>
      <c r="E1354" s="1" t="s">
        <v>14</v>
      </c>
      <c r="F1354" s="1" t="s">
        <v>14</v>
      </c>
      <c r="G1354" s="1" t="s">
        <v>14</v>
      </c>
      <c r="H1354" s="1" t="s">
        <v>15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14354</v>
      </c>
      <c r="B1355" s="19" t="str">
        <f>HYPERLINK("https://krongpac.daklak.gov.vn/", "UBND Ủy ban nhân dân huyện Krông Pắc tỉnh Đắk Lắk")</f>
        <v>UBND Ủy ban nhân dân huyện Krông Pắc tỉnh Đắk Lắk</v>
      </c>
      <c r="C1355" s="20" t="s">
        <v>12</v>
      </c>
      <c r="D1355" s="22"/>
      <c r="E1355" s="1" t="s">
        <v>14</v>
      </c>
      <c r="F1355" s="1" t="s">
        <v>14</v>
      </c>
      <c r="G1355" s="1" t="s">
        <v>14</v>
      </c>
      <c r="H1355" s="1" t="s">
        <v>14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14355</v>
      </c>
      <c r="B1356" s="19" t="s">
        <v>283</v>
      </c>
      <c r="C1356" s="24" t="s">
        <v>14</v>
      </c>
      <c r="D1356" s="21"/>
      <c r="E1356" s="1" t="s">
        <v>14</v>
      </c>
      <c r="F1356" s="1" t="s">
        <v>14</v>
      </c>
      <c r="G1356" s="1" t="s">
        <v>14</v>
      </c>
      <c r="H1356" s="1" t="s">
        <v>15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14356</v>
      </c>
      <c r="B1357" s="19" t="str">
        <f>HYPERLINK("https://krongana.daklak.gov.vn/", "UBND Ủy ban nhân dân huyện Krông A Na tỉnh Đắk Lắk")</f>
        <v>UBND Ủy ban nhân dân huyện Krông A Na tỉnh Đắk Lắk</v>
      </c>
      <c r="C1357" s="20" t="s">
        <v>12</v>
      </c>
      <c r="D1357" s="22"/>
      <c r="E1357" s="1" t="s">
        <v>14</v>
      </c>
      <c r="F1357" s="1" t="s">
        <v>14</v>
      </c>
      <c r="G1357" s="1" t="s">
        <v>14</v>
      </c>
      <c r="H1357" s="1" t="s">
        <v>14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14357</v>
      </c>
      <c r="B1358" s="19" t="s">
        <v>284</v>
      </c>
      <c r="C1358" s="24" t="s">
        <v>14</v>
      </c>
      <c r="D1358" s="21"/>
      <c r="E1358" s="1" t="s">
        <v>14</v>
      </c>
      <c r="F1358" s="1" t="s">
        <v>14</v>
      </c>
      <c r="G1358" s="1" t="s">
        <v>14</v>
      </c>
      <c r="H1358" s="1" t="s">
        <v>15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14358</v>
      </c>
      <c r="B1359" s="19" t="str">
        <f>HYPERLINK("http://lak.daklak.gov.vn/", "UBND Ủy ban nhân dân huyện Lắk tỉnh Đắk Lắk")</f>
        <v>UBND Ủy ban nhân dân huyện Lắk tỉnh Đắk Lắk</v>
      </c>
      <c r="C1359" s="20" t="s">
        <v>12</v>
      </c>
      <c r="D1359" s="22"/>
      <c r="E1359" s="1" t="s">
        <v>14</v>
      </c>
      <c r="F1359" s="1" t="s">
        <v>14</v>
      </c>
      <c r="G1359" s="1" t="s">
        <v>14</v>
      </c>
      <c r="H1359" s="1" t="s">
        <v>14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14359</v>
      </c>
      <c r="B1360" s="19" t="s">
        <v>285</v>
      </c>
      <c r="C1360" s="24" t="s">
        <v>14</v>
      </c>
      <c r="D1360" s="21" t="s">
        <v>13</v>
      </c>
      <c r="E1360" s="1" t="s">
        <v>14</v>
      </c>
      <c r="F1360" s="1" t="s">
        <v>14</v>
      </c>
      <c r="G1360" s="1" t="s">
        <v>14</v>
      </c>
      <c r="H1360" s="1" t="s">
        <v>15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14360</v>
      </c>
      <c r="B1361" s="19" t="str">
        <f>HYPERLINK("https://cukuin.daklak.gov.vn/", "UBND Ủy ban nhân dân huyện Cư Kuin tỉnh Đắk Lắk")</f>
        <v>UBND Ủy ban nhân dân huyện Cư Kuin tỉnh Đắk Lắk</v>
      </c>
      <c r="C1361" s="20" t="s">
        <v>12</v>
      </c>
      <c r="D1361" s="22"/>
      <c r="E1361" s="1" t="s">
        <v>14</v>
      </c>
      <c r="F1361" s="1" t="s">
        <v>14</v>
      </c>
      <c r="G1361" s="1" t="s">
        <v>14</v>
      </c>
      <c r="H1361" s="1" t="s">
        <v>14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14361</v>
      </c>
      <c r="B1362" s="19" t="s">
        <v>286</v>
      </c>
      <c r="C1362" s="24" t="s">
        <v>14</v>
      </c>
      <c r="D1362" s="21" t="s">
        <v>13</v>
      </c>
      <c r="E1362" s="1" t="s">
        <v>14</v>
      </c>
      <c r="F1362" s="1" t="s">
        <v>14</v>
      </c>
      <c r="G1362" s="1" t="s">
        <v>14</v>
      </c>
      <c r="H1362" s="1" t="s">
        <v>15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14362</v>
      </c>
      <c r="B1363" s="19" t="str">
        <f>HYPERLINK("https://dakglong.daknong.gov.vn/", "UBND Ủy ban nhân dân huyện Đăk Glong tỉnh Đắk Nông")</f>
        <v>UBND Ủy ban nhân dân huyện Đăk Glong tỉnh Đắk Nông</v>
      </c>
      <c r="C1363" s="20" t="s">
        <v>12</v>
      </c>
      <c r="D1363" s="22"/>
      <c r="E1363" s="1" t="s">
        <v>14</v>
      </c>
      <c r="F1363" s="1" t="s">
        <v>14</v>
      </c>
      <c r="G1363" s="1" t="s">
        <v>14</v>
      </c>
      <c r="H1363" s="1" t="s">
        <v>14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14363</v>
      </c>
      <c r="B1364" s="19" t="s">
        <v>287</v>
      </c>
      <c r="C1364" s="24" t="s">
        <v>14</v>
      </c>
      <c r="D1364" s="21"/>
      <c r="E1364" s="1" t="s">
        <v>14</v>
      </c>
      <c r="F1364" s="1" t="s">
        <v>14</v>
      </c>
      <c r="G1364" s="1" t="s">
        <v>14</v>
      </c>
      <c r="H1364" s="1" t="s">
        <v>15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14364</v>
      </c>
      <c r="B1365" s="19" t="str">
        <f>HYPERLINK("http://cujut.daknong.gov.vn/", "UBND Ủy ban nhân dân huyện Cư Jút tỉnh Đắk Nông")</f>
        <v>UBND Ủy ban nhân dân huyện Cư Jút tỉnh Đắk Nông</v>
      </c>
      <c r="C1365" s="20" t="s">
        <v>12</v>
      </c>
      <c r="D1365" s="22"/>
      <c r="E1365" s="1" t="s">
        <v>14</v>
      </c>
      <c r="F1365" s="1" t="s">
        <v>14</v>
      </c>
      <c r="G1365" s="1" t="s">
        <v>14</v>
      </c>
      <c r="H1365" s="1" t="s">
        <v>14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14365</v>
      </c>
      <c r="B1366" s="19" t="str">
        <f>HYPERLINK("https://www.facebook.com/ANTTDAKMIL/?locale=vi_VN", "Công an huyện Đắk Mil tỉnh Đắk Nông")</f>
        <v>Công an huyện Đắk Mil tỉnh Đắk Nông</v>
      </c>
      <c r="C1366" s="20" t="s">
        <v>12</v>
      </c>
      <c r="D1366" s="21"/>
      <c r="E1366" s="1" t="s">
        <v>14</v>
      </c>
      <c r="F1366" s="1" t="s">
        <v>14</v>
      </c>
      <c r="G1366" s="1" t="s">
        <v>14</v>
      </c>
      <c r="H1366" s="1" t="s">
        <v>15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14366</v>
      </c>
      <c r="B1367" s="19" t="str">
        <f>HYPERLINK("https://dakmil.daknong.gov.vn/", "UBND Ủy ban nhân dân huyện Đắk Mil tỉnh Đắk Nông")</f>
        <v>UBND Ủy ban nhân dân huyện Đắk Mil tỉnh Đắk Nông</v>
      </c>
      <c r="C1367" s="20" t="s">
        <v>12</v>
      </c>
      <c r="D1367" s="22"/>
      <c r="E1367" s="1" t="s">
        <v>14</v>
      </c>
      <c r="F1367" s="1" t="s">
        <v>14</v>
      </c>
      <c r="G1367" s="1" t="s">
        <v>14</v>
      </c>
      <c r="H1367" s="1" t="s">
        <v>14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14367</v>
      </c>
      <c r="B1368" s="19" t="s">
        <v>288</v>
      </c>
      <c r="C1368" s="24" t="s">
        <v>14</v>
      </c>
      <c r="D1368" s="21" t="s">
        <v>13</v>
      </c>
      <c r="E1368" s="1" t="s">
        <v>14</v>
      </c>
      <c r="F1368" s="1" t="s">
        <v>14</v>
      </c>
      <c r="G1368" s="1" t="s">
        <v>14</v>
      </c>
      <c r="H1368" s="1" t="s">
        <v>15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14368</v>
      </c>
      <c r="B1369" s="19" t="str">
        <f>HYPERLINK("https://krongno.daknong.gov.vn/", "UBND Ủy ban nhân dân huyện Krông Nô tỉnh Đắk Nông")</f>
        <v>UBND Ủy ban nhân dân huyện Krông Nô tỉnh Đắk Nông</v>
      </c>
      <c r="C1369" s="20" t="s">
        <v>12</v>
      </c>
      <c r="D1369" s="22"/>
      <c r="E1369" s="1" t="s">
        <v>14</v>
      </c>
      <c r="F1369" s="1" t="s">
        <v>14</v>
      </c>
      <c r="G1369" s="1" t="s">
        <v>14</v>
      </c>
      <c r="H1369" s="1" t="s">
        <v>14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14369</v>
      </c>
      <c r="B1370" s="19" t="s">
        <v>289</v>
      </c>
      <c r="C1370" s="24" t="s">
        <v>14</v>
      </c>
      <c r="D1370" s="21"/>
      <c r="E1370" s="1" t="s">
        <v>14</v>
      </c>
      <c r="F1370" s="1" t="s">
        <v>14</v>
      </c>
      <c r="G1370" s="1" t="s">
        <v>14</v>
      </c>
      <c r="H1370" s="1" t="s">
        <v>15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14370</v>
      </c>
      <c r="B1371" s="19" t="str">
        <f>HYPERLINK("https://daksong.daknong.gov.vn/", "UBND Ủy ban nhân dân huyện Đắk Song tỉnh Đắk Nông")</f>
        <v>UBND Ủy ban nhân dân huyện Đắk Song tỉnh Đắk Nông</v>
      </c>
      <c r="C1371" s="20" t="s">
        <v>12</v>
      </c>
      <c r="D1371" s="22"/>
      <c r="E1371" s="1" t="s">
        <v>14</v>
      </c>
      <c r="F1371" s="1" t="s">
        <v>14</v>
      </c>
      <c r="G1371" s="1" t="s">
        <v>14</v>
      </c>
      <c r="H1371" s="1" t="s">
        <v>14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14371</v>
      </c>
      <c r="B1372" s="19" t="s">
        <v>290</v>
      </c>
      <c r="C1372" s="24" t="s">
        <v>14</v>
      </c>
      <c r="D1372" s="21"/>
      <c r="E1372" s="1" t="s">
        <v>14</v>
      </c>
      <c r="F1372" s="1" t="s">
        <v>14</v>
      </c>
      <c r="G1372" s="1" t="s">
        <v>14</v>
      </c>
      <c r="H1372" s="1" t="s">
        <v>15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14372</v>
      </c>
      <c r="B1373" s="19" t="str">
        <f>HYPERLINK("http://dakrlap.daknong.gov.vn/", "UBND Ủy ban nhân dân huyện Đắk R'Lấp tỉnh Đắk Nông")</f>
        <v>UBND Ủy ban nhân dân huyện Đắk R'Lấp tỉnh Đắk Nông</v>
      </c>
      <c r="C1373" s="20" t="s">
        <v>12</v>
      </c>
      <c r="D1373" s="22"/>
      <c r="E1373" s="1" t="s">
        <v>14</v>
      </c>
      <c r="F1373" s="1" t="s">
        <v>14</v>
      </c>
      <c r="G1373" s="1" t="s">
        <v>14</v>
      </c>
      <c r="H1373" s="1" t="s">
        <v>14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14373</v>
      </c>
      <c r="B1374" s="19" t="s">
        <v>291</v>
      </c>
      <c r="C1374" s="24" t="s">
        <v>14</v>
      </c>
      <c r="D1374" s="21" t="s">
        <v>13</v>
      </c>
      <c r="E1374" s="1" t="s">
        <v>14</v>
      </c>
      <c r="F1374" s="1" t="s">
        <v>14</v>
      </c>
      <c r="G1374" s="1" t="s">
        <v>14</v>
      </c>
      <c r="H1374" s="1" t="s">
        <v>15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14374</v>
      </c>
      <c r="B1375" s="19" t="str">
        <f>HYPERLINK("https://tuyduc.daknong.gov.vn/", "UBND Ủy ban nhân dân huyện Tuy Đức tỉnh Đắk Nông")</f>
        <v>UBND Ủy ban nhân dân huyện Tuy Đức tỉnh Đắk Nông</v>
      </c>
      <c r="C1375" s="20" t="s">
        <v>12</v>
      </c>
      <c r="D1375" s="22"/>
      <c r="E1375" s="1" t="s">
        <v>14</v>
      </c>
      <c r="F1375" s="1" t="s">
        <v>14</v>
      </c>
      <c r="G1375" s="1" t="s">
        <v>14</v>
      </c>
      <c r="H1375" s="1" t="s">
        <v>14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14375</v>
      </c>
      <c r="B1376" s="23" t="str">
        <f>HYPERLINK("", "Công an thành phố Đà Lạt tỉnh Lâm Đồng")</f>
        <v>Công an thành phố Đà Lạt tỉnh Lâm Đồng</v>
      </c>
      <c r="C1376" s="20" t="s">
        <v>12</v>
      </c>
      <c r="D1376" s="21"/>
      <c r="E1376" s="1" t="s">
        <v>14</v>
      </c>
      <c r="F1376" s="1" t="s">
        <v>14</v>
      </c>
      <c r="G1376" s="1" t="s">
        <v>14</v>
      </c>
      <c r="H1376" s="1" t="s">
        <v>15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14376</v>
      </c>
      <c r="B1377" s="19" t="str">
        <f>HYPERLINK("https://lamdong.gov.vn/sites/dalat/chidaodieuhanh", "UBND Ủy ban nhân dân thành phố Đà Lạt tỉnh Lâm Đồng")</f>
        <v>UBND Ủy ban nhân dân thành phố Đà Lạt tỉnh Lâm Đồng</v>
      </c>
      <c r="C1377" s="20" t="s">
        <v>12</v>
      </c>
      <c r="D1377" s="22"/>
      <c r="E1377" s="1" t="s">
        <v>14</v>
      </c>
      <c r="F1377" s="1" t="s">
        <v>14</v>
      </c>
      <c r="G1377" s="1" t="s">
        <v>14</v>
      </c>
      <c r="H1377" s="1" t="s">
        <v>14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14377</v>
      </c>
      <c r="B1378" s="19" t="str">
        <f>HYPERLINK("https://www.facebook.com/tuoitreconganbaoloc/", "Công an thành phố Bảo Lộc tỉnh Lâm Đồng")</f>
        <v>Công an thành phố Bảo Lộc tỉnh Lâm Đồng</v>
      </c>
      <c r="C1378" s="20" t="s">
        <v>12</v>
      </c>
      <c r="D1378" s="21" t="s">
        <v>13</v>
      </c>
      <c r="E1378" s="1" t="s">
        <v>14</v>
      </c>
      <c r="F1378" s="1" t="s">
        <v>14</v>
      </c>
      <c r="G1378" s="1" t="s">
        <v>14</v>
      </c>
      <c r="H1378" s="1" t="s">
        <v>15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14378</v>
      </c>
      <c r="B1379" s="19" t="str">
        <f>HYPERLINK("https://lamdong.gov.vn/sites/baoloc/ubnd/ubnd/vanbanchidao/", "UBND Ủy ban nhân dân thành phố Bảo Lộc tỉnh Lâm Đồng")</f>
        <v>UBND Ủy ban nhân dân thành phố Bảo Lộc tỉnh Lâm Đồng</v>
      </c>
      <c r="C1379" s="20" t="s">
        <v>12</v>
      </c>
      <c r="D1379" s="22"/>
      <c r="E1379" s="1" t="s">
        <v>14</v>
      </c>
      <c r="F1379" s="1" t="s">
        <v>14</v>
      </c>
      <c r="G1379" s="1" t="s">
        <v>14</v>
      </c>
      <c r="H1379" s="1" t="s">
        <v>14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14379</v>
      </c>
      <c r="B1380" s="19" t="str">
        <f>HYPERLINK("https://www.facebook.com/p/C%C3%B4ng-an-huy%E1%BB%87n-%C4%90am-R%C3%B4ng-L%C3%A2m-%C4%90%E1%BB%93ng-100063861047348/", "Công an huyện Đam Rông tỉnh Lâm Đồng")</f>
        <v>Công an huyện Đam Rông tỉnh Lâm Đồng</v>
      </c>
      <c r="C1380" s="20" t="s">
        <v>12</v>
      </c>
      <c r="D1380" s="21" t="s">
        <v>13</v>
      </c>
      <c r="E1380" s="1" t="s">
        <v>14</v>
      </c>
      <c r="F1380" s="1" t="s">
        <v>14</v>
      </c>
      <c r="G1380" s="1" t="s">
        <v>14</v>
      </c>
      <c r="H1380" s="1" t="s">
        <v>15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14380</v>
      </c>
      <c r="B1381" s="19" t="str">
        <f>HYPERLINK("https://lamdong.gov.vn/sites/damrong/vanbanhanhchinh/vbhchuyendamrong/SitePages/Home.aspx", "UBND Ủy ban nhân dân huyện Đam Rông tỉnh Lâm Đồng")</f>
        <v>UBND Ủy ban nhân dân huyện Đam Rông tỉnh Lâm Đồng</v>
      </c>
      <c r="C1381" s="20" t="s">
        <v>12</v>
      </c>
      <c r="D1381" s="22"/>
      <c r="E1381" s="1" t="s">
        <v>14</v>
      </c>
      <c r="F1381" s="1" t="s">
        <v>14</v>
      </c>
      <c r="G1381" s="1" t="s">
        <v>14</v>
      </c>
      <c r="H1381" s="1" t="s">
        <v>14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14381</v>
      </c>
      <c r="B1382" s="19" t="str">
        <f>HYPERLINK("https://www.facebook.com/p/C%C3%B4ng-an-huy%E1%BB%87n-L%E1%BA%A1c-D%C6%B0%C6%A1ng-100040080342875/", "Công an huyện Lạc Dương tỉnh Lâm Đồng")</f>
        <v>Công an huyện Lạc Dương tỉnh Lâm Đồng</v>
      </c>
      <c r="C1382" s="20" t="s">
        <v>12</v>
      </c>
      <c r="D1382" s="21" t="s">
        <v>13</v>
      </c>
      <c r="E1382" s="1" t="s">
        <v>14</v>
      </c>
      <c r="F1382" s="1" t="s">
        <v>14</v>
      </c>
      <c r="G1382" s="1" t="s">
        <v>14</v>
      </c>
      <c r="H1382" s="1" t="s">
        <v>15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14382</v>
      </c>
      <c r="B1383" s="19" t="str">
        <f>HYPERLINK("https://lamdong.gov.vn/sites/lacduong/van-ban", "UBND Ủy ban nhân dân huyện Lạc Dương tỉnh Lâm Đồng")</f>
        <v>UBND Ủy ban nhân dân huyện Lạc Dương tỉnh Lâm Đồng</v>
      </c>
      <c r="C1383" s="20" t="s">
        <v>12</v>
      </c>
      <c r="D1383" s="22"/>
      <c r="E1383" s="1" t="s">
        <v>14</v>
      </c>
      <c r="F1383" s="1" t="s">
        <v>14</v>
      </c>
      <c r="G1383" s="1" t="s">
        <v>14</v>
      </c>
      <c r="H1383" s="1" t="s">
        <v>14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14383</v>
      </c>
      <c r="B1384" s="23" t="str">
        <f>HYPERLINK("", "Công an huyện Lâm Hà tỉnh Lâm Đồng")</f>
        <v>Công an huyện Lâm Hà tỉnh Lâm Đồng</v>
      </c>
      <c r="C1384" s="20" t="s">
        <v>12</v>
      </c>
      <c r="D1384" s="21"/>
      <c r="E1384" s="1" t="s">
        <v>14</v>
      </c>
      <c r="F1384" s="1" t="s">
        <v>14</v>
      </c>
      <c r="G1384" s="1" t="s">
        <v>14</v>
      </c>
      <c r="H1384" s="1" t="s">
        <v>15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14384</v>
      </c>
      <c r="B1385" s="19" t="str">
        <f>HYPERLINK("https://lamdong.gov.vn/sites/lamha/vanbanhanhchinh/huyen-lam-ha", "UBND Ủy ban nhân dân huyện Lâm Hà tỉnh Lâm Đồng")</f>
        <v>UBND Ủy ban nhân dân huyện Lâm Hà tỉnh Lâm Đồng</v>
      </c>
      <c r="C1385" s="20" t="s">
        <v>12</v>
      </c>
      <c r="D1385" s="22"/>
      <c r="E1385" s="1" t="s">
        <v>14</v>
      </c>
      <c r="F1385" s="1" t="s">
        <v>14</v>
      </c>
      <c r="G1385" s="1" t="s">
        <v>14</v>
      </c>
      <c r="H1385" s="1" t="s">
        <v>14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14385</v>
      </c>
      <c r="B1386" s="19" t="str">
        <f>HYPERLINK("https://www.facebook.com/groups/1728623420525581/", "Công an huyện Đơn Dương tỉnh Lâm Đồng")</f>
        <v>Công an huyện Đơn Dương tỉnh Lâm Đồng</v>
      </c>
      <c r="C1386" s="20" t="s">
        <v>12</v>
      </c>
      <c r="D1386" s="21"/>
      <c r="E1386" s="1" t="s">
        <v>14</v>
      </c>
      <c r="F1386" s="1" t="s">
        <v>14</v>
      </c>
      <c r="G1386" s="1" t="s">
        <v>14</v>
      </c>
      <c r="H1386" s="1" t="s">
        <v>15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14386</v>
      </c>
      <c r="B1387" s="19" t="str">
        <f>HYPERLINK("https://lamdong.gov.vn/sites/qppl/co-quan/donduong", "UBND Ủy ban nhân dân huyện Đơn Dương tỉnh Lâm Đồng")</f>
        <v>UBND Ủy ban nhân dân huyện Đơn Dương tỉnh Lâm Đồng</v>
      </c>
      <c r="C1387" s="20" t="s">
        <v>12</v>
      </c>
      <c r="D1387" s="22"/>
      <c r="E1387" s="1" t="s">
        <v>14</v>
      </c>
      <c r="F1387" s="1" t="s">
        <v>14</v>
      </c>
      <c r="G1387" s="1" t="s">
        <v>14</v>
      </c>
      <c r="H1387" s="1" t="s">
        <v>14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14387</v>
      </c>
      <c r="B1388" s="23" t="str">
        <f>HYPERLINK("", "Công an huyện Đức Trọng tỉnh Lâm Đồng")</f>
        <v>Công an huyện Đức Trọng tỉnh Lâm Đồng</v>
      </c>
      <c r="C1388" s="20" t="s">
        <v>12</v>
      </c>
      <c r="D1388" s="21"/>
      <c r="E1388" s="1" t="s">
        <v>14</v>
      </c>
      <c r="F1388" s="1" t="s">
        <v>14</v>
      </c>
      <c r="G1388" s="1" t="s">
        <v>14</v>
      </c>
      <c r="H1388" s="1" t="s">
        <v>15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14388</v>
      </c>
      <c r="B1389" s="19" t="str">
        <f>HYPERLINK("https://lamdong.gov.vn/sites/ductrong/qppl", "UBND Ủy ban nhân dân huyện Đức Trọng tỉnh Lâm Đồng")</f>
        <v>UBND Ủy ban nhân dân huyện Đức Trọng tỉnh Lâm Đồng</v>
      </c>
      <c r="C1389" s="20" t="s">
        <v>12</v>
      </c>
      <c r="D1389" s="22"/>
      <c r="E1389" s="1" t="s">
        <v>14</v>
      </c>
      <c r="F1389" s="1" t="s">
        <v>14</v>
      </c>
      <c r="G1389" s="1" t="s">
        <v>14</v>
      </c>
      <c r="H1389" s="1" t="s">
        <v>14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14389</v>
      </c>
      <c r="B1390" s="23" t="str">
        <f>HYPERLINK("", "Công an huyện Di Linh tỉnh Lâm Đồng")</f>
        <v>Công an huyện Di Linh tỉnh Lâm Đồng</v>
      </c>
      <c r="C1390" s="20" t="s">
        <v>12</v>
      </c>
      <c r="D1390" s="21"/>
      <c r="E1390" s="1" t="s">
        <v>14</v>
      </c>
      <c r="F1390" s="1" t="s">
        <v>14</v>
      </c>
      <c r="G1390" s="1" t="s">
        <v>14</v>
      </c>
      <c r="H1390" s="1" t="s">
        <v>15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14390</v>
      </c>
      <c r="B1391" s="19" t="str">
        <f>HYPERLINK("https://lamdong.gov.vn/sites/dilinh/vanban/vanbandilinh/", "UBND Ủy ban nhân dân huyện Di Linh tỉnh Lâm Đồng")</f>
        <v>UBND Ủy ban nhân dân huyện Di Linh tỉnh Lâm Đồng</v>
      </c>
      <c r="C1391" s="20" t="s">
        <v>12</v>
      </c>
      <c r="D1391" s="22"/>
      <c r="E1391" s="1" t="s">
        <v>14</v>
      </c>
      <c r="F1391" s="1" t="s">
        <v>14</v>
      </c>
      <c r="G1391" s="1" t="s">
        <v>14</v>
      </c>
      <c r="H1391" s="1" t="s">
        <v>14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14391</v>
      </c>
      <c r="B1392" s="19" t="str">
        <f>HYPERLINK("https://www.facebook.com/ConganhuyenBaoLam/", "Công an huyện Bảo Lâm tỉnh Lâm Đồng")</f>
        <v>Công an huyện Bảo Lâm tỉnh Lâm Đồng</v>
      </c>
      <c r="C1392" s="20" t="s">
        <v>12</v>
      </c>
      <c r="D1392" s="21" t="s">
        <v>13</v>
      </c>
      <c r="E1392" s="1" t="s">
        <v>14</v>
      </c>
      <c r="F1392" s="1" t="s">
        <v>14</v>
      </c>
      <c r="G1392" s="1" t="s">
        <v>14</v>
      </c>
      <c r="H1392" s="1" t="s">
        <v>15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14392</v>
      </c>
      <c r="B1393" s="19" t="str">
        <f>HYPERLINK("https://baolam.caobang.gov.vn/", "UBND Ủy ban nhân dân huyện Bảo Lâm tỉnh Lâm Đồng")</f>
        <v>UBND Ủy ban nhân dân huyện Bảo Lâm tỉnh Lâm Đồng</v>
      </c>
      <c r="C1393" s="20" t="s">
        <v>12</v>
      </c>
      <c r="D1393" s="22"/>
      <c r="E1393" s="1" t="s">
        <v>14</v>
      </c>
      <c r="F1393" s="1" t="s">
        <v>14</v>
      </c>
      <c r="G1393" s="1" t="s">
        <v>14</v>
      </c>
      <c r="H1393" s="1" t="s">
        <v>14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14393</v>
      </c>
      <c r="B1394" s="19" t="str">
        <f>HYPERLINK("https://www.facebook.com/p/ANTT-%C4%90%E1%BA%A0-HUOAI-100063795325539/", "Công an huyện Đạ Huoai tỉnh Lâm Đồng")</f>
        <v>Công an huyện Đạ Huoai tỉnh Lâm Đồng</v>
      </c>
      <c r="C1394" s="20" t="s">
        <v>12</v>
      </c>
      <c r="D1394" s="21"/>
      <c r="E1394" s="1" t="s">
        <v>14</v>
      </c>
      <c r="F1394" s="1" t="s">
        <v>14</v>
      </c>
      <c r="G1394" s="1" t="s">
        <v>14</v>
      </c>
      <c r="H1394" s="1" t="s">
        <v>15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14394</v>
      </c>
      <c r="B1395" s="19" t="str">
        <f>HYPERLINK("https://dahuoai.lamdong.gov.vn/", "UBND Ủy ban nhân dân huyện Đạ Huoai tỉnh Lâm Đồng")</f>
        <v>UBND Ủy ban nhân dân huyện Đạ Huoai tỉnh Lâm Đồng</v>
      </c>
      <c r="C1395" s="20" t="s">
        <v>12</v>
      </c>
      <c r="D1395" s="22"/>
      <c r="E1395" s="1" t="s">
        <v>14</v>
      </c>
      <c r="F1395" s="1" t="s">
        <v>14</v>
      </c>
      <c r="G1395" s="1" t="s">
        <v>14</v>
      </c>
      <c r="H1395" s="1" t="s">
        <v>14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14395</v>
      </c>
      <c r="B1396" s="19" t="str">
        <f>HYPERLINK("https://www.facebook.com/congandateh/", "Công an huyện Đạ Tẻh tỉnh Lâm Đồng")</f>
        <v>Công an huyện Đạ Tẻh tỉnh Lâm Đồng</v>
      </c>
      <c r="C1396" s="20" t="s">
        <v>12</v>
      </c>
      <c r="D1396" s="21" t="s">
        <v>13</v>
      </c>
      <c r="E1396" s="1" t="s">
        <v>14</v>
      </c>
      <c r="F1396" s="1" t="s">
        <v>14</v>
      </c>
      <c r="G1396" s="1" t="s">
        <v>14</v>
      </c>
      <c r="H1396" s="1" t="s">
        <v>15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14396</v>
      </c>
      <c r="B1397" s="19" t="str">
        <f>HYPERLINK("https://dateh.lamdong.gov.vn/", "UBND Ủy ban nhân dân huyện Đạ Tẻh tỉnh Lâm Đồng")</f>
        <v>UBND Ủy ban nhân dân huyện Đạ Tẻh tỉnh Lâm Đồng</v>
      </c>
      <c r="C1397" s="20" t="s">
        <v>12</v>
      </c>
      <c r="D1397" s="22"/>
      <c r="E1397" s="1" t="s">
        <v>14</v>
      </c>
      <c r="F1397" s="1" t="s">
        <v>14</v>
      </c>
      <c r="G1397" s="1" t="s">
        <v>14</v>
      </c>
      <c r="H1397" s="1" t="s">
        <v>14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14397</v>
      </c>
      <c r="B1398" s="19" t="str">
        <f>HYPERLINK("https://www.facebook.com/tintuccattien/?locale=vi_VN", "Công an huyện Cát Tiên tỉnh Lâm Đồng")</f>
        <v>Công an huyện Cát Tiên tỉnh Lâm Đồng</v>
      </c>
      <c r="C1398" s="20" t="s">
        <v>12</v>
      </c>
      <c r="D1398" s="21" t="s">
        <v>13</v>
      </c>
      <c r="E1398" s="1" t="s">
        <v>14</v>
      </c>
      <c r="F1398" s="1" t="s">
        <v>14</v>
      </c>
      <c r="G1398" s="1" t="s">
        <v>14</v>
      </c>
      <c r="H1398" s="1" t="s">
        <v>15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14398</v>
      </c>
      <c r="B1399" s="19" t="str">
        <f>HYPERLINK("https://cattien.lamdong.gov.vn/", "UBND Ủy ban nhân dân huyện Cát Tiên tỉnh Lâm Đồng")</f>
        <v>UBND Ủy ban nhân dân huyện Cát Tiên tỉnh Lâm Đồng</v>
      </c>
      <c r="C1399" s="20" t="s">
        <v>12</v>
      </c>
      <c r="D1399" s="22"/>
      <c r="E1399" s="1" t="s">
        <v>14</v>
      </c>
      <c r="F1399" s="1" t="s">
        <v>14</v>
      </c>
      <c r="G1399" s="1" t="s">
        <v>14</v>
      </c>
      <c r="H1399" s="1" t="s">
        <v>14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14399</v>
      </c>
      <c r="B1400" s="19" t="str">
        <f>HYPERLINK("https://www.facebook.com/cabgmbp/", "Công an huyện Bù Gia Mập tỉnh Bình Phước")</f>
        <v>Công an huyện Bù Gia Mập tỉnh Bình Phước</v>
      </c>
      <c r="C1400" s="20" t="s">
        <v>12</v>
      </c>
      <c r="D1400" s="21" t="s">
        <v>13</v>
      </c>
      <c r="E1400" s="1" t="s">
        <v>14</v>
      </c>
      <c r="F1400" s="1" t="s">
        <v>14</v>
      </c>
      <c r="G1400" s="1" t="s">
        <v>14</v>
      </c>
      <c r="H1400" s="1" t="s">
        <v>15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14400</v>
      </c>
      <c r="B1401" s="19" t="str">
        <f>HYPERLINK("https://bugiamap.binhphuoc.gov.vn/", "UBND Ủy ban nhân dân huyện Bù Gia Mập tỉnh Bình Phước")</f>
        <v>UBND Ủy ban nhân dân huyện Bù Gia Mập tỉnh Bình Phước</v>
      </c>
      <c r="C1401" s="20" t="s">
        <v>12</v>
      </c>
      <c r="D1401" s="22"/>
      <c r="E1401" s="1" t="s">
        <v>14</v>
      </c>
      <c r="F1401" s="1" t="s">
        <v>14</v>
      </c>
      <c r="G1401" s="1" t="s">
        <v>14</v>
      </c>
      <c r="H1401" s="1" t="s">
        <v>14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14401</v>
      </c>
      <c r="B1402" s="23" t="str">
        <f>HYPERLINK("", "Công an huyện Lộc Ninh tỉnh Bình Phước")</f>
        <v>Công an huyện Lộc Ninh tỉnh Bình Phước</v>
      </c>
      <c r="C1402" s="20" t="s">
        <v>12</v>
      </c>
      <c r="D1402" s="21"/>
      <c r="E1402" s="1" t="s">
        <v>14</v>
      </c>
      <c r="F1402" s="1" t="s">
        <v>14</v>
      </c>
      <c r="G1402" s="1" t="s">
        <v>14</v>
      </c>
      <c r="H1402" s="1" t="s">
        <v>15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14402</v>
      </c>
      <c r="B1403" s="19" t="str">
        <f>HYPERLINK("https://locninh.binhphuoc.gov.vn/", "UBND Ủy ban nhân dân huyện Lộc Ninh tỉnh Bình Phước")</f>
        <v>UBND Ủy ban nhân dân huyện Lộc Ninh tỉnh Bình Phước</v>
      </c>
      <c r="C1403" s="20" t="s">
        <v>12</v>
      </c>
      <c r="D1403" s="22"/>
      <c r="E1403" s="1" t="s">
        <v>14</v>
      </c>
      <c r="F1403" s="1" t="s">
        <v>14</v>
      </c>
      <c r="G1403" s="1" t="s">
        <v>14</v>
      </c>
      <c r="H1403" s="1" t="s">
        <v>14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14403</v>
      </c>
      <c r="B1404" s="19" t="str">
        <f>HYPERLINK("https://www.facebook.com/cahbudop/?locale=vi_VN", "Công an huyện Bù Đốp tỉnh Bình Phước")</f>
        <v>Công an huyện Bù Đốp tỉnh Bình Phước</v>
      </c>
      <c r="C1404" s="20" t="s">
        <v>12</v>
      </c>
      <c r="D1404" s="21" t="s">
        <v>13</v>
      </c>
      <c r="E1404" s="1" t="s">
        <v>14</v>
      </c>
      <c r="F1404" s="1" t="s">
        <v>14</v>
      </c>
      <c r="G1404" s="1" t="s">
        <v>14</v>
      </c>
      <c r="H1404" s="1" t="s">
        <v>15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14404</v>
      </c>
      <c r="B1405" s="19" t="str">
        <f>HYPERLINK("https://budop.binhphuoc.gov.vn/", "UBND Ủy ban nhân dân huyện Bù Đốp tỉnh Bình Phước")</f>
        <v>UBND Ủy ban nhân dân huyện Bù Đốp tỉnh Bình Phước</v>
      </c>
      <c r="C1405" s="20" t="s">
        <v>12</v>
      </c>
      <c r="D1405" s="22"/>
      <c r="E1405" s="1" t="s">
        <v>14</v>
      </c>
      <c r="F1405" s="1" t="s">
        <v>14</v>
      </c>
      <c r="G1405" s="1" t="s">
        <v>14</v>
      </c>
      <c r="H1405" s="1" t="s">
        <v>14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14405</v>
      </c>
      <c r="B1406" s="23" t="str">
        <f>HYPERLINK("", "Công an huyện Hớn Quản tỉnh Bình Phước")</f>
        <v>Công an huyện Hớn Quản tỉnh Bình Phước</v>
      </c>
      <c r="C1406" s="20" t="s">
        <v>12</v>
      </c>
      <c r="D1406" s="21"/>
      <c r="E1406" s="1" t="s">
        <v>14</v>
      </c>
      <c r="F1406" s="1" t="s">
        <v>14</v>
      </c>
      <c r="G1406" s="1" t="s">
        <v>14</v>
      </c>
      <c r="H1406" s="1" t="s">
        <v>15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14406</v>
      </c>
      <c r="B1407" s="19" t="str">
        <f>HYPERLINK("https://honquan.binhphuoc.gov.vn/", "UBND Ủy ban nhân dân huyện Hớn Quản tỉnh Bình Phước")</f>
        <v>UBND Ủy ban nhân dân huyện Hớn Quản tỉnh Bình Phước</v>
      </c>
      <c r="C1407" s="20" t="s">
        <v>12</v>
      </c>
      <c r="D1407" s="22"/>
      <c r="E1407" s="1" t="s">
        <v>14</v>
      </c>
      <c r="F1407" s="1" t="s">
        <v>14</v>
      </c>
      <c r="G1407" s="1" t="s">
        <v>14</v>
      </c>
      <c r="H1407" s="1" t="s">
        <v>14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14407</v>
      </c>
      <c r="B1408" s="23" t="str">
        <f>HYPERLINK("", "Công an huyện Đồng Phú tỉnh Bình Phước")</f>
        <v>Công an huyện Đồng Phú tỉnh Bình Phước</v>
      </c>
      <c r="C1408" s="20" t="s">
        <v>12</v>
      </c>
      <c r="D1408" s="21"/>
      <c r="E1408" s="1" t="s">
        <v>14</v>
      </c>
      <c r="F1408" s="1" t="s">
        <v>14</v>
      </c>
      <c r="G1408" s="1" t="s">
        <v>14</v>
      </c>
      <c r="H1408" s="1" t="s">
        <v>15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14408</v>
      </c>
      <c r="B1409" s="19" t="str">
        <f>HYPERLINK("https://dongphu.binhphuoc.gov.vn/", "UBND Ủy ban nhân dân huyện Đồng Phú tỉnh Bình Phước")</f>
        <v>UBND Ủy ban nhân dân huyện Đồng Phú tỉnh Bình Phước</v>
      </c>
      <c r="C1409" s="20" t="s">
        <v>12</v>
      </c>
      <c r="D1409" s="22"/>
      <c r="E1409" s="1" t="s">
        <v>14</v>
      </c>
      <c r="F1409" s="1" t="s">
        <v>14</v>
      </c>
      <c r="G1409" s="1" t="s">
        <v>14</v>
      </c>
      <c r="H1409" s="1" t="s">
        <v>14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14409</v>
      </c>
      <c r="B1410" s="19" t="s">
        <v>292</v>
      </c>
      <c r="C1410" s="24" t="s">
        <v>14</v>
      </c>
      <c r="D1410" s="21" t="s">
        <v>13</v>
      </c>
      <c r="E1410" s="1" t="s">
        <v>14</v>
      </c>
      <c r="F1410" s="1" t="s">
        <v>14</v>
      </c>
      <c r="G1410" s="1" t="s">
        <v>14</v>
      </c>
      <c r="H1410" s="1" t="s">
        <v>15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14410</v>
      </c>
      <c r="B1411" s="19" t="str">
        <f>HYPERLINK("https://budang.binhphuoc.gov.vn/vi/lich/", "UBND Ủy ban nhân dân huyện Bù Đăng tỉnh Bình Phước")</f>
        <v>UBND Ủy ban nhân dân huyện Bù Đăng tỉnh Bình Phước</v>
      </c>
      <c r="C1411" s="20" t="s">
        <v>12</v>
      </c>
      <c r="D1411" s="22"/>
      <c r="E1411" s="1" t="s">
        <v>14</v>
      </c>
      <c r="F1411" s="1" t="s">
        <v>14</v>
      </c>
      <c r="G1411" s="1" t="s">
        <v>14</v>
      </c>
      <c r="H1411" s="1" t="s">
        <v>14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14411</v>
      </c>
      <c r="B1412" s="23" t="str">
        <f>HYPERLINK("", "Công an huyện Chơn Thành tỉnh Bình Phước")</f>
        <v>Công an huyện Chơn Thành tỉnh Bình Phước</v>
      </c>
      <c r="C1412" s="20" t="s">
        <v>12</v>
      </c>
      <c r="D1412" s="21"/>
      <c r="E1412" s="1" t="s">
        <v>14</v>
      </c>
      <c r="F1412" s="1" t="s">
        <v>14</v>
      </c>
      <c r="G1412" s="1" t="s">
        <v>14</v>
      </c>
      <c r="H1412" s="1" t="s">
        <v>15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14412</v>
      </c>
      <c r="B1413" s="19" t="str">
        <f>HYPERLINK("https://chonthanh.binhphuoc.gov.vn/", "UBND Ủy ban nhân dân huyện Chơn Thành tỉnh Bình Phước")</f>
        <v>UBND Ủy ban nhân dân huyện Chơn Thành tỉnh Bình Phước</v>
      </c>
      <c r="C1413" s="20" t="s">
        <v>12</v>
      </c>
      <c r="D1413" s="22"/>
      <c r="E1413" s="1" t="s">
        <v>14</v>
      </c>
      <c r="F1413" s="1" t="s">
        <v>14</v>
      </c>
      <c r="G1413" s="1" t="s">
        <v>14</v>
      </c>
      <c r="H1413" s="1" t="s">
        <v>14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14413</v>
      </c>
      <c r="B1414" s="19" t="str">
        <f>HYPERLINK("https://www.facebook.com/conganhuyenphurieng/", "Công an huyện Phú Riềng tỉnh Bình Phước")</f>
        <v>Công an huyện Phú Riềng tỉnh Bình Phước</v>
      </c>
      <c r="C1414" s="20" t="s">
        <v>12</v>
      </c>
      <c r="D1414" s="21" t="s">
        <v>13</v>
      </c>
      <c r="E1414" s="1" t="s">
        <v>14</v>
      </c>
      <c r="F1414" s="1" t="s">
        <v>14</v>
      </c>
      <c r="G1414" s="1" t="s">
        <v>14</v>
      </c>
      <c r="H1414" s="1" t="s">
        <v>15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14414</v>
      </c>
      <c r="B1415" s="19" t="str">
        <f>HYPERLINK("https://phurieng.binhphuoc.gov.vn/", "UBND Ủy ban nhân dân huyện Phú Riềng tỉnh Bình Phước")</f>
        <v>UBND Ủy ban nhân dân huyện Phú Riềng tỉnh Bình Phước</v>
      </c>
      <c r="C1415" s="20" t="s">
        <v>12</v>
      </c>
      <c r="D1415" s="22"/>
      <c r="E1415" s="1" t="s">
        <v>14</v>
      </c>
      <c r="F1415" s="1" t="s">
        <v>14</v>
      </c>
      <c r="G1415" s="1" t="s">
        <v>14</v>
      </c>
      <c r="H1415" s="1" t="s">
        <v>14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14415</v>
      </c>
      <c r="B1416" s="19" t="str">
        <f>HYPERLINK("https://www.facebook.com/tuoitreconganthanhphotayninh/?locale=vi_VN", "Công an thành phố Tây Ninh tỉnh Tây Ninh")</f>
        <v>Công an thành phố Tây Ninh tỉnh Tây Ninh</v>
      </c>
      <c r="C1416" s="20" t="s">
        <v>12</v>
      </c>
      <c r="D1416" s="21" t="s">
        <v>13</v>
      </c>
      <c r="E1416" s="1" t="s">
        <v>14</v>
      </c>
      <c r="F1416" s="1" t="s">
        <v>14</v>
      </c>
      <c r="G1416" s="1" t="s">
        <v>14</v>
      </c>
      <c r="H1416" s="1" t="s">
        <v>15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14416</v>
      </c>
      <c r="B1417" s="19" t="str">
        <f>HYPERLINK("https://thanhpho.tayninh.gov.vn/", "UBND Ủy ban nhân dân thành phố Tây Ninh tỉnh Tây Ninh")</f>
        <v>UBND Ủy ban nhân dân thành phố Tây Ninh tỉnh Tây Ninh</v>
      </c>
      <c r="C1417" s="20" t="s">
        <v>12</v>
      </c>
      <c r="D1417" s="22"/>
      <c r="E1417" s="1" t="s">
        <v>14</v>
      </c>
      <c r="F1417" s="1" t="s">
        <v>14</v>
      </c>
      <c r="G1417" s="1" t="s">
        <v>14</v>
      </c>
      <c r="H1417" s="1" t="s">
        <v>14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14417</v>
      </c>
      <c r="B1418" s="19" t="str">
        <f>HYPERLINK("https://www.facebook.com/Police.TanBien/", "Công an huyện Tân Biên tỉnh Tây Ninh")</f>
        <v>Công an huyện Tân Biên tỉnh Tây Ninh</v>
      </c>
      <c r="C1418" s="20" t="s">
        <v>12</v>
      </c>
      <c r="D1418" s="21"/>
      <c r="E1418" s="1" t="s">
        <v>14</v>
      </c>
      <c r="F1418" s="1" t="s">
        <v>14</v>
      </c>
      <c r="G1418" s="1" t="s">
        <v>14</v>
      </c>
      <c r="H1418" s="1" t="s">
        <v>15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14418</v>
      </c>
      <c r="B1419" s="19" t="str">
        <f>HYPERLINK("https://tanbien.tayninh.gov.vn/", "UBND Ủy ban nhân dân huyện Tân Biên tỉnh Tây Ninh")</f>
        <v>UBND Ủy ban nhân dân huyện Tân Biên tỉnh Tây Ninh</v>
      </c>
      <c r="C1419" s="20" t="s">
        <v>12</v>
      </c>
      <c r="D1419" s="22"/>
      <c r="E1419" s="1" t="s">
        <v>14</v>
      </c>
      <c r="F1419" s="1" t="s">
        <v>14</v>
      </c>
      <c r="G1419" s="1" t="s">
        <v>14</v>
      </c>
      <c r="H1419" s="1" t="s">
        <v>14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14419</v>
      </c>
      <c r="B1420" s="19" t="str">
        <f>HYPERLINK("https://www.facebook.com/ThanhNienConganTanChau", "Công an huyện Tân Châu tỉnh Tây Ninh")</f>
        <v>Công an huyện Tân Châu tỉnh Tây Ninh</v>
      </c>
      <c r="C1420" s="20" t="s">
        <v>12</v>
      </c>
      <c r="D1420" s="21" t="s">
        <v>13</v>
      </c>
      <c r="E1420" s="1" t="s">
        <v>14</v>
      </c>
      <c r="F1420" s="1" t="s">
        <v>14</v>
      </c>
      <c r="G1420" s="1" t="s">
        <v>14</v>
      </c>
      <c r="H1420" s="1" t="s">
        <v>15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14420</v>
      </c>
      <c r="B1421" s="19" t="str">
        <f>HYPERLINK("https://tanchau.tayninh.gov.vn/", "UBND Ủy ban nhân dân huyện Tân Châu tỉnh Tây Ninh")</f>
        <v>UBND Ủy ban nhân dân huyện Tân Châu tỉnh Tây Ninh</v>
      </c>
      <c r="C1421" s="20" t="s">
        <v>12</v>
      </c>
      <c r="D1421" s="22"/>
      <c r="E1421" s="1" t="s">
        <v>14</v>
      </c>
      <c r="F1421" s="1" t="s">
        <v>14</v>
      </c>
      <c r="G1421" s="1" t="s">
        <v>14</v>
      </c>
      <c r="H1421" s="1" t="s">
        <v>14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14421</v>
      </c>
      <c r="B1422" s="19" t="str">
        <f>HYPERLINK("https://www.facebook.com/p/C%C3%B4ng-an-D%C6%B0%C6%A1ng-Minh-Ch%C3%A2u-100064300770703/", "Công an huyện Dương Minh Châu tỉnh Tây Ninh")</f>
        <v>Công an huyện Dương Minh Châu tỉnh Tây Ninh</v>
      </c>
      <c r="C1422" s="20" t="s">
        <v>12</v>
      </c>
      <c r="D1422" s="21"/>
      <c r="E1422" s="1" t="s">
        <v>14</v>
      </c>
      <c r="F1422" s="1" t="s">
        <v>14</v>
      </c>
      <c r="G1422" s="1" t="s">
        <v>14</v>
      </c>
      <c r="H1422" s="1" t="s">
        <v>15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14422</v>
      </c>
      <c r="B1423" s="19" t="str">
        <f>HYPERLINK("https://duongminhchau.tayninh.gov.vn/", "UBND Ủy ban nhân dân huyện Dương Minh Châu tỉnh Tây Ninh")</f>
        <v>UBND Ủy ban nhân dân huyện Dương Minh Châu tỉnh Tây Ninh</v>
      </c>
      <c r="C1423" s="20" t="s">
        <v>12</v>
      </c>
      <c r="D1423" s="22"/>
      <c r="E1423" s="1" t="s">
        <v>14</v>
      </c>
      <c r="F1423" s="1" t="s">
        <v>14</v>
      </c>
      <c r="G1423" s="1" t="s">
        <v>14</v>
      </c>
      <c r="H1423" s="1" t="s">
        <v>14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14423</v>
      </c>
      <c r="B1424" s="19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1424" s="20" t="s">
        <v>12</v>
      </c>
      <c r="D1424" s="21"/>
      <c r="E1424" s="1" t="s">
        <v>14</v>
      </c>
      <c r="F1424" s="1" t="s">
        <v>14</v>
      </c>
      <c r="G1424" s="1" t="s">
        <v>14</v>
      </c>
      <c r="H1424" s="1" t="s">
        <v>15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14424</v>
      </c>
      <c r="B1425" s="19" t="str">
        <f>HYPERLINK("https://chauthanh.tayninh.gov.vn/", "UBND Ủy ban nhân dân huyện Châu Thành tỉnh Tây Ninh")</f>
        <v>UBND Ủy ban nhân dân huyện Châu Thành tỉnh Tây Ninh</v>
      </c>
      <c r="C1425" s="20" t="s">
        <v>12</v>
      </c>
      <c r="D1425" s="22"/>
      <c r="E1425" s="1" t="s">
        <v>14</v>
      </c>
      <c r="F1425" s="1" t="s">
        <v>14</v>
      </c>
      <c r="G1425" s="1" t="s">
        <v>14</v>
      </c>
      <c r="H1425" s="1" t="s">
        <v>14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14425</v>
      </c>
      <c r="B1426" s="23" t="str">
        <f>HYPERLINK("", "Công an huyện Hòa Thành tỉnh Tây Ninh")</f>
        <v>Công an huyện Hòa Thành tỉnh Tây Ninh</v>
      </c>
      <c r="C1426" s="20" t="s">
        <v>12</v>
      </c>
      <c r="D1426" s="21"/>
      <c r="E1426" s="1" t="s">
        <v>14</v>
      </c>
      <c r="F1426" s="1" t="s">
        <v>14</v>
      </c>
      <c r="G1426" s="1" t="s">
        <v>14</v>
      </c>
      <c r="H1426" s="1" t="s">
        <v>15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14426</v>
      </c>
      <c r="B1427" s="19" t="str">
        <f>HYPERLINK("https://hoathanh.tayninh.gov.vn/", "UBND Ủy ban nhân dân huyện Hòa Thành tỉnh Tây Ninh")</f>
        <v>UBND Ủy ban nhân dân huyện Hòa Thành tỉnh Tây Ninh</v>
      </c>
      <c r="C1427" s="20" t="s">
        <v>12</v>
      </c>
      <c r="D1427" s="22"/>
      <c r="E1427" s="1" t="s">
        <v>14</v>
      </c>
      <c r="F1427" s="1" t="s">
        <v>14</v>
      </c>
      <c r="G1427" s="1" t="s">
        <v>14</v>
      </c>
      <c r="H1427" s="1" t="s">
        <v>14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14427</v>
      </c>
      <c r="B1428" s="19" t="str">
        <f>HYPERLINK("https://www.facebook.com/QuyetTuGiuGoDau/?locale=vi_VN", "Công an huyện Gò Dầu tỉnh Tây Ninh")</f>
        <v>Công an huyện Gò Dầu tỉnh Tây Ninh</v>
      </c>
      <c r="C1428" s="20" t="s">
        <v>12</v>
      </c>
      <c r="D1428" s="21" t="s">
        <v>13</v>
      </c>
      <c r="E1428" s="1" t="s">
        <v>14</v>
      </c>
      <c r="F1428" s="1" t="s">
        <v>14</v>
      </c>
      <c r="G1428" s="1" t="s">
        <v>14</v>
      </c>
      <c r="H1428" s="1" t="s">
        <v>15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14428</v>
      </c>
      <c r="B1429" s="19" t="str">
        <f>HYPERLINK("https://godau.tayninh.gov.vn/", "UBND Ủy ban nhân dân huyện Gò Dầu tỉnh Tây Ninh")</f>
        <v>UBND Ủy ban nhân dân huyện Gò Dầu tỉnh Tây Ninh</v>
      </c>
      <c r="C1429" s="20" t="s">
        <v>12</v>
      </c>
      <c r="D1429" s="22"/>
      <c r="E1429" s="1" t="s">
        <v>14</v>
      </c>
      <c r="F1429" s="1" t="s">
        <v>14</v>
      </c>
      <c r="G1429" s="1" t="s">
        <v>14</v>
      </c>
      <c r="H1429" s="1" t="s">
        <v>14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14429</v>
      </c>
      <c r="B1430" s="19" t="str">
        <f>HYPERLINK("https://www.facebook.com/conganbencau/?locale=vi_VN", "Công an huyện Bến Cầu tỉnh Tây Ninh")</f>
        <v>Công an huyện Bến Cầu tỉnh Tây Ninh</v>
      </c>
      <c r="C1430" s="20" t="s">
        <v>12</v>
      </c>
      <c r="D1430" s="21" t="s">
        <v>13</v>
      </c>
      <c r="E1430" s="1" t="s">
        <v>14</v>
      </c>
      <c r="F1430" s="1" t="s">
        <v>14</v>
      </c>
      <c r="G1430" s="1" t="s">
        <v>14</v>
      </c>
      <c r="H1430" s="1" t="s">
        <v>15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14430</v>
      </c>
      <c r="B1431" s="19" t="str">
        <f>HYPERLINK("https://bencau.tayninh.gov.vn/", "UBND Ủy ban nhân dân huyện Bến Cầu tỉnh Tây Ninh")</f>
        <v>UBND Ủy ban nhân dân huyện Bến Cầu tỉnh Tây Ninh</v>
      </c>
      <c r="C1431" s="20" t="s">
        <v>12</v>
      </c>
      <c r="D1431" s="22"/>
      <c r="E1431" s="1" t="s">
        <v>14</v>
      </c>
      <c r="F1431" s="1" t="s">
        <v>14</v>
      </c>
      <c r="G1431" s="1" t="s">
        <v>14</v>
      </c>
      <c r="H1431" s="1" t="s">
        <v>14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14431</v>
      </c>
      <c r="B1432" s="19" t="str">
        <f>HYPERLINK("https://www.facebook.com/conganthixatrangbang/?locale=vi_VN", "Công an huyện Trảng Bàng tỉnh Tây Ninh")</f>
        <v>Công an huyện Trảng Bàng tỉnh Tây Ninh</v>
      </c>
      <c r="C1432" s="20" t="s">
        <v>12</v>
      </c>
      <c r="D1432" s="21" t="s">
        <v>13</v>
      </c>
      <c r="E1432" s="1" t="s">
        <v>14</v>
      </c>
      <c r="F1432" s="1" t="s">
        <v>14</v>
      </c>
      <c r="G1432" s="1" t="s">
        <v>14</v>
      </c>
      <c r="H1432" s="1" t="s">
        <v>15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14432</v>
      </c>
      <c r="B1433" s="19" t="str">
        <f>HYPERLINK("https://trangbang.tayninh.gov.vn/", "UBND Ủy ban nhân dân huyện Trảng Bàng tỉnh Tây Ninh")</f>
        <v>UBND Ủy ban nhân dân huyện Trảng Bàng tỉnh Tây Ninh</v>
      </c>
      <c r="C1433" s="20" t="s">
        <v>12</v>
      </c>
      <c r="D1433" s="22"/>
      <c r="E1433" s="1" t="s">
        <v>14</v>
      </c>
      <c r="F1433" s="1" t="s">
        <v>14</v>
      </c>
      <c r="G1433" s="1" t="s">
        <v>14</v>
      </c>
      <c r="H1433" s="1" t="s">
        <v>14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14433</v>
      </c>
      <c r="B1434" s="19" t="str">
        <f>HYPERLINK("https://www.facebook.com/catptdm/", "Công an thành phố Thủ Dầu Một tỉnh Bình Dương")</f>
        <v>Công an thành phố Thủ Dầu Một tỉnh Bình Dương</v>
      </c>
      <c r="C1434" s="20" t="s">
        <v>12</v>
      </c>
      <c r="D1434" s="21" t="s">
        <v>13</v>
      </c>
      <c r="E1434" s="1" t="s">
        <v>14</v>
      </c>
      <c r="F1434" s="1" t="s">
        <v>14</v>
      </c>
      <c r="G1434" s="1" t="s">
        <v>14</v>
      </c>
      <c r="H1434" s="1" t="s">
        <v>15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14434</v>
      </c>
      <c r="B1435" s="19" t="str">
        <f>HYPERLINK("https://thudaumot.binhduong.gov.vn/", "UBND Ủy ban nhân dân thành phố Thủ Dầu Một tỉnh Bình Dương")</f>
        <v>UBND Ủy ban nhân dân thành phố Thủ Dầu Một tỉnh Bình Dương</v>
      </c>
      <c r="C1435" s="20" t="s">
        <v>12</v>
      </c>
      <c r="D1435" s="22"/>
      <c r="E1435" s="1" t="s">
        <v>14</v>
      </c>
      <c r="F1435" s="1" t="s">
        <v>14</v>
      </c>
      <c r="G1435" s="1" t="s">
        <v>14</v>
      </c>
      <c r="H1435" s="1" t="s">
        <v>14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14435</v>
      </c>
      <c r="B1436" s="19" t="str">
        <f>HYPERLINK("https://www.facebook.com/conganhuyenbaubang.gov.vn/", "Công an huyện Bàu Bàng tỉnh Bình Dương")</f>
        <v>Công an huyện Bàu Bàng tỉnh Bình Dương</v>
      </c>
      <c r="C1436" s="20" t="s">
        <v>12</v>
      </c>
      <c r="D1436" s="21" t="s">
        <v>13</v>
      </c>
      <c r="E1436" s="1" t="s">
        <v>14</v>
      </c>
      <c r="F1436" s="1" t="s">
        <v>14</v>
      </c>
      <c r="G1436" s="1" t="s">
        <v>14</v>
      </c>
      <c r="H1436" s="1" t="s">
        <v>15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14436</v>
      </c>
      <c r="B1437" s="19" t="str">
        <f>HYPERLINK("https://baubang.binhduong.gov.vn/", "UBND Ủy ban nhân dân huyện Bàu Bàng tỉnh Bình Dương")</f>
        <v>UBND Ủy ban nhân dân huyện Bàu Bàng tỉnh Bình Dương</v>
      </c>
      <c r="C1437" s="20" t="s">
        <v>12</v>
      </c>
      <c r="D1437" s="22"/>
      <c r="E1437" s="1" t="s">
        <v>14</v>
      </c>
      <c r="F1437" s="1" t="s">
        <v>14</v>
      </c>
      <c r="G1437" s="1" t="s">
        <v>14</v>
      </c>
      <c r="H1437" s="1" t="s">
        <v>14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14437</v>
      </c>
      <c r="B1438" s="19" t="str">
        <f>HYPERLINK("https://www.facebook.com/ConganhuyenDauTieng/", "Công an huyện Dầu Tiếng tỉnh Bình Dương")</f>
        <v>Công an huyện Dầu Tiếng tỉnh Bình Dương</v>
      </c>
      <c r="C1438" s="20" t="s">
        <v>12</v>
      </c>
      <c r="D1438" s="21" t="s">
        <v>13</v>
      </c>
      <c r="E1438" s="1" t="s">
        <v>14</v>
      </c>
      <c r="F1438" s="1" t="s">
        <v>14</v>
      </c>
      <c r="G1438" s="1" t="s">
        <v>14</v>
      </c>
      <c r="H1438" s="1" t="s">
        <v>15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14438</v>
      </c>
      <c r="B1439" s="19" t="str">
        <f>HYPERLINK("https://dautieng.binhduong.gov.vn/", "UBND Ủy ban nhân dân huyện Dầu Tiếng tỉnh Bình Dương")</f>
        <v>UBND Ủy ban nhân dân huyện Dầu Tiếng tỉnh Bình Dương</v>
      </c>
      <c r="C1439" s="20" t="s">
        <v>12</v>
      </c>
      <c r="D1439" s="22"/>
      <c r="E1439" s="1" t="s">
        <v>14</v>
      </c>
      <c r="F1439" s="1" t="s">
        <v>14</v>
      </c>
      <c r="G1439" s="1" t="s">
        <v>14</v>
      </c>
      <c r="H1439" s="1" t="s">
        <v>14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14439</v>
      </c>
      <c r="B1440" s="19" t="str">
        <f>HYPERLINK("https://www.facebook.com/conganphugiao/?locale=vi_VN", "Công an huyện Phú Giáo tỉnh Bình Dương")</f>
        <v>Công an huyện Phú Giáo tỉnh Bình Dương</v>
      </c>
      <c r="C1440" s="20" t="s">
        <v>12</v>
      </c>
      <c r="D1440" s="21" t="s">
        <v>13</v>
      </c>
      <c r="E1440" s="1" t="s">
        <v>14</v>
      </c>
      <c r="F1440" s="1" t="s">
        <v>14</v>
      </c>
      <c r="G1440" s="1" t="s">
        <v>14</v>
      </c>
      <c r="H1440" s="1" t="s">
        <v>15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14440</v>
      </c>
      <c r="B1441" s="19" t="str">
        <f>HYPERLINK("https://phugiao.binhduong.gov.vn/", "UBND Ủy ban nhân dân huyện Phú Giáo tỉnh Bình Dương")</f>
        <v>UBND Ủy ban nhân dân huyện Phú Giáo tỉnh Bình Dương</v>
      </c>
      <c r="C1441" s="20" t="s">
        <v>12</v>
      </c>
      <c r="D1441" s="22"/>
      <c r="E1441" s="1" t="s">
        <v>14</v>
      </c>
      <c r="F1441" s="1" t="s">
        <v>14</v>
      </c>
      <c r="G1441" s="1" t="s">
        <v>14</v>
      </c>
      <c r="H1441" s="1" t="s">
        <v>14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14441</v>
      </c>
      <c r="B1442" s="19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1442" s="20" t="s">
        <v>12</v>
      </c>
      <c r="D1442" s="21" t="s">
        <v>13</v>
      </c>
      <c r="E1442" s="1" t="s">
        <v>14</v>
      </c>
      <c r="F1442" s="1" t="s">
        <v>14</v>
      </c>
      <c r="G1442" s="1" t="s">
        <v>14</v>
      </c>
      <c r="H1442" s="1" t="s">
        <v>15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14442</v>
      </c>
      <c r="B1443" s="19" t="str">
        <f>HYPERLINK("https://bactanuyen.binhduong.gov.vn/", "UBND Ủy ban nhân dân huyện Bắc Tân Uyên tỉnh Bình Dương")</f>
        <v>UBND Ủy ban nhân dân huyện Bắc Tân Uyên tỉnh Bình Dương</v>
      </c>
      <c r="C1443" s="20" t="s">
        <v>12</v>
      </c>
      <c r="D1443" s="22"/>
      <c r="E1443" s="1" t="s">
        <v>14</v>
      </c>
      <c r="F1443" s="1" t="s">
        <v>14</v>
      </c>
      <c r="G1443" s="1" t="s">
        <v>14</v>
      </c>
      <c r="H1443" s="1" t="s">
        <v>14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14443</v>
      </c>
      <c r="B1444" s="23" t="str">
        <f>HYPERLINK("", "Công an thành phố Biên Hòa tỉnh Đồng Nai")</f>
        <v>Công an thành phố Biên Hòa tỉnh Đồng Nai</v>
      </c>
      <c r="C1444" s="20" t="s">
        <v>12</v>
      </c>
      <c r="D1444" s="21"/>
      <c r="E1444" s="1" t="s">
        <v>14</v>
      </c>
      <c r="F1444" s="1" t="s">
        <v>14</v>
      </c>
      <c r="G1444" s="1" t="s">
        <v>14</v>
      </c>
      <c r="H1444" s="1" t="s">
        <v>15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14444</v>
      </c>
      <c r="B1445" s="19" t="str">
        <f>HYPERLINK("https://bienhoa.dongnai.gov.vn/", "UBND Ủy ban nhân dân thành phố Biên Hòa tỉnh Đồng Nai")</f>
        <v>UBND Ủy ban nhân dân thành phố Biên Hòa tỉnh Đồng Nai</v>
      </c>
      <c r="C1445" s="20" t="s">
        <v>12</v>
      </c>
      <c r="D1445" s="22"/>
      <c r="E1445" s="1" t="s">
        <v>14</v>
      </c>
      <c r="F1445" s="1" t="s">
        <v>14</v>
      </c>
      <c r="G1445" s="1" t="s">
        <v>14</v>
      </c>
      <c r="H1445" s="1" t="s">
        <v>14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14445</v>
      </c>
      <c r="B1446" s="23" t="str">
        <f>HYPERLINK("", "Công an huyện Tân Phú tỉnh Đồng Nai")</f>
        <v>Công an huyện Tân Phú tỉnh Đồng Nai</v>
      </c>
      <c r="C1446" s="20" t="s">
        <v>12</v>
      </c>
      <c r="D1446" s="21"/>
      <c r="E1446" s="1" t="s">
        <v>14</v>
      </c>
      <c r="F1446" s="1" t="s">
        <v>14</v>
      </c>
      <c r="G1446" s="1" t="s">
        <v>14</v>
      </c>
      <c r="H1446" s="1" t="s">
        <v>15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14446</v>
      </c>
      <c r="B1447" s="19" t="str">
        <f>HYPERLINK("https://tanphu.dongnai.gov.vn/", "UBND Ủy ban nhân dân huyện Tân Phú tỉnh Đồng Nai")</f>
        <v>UBND Ủy ban nhân dân huyện Tân Phú tỉnh Đồng Nai</v>
      </c>
      <c r="C1447" s="20" t="s">
        <v>12</v>
      </c>
      <c r="D1447" s="22"/>
      <c r="E1447" s="1" t="s">
        <v>14</v>
      </c>
      <c r="F1447" s="1" t="s">
        <v>14</v>
      </c>
      <c r="G1447" s="1" t="s">
        <v>14</v>
      </c>
      <c r="H1447" s="1" t="s">
        <v>14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14447</v>
      </c>
      <c r="B1448" s="19" t="str">
        <f>HYPERLINK("https://www.facebook.com/cahvinhcuu/?locale=vi_VN", "Công an huyện Vĩnh Cửu tỉnh Đồng Nai")</f>
        <v>Công an huyện Vĩnh Cửu tỉnh Đồng Nai</v>
      </c>
      <c r="C1448" s="20" t="s">
        <v>12</v>
      </c>
      <c r="D1448" s="21" t="s">
        <v>13</v>
      </c>
      <c r="E1448" s="1" t="s">
        <v>14</v>
      </c>
      <c r="F1448" s="1" t="s">
        <v>14</v>
      </c>
      <c r="G1448" s="1" t="s">
        <v>14</v>
      </c>
      <c r="H1448" s="1" t="s">
        <v>15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14448</v>
      </c>
      <c r="B1449" s="19" t="str">
        <f>HYPERLINK("https://vinhcuu.dongnai.gov.vn/", "UBND Ủy ban nhân dân huyện Vĩnh Cửu tỉnh Đồng Nai")</f>
        <v>UBND Ủy ban nhân dân huyện Vĩnh Cửu tỉnh Đồng Nai</v>
      </c>
      <c r="C1449" s="20" t="s">
        <v>12</v>
      </c>
      <c r="D1449" s="22"/>
      <c r="E1449" s="1" t="s">
        <v>14</v>
      </c>
      <c r="F1449" s="1" t="s">
        <v>14</v>
      </c>
      <c r="G1449" s="1" t="s">
        <v>14</v>
      </c>
      <c r="H1449" s="1" t="s">
        <v>14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14449</v>
      </c>
      <c r="B1450" s="23" t="str">
        <f>HYPERLINK("", "Công an huyện Định Quán tỉnh Đồng Nai")</f>
        <v>Công an huyện Định Quán tỉnh Đồng Nai</v>
      </c>
      <c r="C1450" s="20" t="s">
        <v>12</v>
      </c>
      <c r="D1450" s="21"/>
      <c r="E1450" s="1" t="s">
        <v>14</v>
      </c>
      <c r="F1450" s="1" t="s">
        <v>14</v>
      </c>
      <c r="G1450" s="1" t="s">
        <v>14</v>
      </c>
      <c r="H1450" s="1" t="s">
        <v>15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14450</v>
      </c>
      <c r="B1451" s="19" t="str">
        <f>HYPERLINK("https://dinhquan.dongnai.gov.vn/", "UBND Ủy ban nhân dân huyện Định Quán tỉnh Đồng Nai")</f>
        <v>UBND Ủy ban nhân dân huyện Định Quán tỉnh Đồng Nai</v>
      </c>
      <c r="C1451" s="20" t="s">
        <v>12</v>
      </c>
      <c r="D1451" s="22"/>
      <c r="E1451" s="1" t="s">
        <v>14</v>
      </c>
      <c r="F1451" s="1" t="s">
        <v>14</v>
      </c>
      <c r="G1451" s="1" t="s">
        <v>14</v>
      </c>
      <c r="H1451" s="1" t="s">
        <v>14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14451</v>
      </c>
      <c r="B1452" s="19" t="s">
        <v>293</v>
      </c>
      <c r="C1452" s="24" t="s">
        <v>14</v>
      </c>
      <c r="D1452" s="21"/>
      <c r="E1452" s="1" t="s">
        <v>14</v>
      </c>
      <c r="F1452" s="1" t="s">
        <v>14</v>
      </c>
      <c r="G1452" s="1" t="s">
        <v>14</v>
      </c>
      <c r="H1452" s="1" t="s">
        <v>15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14452</v>
      </c>
      <c r="B1453" s="19" t="str">
        <f>HYPERLINK("http://trangbom.dongnai.gov.vn/", "UBND Ủy ban nhân dân huyện Trảng Bom tỉnh Đồng Nai")</f>
        <v>UBND Ủy ban nhân dân huyện Trảng Bom tỉnh Đồng Nai</v>
      </c>
      <c r="C1453" s="20" t="s">
        <v>12</v>
      </c>
      <c r="D1453" s="22"/>
      <c r="E1453" s="1" t="s">
        <v>14</v>
      </c>
      <c r="F1453" s="1" t="s">
        <v>14</v>
      </c>
      <c r="G1453" s="1" t="s">
        <v>14</v>
      </c>
      <c r="H1453" s="1" t="s">
        <v>14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14453</v>
      </c>
      <c r="B1454" s="23" t="str">
        <f>HYPERLINK("", "Công an huyện Thống Nhất tỉnh Đồng Nai")</f>
        <v>Công an huyện Thống Nhất tỉnh Đồng Nai</v>
      </c>
      <c r="C1454" s="20" t="s">
        <v>12</v>
      </c>
      <c r="D1454" s="21"/>
      <c r="E1454" s="1" t="s">
        <v>14</v>
      </c>
      <c r="F1454" s="1" t="s">
        <v>14</v>
      </c>
      <c r="G1454" s="1" t="s">
        <v>14</v>
      </c>
      <c r="H1454" s="1" t="s">
        <v>15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14454</v>
      </c>
      <c r="B1455" s="19" t="str">
        <f>HYPERLINK("https://thongnhat.dongnai.gov.vn/", "UBND Ủy ban nhân dân huyện Thống Nhất tỉnh Đồng Nai")</f>
        <v>UBND Ủy ban nhân dân huyện Thống Nhất tỉnh Đồng Nai</v>
      </c>
      <c r="C1455" s="20" t="s">
        <v>12</v>
      </c>
      <c r="D1455" s="22"/>
      <c r="E1455" s="1" t="s">
        <v>14</v>
      </c>
      <c r="F1455" s="1" t="s">
        <v>14</v>
      </c>
      <c r="G1455" s="1" t="s">
        <v>14</v>
      </c>
      <c r="H1455" s="1" t="s">
        <v>14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14455</v>
      </c>
      <c r="B1456" s="19" t="str">
        <f>HYPERLINK("https://www.facebook.com/CSQLHC.CACM/", "Công an huyện Cẩm Mỹ tỉnh Đồng Nai")</f>
        <v>Công an huyện Cẩm Mỹ tỉnh Đồng Nai</v>
      </c>
      <c r="C1456" s="20" t="s">
        <v>12</v>
      </c>
      <c r="D1456" s="21" t="s">
        <v>13</v>
      </c>
      <c r="E1456" s="1" t="s">
        <v>14</v>
      </c>
      <c r="F1456" s="1" t="s">
        <v>14</v>
      </c>
      <c r="G1456" s="1" t="s">
        <v>14</v>
      </c>
      <c r="H1456" s="1" t="s">
        <v>15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14456</v>
      </c>
      <c r="B1457" s="19" t="str">
        <f>HYPERLINK("https://cammy.dongnai.gov.vn/", "UBND Ủy ban nhân dân huyện Cẩm Mỹ tỉnh Đồng Nai")</f>
        <v>UBND Ủy ban nhân dân huyện Cẩm Mỹ tỉnh Đồng Nai</v>
      </c>
      <c r="C1457" s="20" t="s">
        <v>12</v>
      </c>
      <c r="D1457" s="22"/>
      <c r="E1457" s="1" t="s">
        <v>14</v>
      </c>
      <c r="F1457" s="1" t="s">
        <v>14</v>
      </c>
      <c r="G1457" s="1" t="s">
        <v>14</v>
      </c>
      <c r="H1457" s="1" t="s">
        <v>14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14457</v>
      </c>
      <c r="B1458" s="23" t="str">
        <f>HYPERLINK("https://www.facebook.com/profile.php?id=100092566837220", "Công an huyện Long Thành tỉnh Đồng Nai")</f>
        <v>Công an huyện Long Thành tỉnh Đồng Nai</v>
      </c>
      <c r="C1458" s="20" t="s">
        <v>12</v>
      </c>
      <c r="D1458" s="21" t="s">
        <v>13</v>
      </c>
      <c r="E1458" s="1" t="s">
        <v>294</v>
      </c>
      <c r="F1458" s="1" t="str">
        <f>HYPERLINK("mailto:dtncalt@gmail.com", "dtncalt@gmail.com")</f>
        <v>dtncalt@gmail.com</v>
      </c>
      <c r="G1458" s="1" t="s">
        <v>14</v>
      </c>
      <c r="H1458" s="1" t="s">
        <v>295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14458</v>
      </c>
      <c r="B1459" s="19" t="str">
        <f>HYPERLINK("https://longthanh.dongnai.gov.vn/", "UBND Ủy ban nhân dân huyện Long Thành tỉnh Đồng Nai")</f>
        <v>UBND Ủy ban nhân dân huyện Long Thành tỉnh Đồng Nai</v>
      </c>
      <c r="C1459" s="20" t="s">
        <v>12</v>
      </c>
      <c r="D1459" s="22"/>
      <c r="E1459" s="1" t="s">
        <v>14</v>
      </c>
      <c r="F1459" s="1" t="s">
        <v>14</v>
      </c>
      <c r="G1459" s="1" t="s">
        <v>14</v>
      </c>
      <c r="H1459" s="1" t="s">
        <v>14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14459</v>
      </c>
      <c r="B1460" s="23" t="str">
        <f>HYPERLINK("", "Công an huyện Xuân Lộc tỉnh Đồng Nai")</f>
        <v>Công an huyện Xuân Lộc tỉnh Đồng Nai</v>
      </c>
      <c r="C1460" s="21" t="s">
        <v>12</v>
      </c>
      <c r="D1460" s="21"/>
      <c r="E1460" s="1" t="s">
        <v>14</v>
      </c>
      <c r="F1460" s="1" t="s">
        <v>14</v>
      </c>
      <c r="G1460" s="1" t="s">
        <v>14</v>
      </c>
      <c r="H1460" s="1" t="s">
        <v>15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14460</v>
      </c>
      <c r="B1461" s="19" t="str">
        <f>HYPERLINK("https://xuanloc.dongnai.gov.vn/", "UBND Ủy ban nhân dân huyện Xuân Lộc tỉnh Đồng Nai")</f>
        <v>UBND Ủy ban nhân dân huyện Xuân Lộc tỉnh Đồng Nai</v>
      </c>
      <c r="C1461" s="20" t="s">
        <v>12</v>
      </c>
      <c r="D1461" s="22"/>
      <c r="E1461" s="1" t="s">
        <v>14</v>
      </c>
      <c r="F1461" s="1" t="s">
        <v>14</v>
      </c>
      <c r="G1461" s="1" t="s">
        <v>14</v>
      </c>
      <c r="H1461" s="1" t="s">
        <v>14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14461</v>
      </c>
      <c r="B1462" s="23" t="str">
        <f>HYPERLINK("", "Công an huyện Nhơn Trạch tỉnh Đồng Nai")</f>
        <v>Công an huyện Nhơn Trạch tỉnh Đồng Nai</v>
      </c>
      <c r="C1462" s="20" t="s">
        <v>12</v>
      </c>
      <c r="D1462" s="21"/>
      <c r="E1462" s="1" t="s">
        <v>14</v>
      </c>
      <c r="F1462" s="1" t="s">
        <v>14</v>
      </c>
      <c r="G1462" s="1" t="s">
        <v>14</v>
      </c>
      <c r="H1462" s="1" t="s">
        <v>15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14462</v>
      </c>
      <c r="B1463" s="19" t="str">
        <f>HYPERLINK("https://nhontrach.dongnai.gov.vn/", "UBND Ủy ban nhân dân huyện Nhơn Trạch tỉnh Đồng Nai")</f>
        <v>UBND Ủy ban nhân dân huyện Nhơn Trạch tỉnh Đồng Nai</v>
      </c>
      <c r="C1463" s="20" t="s">
        <v>12</v>
      </c>
      <c r="D1463" s="22"/>
      <c r="E1463" s="1" t="s">
        <v>14</v>
      </c>
      <c r="F1463" s="1" t="s">
        <v>14</v>
      </c>
      <c r="G1463" s="1" t="s">
        <v>14</v>
      </c>
      <c r="H1463" s="1" t="s">
        <v>14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14463</v>
      </c>
      <c r="B1464" s="23" t="str">
        <f>HYPERLINK("https://www.facebook.com/PageCongAnThanhPhoVungTau", "Công an thành phố Vũng Tàu tỉnh Bà Rịa - Vũng Tàu")</f>
        <v>Công an thành phố Vũng Tàu tỉnh Bà Rịa - Vũng Tàu</v>
      </c>
      <c r="C1464" s="20" t="s">
        <v>12</v>
      </c>
      <c r="D1464" s="21" t="s">
        <v>13</v>
      </c>
      <c r="E1464" s="1" t="s">
        <v>14</v>
      </c>
      <c r="F1464" s="1" t="s">
        <v>14</v>
      </c>
      <c r="G1464" s="1" t="s">
        <v>14</v>
      </c>
      <c r="H1464" s="1" t="s">
        <v>15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14464</v>
      </c>
      <c r="B1465" s="19" t="str">
        <f>HYPERLINK("https://vungtau.baria-vungtau.gov.vn/", "UBND Ủy ban nhân dân thành phố Vũng Tàu tỉnh Bà Rịa - Vũng Tàu")</f>
        <v>UBND Ủy ban nhân dân thành phố Vũng Tàu tỉnh Bà Rịa - Vũng Tàu</v>
      </c>
      <c r="C1465" s="20" t="s">
        <v>12</v>
      </c>
      <c r="D1465" s="22"/>
      <c r="E1465" s="1" t="s">
        <v>14</v>
      </c>
      <c r="F1465" s="1" t="s">
        <v>14</v>
      </c>
      <c r="G1465" s="1" t="s">
        <v>14</v>
      </c>
      <c r="H1465" s="1" t="s">
        <v>14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14465</v>
      </c>
      <c r="B1466" s="19" t="s">
        <v>296</v>
      </c>
      <c r="C1466" s="24" t="s">
        <v>14</v>
      </c>
      <c r="D1466" s="21"/>
      <c r="E1466" s="1" t="s">
        <v>14</v>
      </c>
      <c r="F1466" s="1" t="s">
        <v>14</v>
      </c>
      <c r="G1466" s="1" t="s">
        <v>14</v>
      </c>
      <c r="H1466" s="1" t="s">
        <v>15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14466</v>
      </c>
      <c r="B1467" s="19" t="str">
        <f>HYPERLINK("https://baria-vungtau.gov.vn/", "UBND Ủy ban nhân dân thành phố Bà Rịa tỉnh Bà Rịa - Vũng Tàu")</f>
        <v>UBND Ủy ban nhân dân thành phố Bà Rịa tỉnh Bà Rịa - Vũng Tàu</v>
      </c>
      <c r="C1467" s="20" t="s">
        <v>12</v>
      </c>
      <c r="D1467" s="22"/>
      <c r="E1467" s="1" t="s">
        <v>14</v>
      </c>
      <c r="F1467" s="1" t="s">
        <v>14</v>
      </c>
      <c r="G1467" s="1" t="s">
        <v>14</v>
      </c>
      <c r="H1467" s="1" t="s">
        <v>14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14467</v>
      </c>
      <c r="B1468" s="23" t="str">
        <f>HYPERLINK("https://www.facebook.com/profile.php?id=100070223910695", "Công an huyện Châu Đức tỉnh Bà Rịa - Vũng Tàu")</f>
        <v>Công an huyện Châu Đức tỉnh Bà Rịa - Vũng Tàu</v>
      </c>
      <c r="C1468" s="20" t="s">
        <v>12</v>
      </c>
      <c r="D1468" s="21" t="s">
        <v>13</v>
      </c>
      <c r="E1468" s="1" t="s">
        <v>14</v>
      </c>
      <c r="F1468" s="1" t="s">
        <v>14</v>
      </c>
      <c r="G1468" s="1" t="s">
        <v>14</v>
      </c>
      <c r="H1468" s="1" t="s">
        <v>15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14468</v>
      </c>
      <c r="B1469" s="19" t="str">
        <f>HYPERLINK("https://chauduc.baria-vungtau.gov.vn/", "UBND Ủy ban nhân dân huyện Châu Đức tỉnh Bà Rịa - Vũng Tàu")</f>
        <v>UBND Ủy ban nhân dân huyện Châu Đức tỉnh Bà Rịa - Vũng Tàu</v>
      </c>
      <c r="C1469" s="20" t="s">
        <v>12</v>
      </c>
      <c r="D1469" s="22"/>
      <c r="E1469" s="1" t="s">
        <v>14</v>
      </c>
      <c r="F1469" s="1" t="s">
        <v>14</v>
      </c>
      <c r="G1469" s="1" t="s">
        <v>14</v>
      </c>
      <c r="H1469" s="1" t="s">
        <v>14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14469</v>
      </c>
      <c r="B1470" s="19" t="s">
        <v>297</v>
      </c>
      <c r="C1470" s="24" t="s">
        <v>14</v>
      </c>
      <c r="D1470" s="21"/>
      <c r="E1470" s="1" t="s">
        <v>14</v>
      </c>
      <c r="F1470" s="1" t="s">
        <v>14</v>
      </c>
      <c r="G1470" s="1" t="s">
        <v>14</v>
      </c>
      <c r="H1470" s="1" t="s">
        <v>15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14470</v>
      </c>
      <c r="B1471" s="19" t="str">
        <f>HYPERLINK("https://xuyenmoc.baria-vungtau.gov.vn/", "UBND Ủy ban nhân dân huyện Xuyên Mộc tỉnh Bà Rịa - Vũng Tàu")</f>
        <v>UBND Ủy ban nhân dân huyện Xuyên Mộc tỉnh Bà Rịa - Vũng Tàu</v>
      </c>
      <c r="C1471" s="20" t="s">
        <v>12</v>
      </c>
      <c r="D1471" s="22"/>
      <c r="E1471" s="1" t="s">
        <v>14</v>
      </c>
      <c r="F1471" s="1" t="s">
        <v>14</v>
      </c>
      <c r="G1471" s="1" t="s">
        <v>14</v>
      </c>
      <c r="H1471" s="1" t="s">
        <v>14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14471</v>
      </c>
      <c r="B1472" s="23" t="str">
        <f>HYPERLINK("", "Công an huyện Long Điền tỉnh Bà Rịa - Vũng Tàu")</f>
        <v>Công an huyện Long Điền tỉnh Bà Rịa - Vũng Tàu</v>
      </c>
      <c r="C1472" s="20" t="s">
        <v>12</v>
      </c>
      <c r="D1472" s="21"/>
      <c r="E1472" s="1" t="s">
        <v>14</v>
      </c>
      <c r="F1472" s="1" t="s">
        <v>14</v>
      </c>
      <c r="G1472" s="1" t="s">
        <v>14</v>
      </c>
      <c r="H1472" s="1" t="s">
        <v>15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14472</v>
      </c>
      <c r="B1473" s="19" t="str">
        <f>HYPERLINK("https://longdien.baria-vungtau.gov.vn/", "UBND Ủy ban nhân dân huyện Long Điền tỉnh Bà Rịa - Vũng Tàu")</f>
        <v>UBND Ủy ban nhân dân huyện Long Điền tỉnh Bà Rịa - Vũng Tàu</v>
      </c>
      <c r="C1473" s="20" t="s">
        <v>12</v>
      </c>
      <c r="D1473" s="22"/>
      <c r="E1473" s="1" t="s">
        <v>14</v>
      </c>
      <c r="F1473" s="1" t="s">
        <v>14</v>
      </c>
      <c r="G1473" s="1" t="s">
        <v>14</v>
      </c>
      <c r="H1473" s="1" t="s">
        <v>14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14473</v>
      </c>
      <c r="B1474" s="23" t="str">
        <f>HYPERLINK("", "Công an huyện Đất Đỏ tỉnh Bà Rịa - Vũng Tàu")</f>
        <v>Công an huyện Đất Đỏ tỉnh Bà Rịa - Vũng Tàu</v>
      </c>
      <c r="C1474" s="20" t="s">
        <v>12</v>
      </c>
      <c r="D1474" s="21"/>
      <c r="E1474" s="1" t="s">
        <v>14</v>
      </c>
      <c r="F1474" s="1" t="s">
        <v>14</v>
      </c>
      <c r="G1474" s="1" t="s">
        <v>14</v>
      </c>
      <c r="H1474" s="1" t="s">
        <v>15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14474</v>
      </c>
      <c r="B1475" s="19" t="str">
        <f>HYPERLINK("https://datdo.baria-vungtau.gov.vn/", "UBND Ủy ban nhân dân huyện Đất Đỏ tỉnh Bà Rịa - Vũng Tàu")</f>
        <v>UBND Ủy ban nhân dân huyện Đất Đỏ tỉnh Bà Rịa - Vũng Tàu</v>
      </c>
      <c r="C1475" s="20" t="s">
        <v>12</v>
      </c>
      <c r="D1475" s="22"/>
      <c r="E1475" s="1" t="s">
        <v>14</v>
      </c>
      <c r="F1475" s="1" t="s">
        <v>14</v>
      </c>
      <c r="G1475" s="1" t="s">
        <v>14</v>
      </c>
      <c r="H1475" s="1" t="s">
        <v>14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14475</v>
      </c>
      <c r="B1476" s="19" t="s">
        <v>298</v>
      </c>
      <c r="C1476" s="24" t="s">
        <v>14</v>
      </c>
      <c r="D1476" s="21"/>
      <c r="E1476" s="1" t="s">
        <v>14</v>
      </c>
      <c r="F1476" s="1" t="s">
        <v>14</v>
      </c>
      <c r="G1476" s="1" t="s">
        <v>14</v>
      </c>
      <c r="H1476" s="1" t="s">
        <v>15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14476</v>
      </c>
      <c r="B1477" s="19" t="str">
        <f>HYPERLINK("https://baria-vungtau.gov.vn/sphere/baria/vungtau/page/xem-tin.cpx?item=5a44543d5256894c8bce42c4", "UBND Ủy ban nhân dân huyện Tân Thành tỉnh Bà Rịa - Vũng Tàu")</f>
        <v>UBND Ủy ban nhân dân huyện Tân Thành tỉnh Bà Rịa - Vũng Tàu</v>
      </c>
      <c r="C1477" s="20" t="s">
        <v>12</v>
      </c>
      <c r="D1477" s="22"/>
      <c r="E1477" s="1" t="s">
        <v>14</v>
      </c>
      <c r="F1477" s="1" t="s">
        <v>14</v>
      </c>
      <c r="G1477" s="1" t="s">
        <v>14</v>
      </c>
      <c r="H1477" s="1" t="s">
        <v>14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14477</v>
      </c>
      <c r="B1478" s="23" t="str">
        <f>HYPERLINK("", "Công an quận 1 thành phố Hồ Chí Minh")</f>
        <v>Công an quận 1 thành phố Hồ Chí Minh</v>
      </c>
      <c r="C1478" s="20" t="s">
        <v>12</v>
      </c>
      <c r="D1478" s="21"/>
      <c r="E1478" s="1" t="s">
        <v>14</v>
      </c>
      <c r="F1478" s="1" t="s">
        <v>14</v>
      </c>
      <c r="G1478" s="1" t="s">
        <v>14</v>
      </c>
      <c r="H1478" s="1" t="s">
        <v>15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14478</v>
      </c>
      <c r="B1479" s="19" t="str">
        <f>HYPERLINK("https://quan1.hochiminhcity.gov.vn/", "UBND Ủy ban nhân dân quận 1 thành phố Hồ Chí Minh")</f>
        <v>UBND Ủy ban nhân dân quận 1 thành phố Hồ Chí Minh</v>
      </c>
      <c r="C1479" s="20" t="s">
        <v>12</v>
      </c>
      <c r="D1479" s="22"/>
      <c r="E1479" s="1" t="s">
        <v>14</v>
      </c>
      <c r="F1479" s="1" t="s">
        <v>14</v>
      </c>
      <c r="G1479" s="1" t="s">
        <v>14</v>
      </c>
      <c r="H1479" s="1" t="s">
        <v>14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14479</v>
      </c>
      <c r="B1480" s="23" t="str">
        <f>HYPERLINK("", "Công an quận 12 thành phố Hồ Chí Minh")</f>
        <v>Công an quận 12 thành phố Hồ Chí Minh</v>
      </c>
      <c r="C1480" s="20" t="s">
        <v>12</v>
      </c>
      <c r="D1480" s="21"/>
      <c r="E1480" s="1" t="s">
        <v>14</v>
      </c>
      <c r="F1480" s="1" t="s">
        <v>14</v>
      </c>
      <c r="G1480" s="1" t="s">
        <v>14</v>
      </c>
      <c r="H1480" s="1" t="s">
        <v>15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14480</v>
      </c>
      <c r="B1481" s="19" t="str">
        <f>HYPERLINK("http://www.quan12.hochiminhcity.gov.vn/", "UBND Ủy ban nhân dân quận 12 thành phố Hồ Chí Minh")</f>
        <v>UBND Ủy ban nhân dân quận 12 thành phố Hồ Chí Minh</v>
      </c>
      <c r="C1481" s="20" t="s">
        <v>12</v>
      </c>
      <c r="D1481" s="22"/>
      <c r="E1481" s="1" t="s">
        <v>14</v>
      </c>
      <c r="F1481" s="1" t="s">
        <v>14</v>
      </c>
      <c r="G1481" s="1" t="s">
        <v>14</v>
      </c>
      <c r="H1481" s="1" t="s">
        <v>14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14481</v>
      </c>
      <c r="B1482" s="23" t="str">
        <f>HYPERLINK("", "Công an quận Thủ Đức thành phố Hồ Chí Minh")</f>
        <v>Công an quận Thủ Đức thành phố Hồ Chí Minh</v>
      </c>
      <c r="C1482" s="20" t="s">
        <v>12</v>
      </c>
      <c r="D1482" s="21"/>
      <c r="E1482" s="1" t="s">
        <v>14</v>
      </c>
      <c r="F1482" s="1" t="s">
        <v>14</v>
      </c>
      <c r="G1482" s="1" t="s">
        <v>14</v>
      </c>
      <c r="H1482" s="1" t="s">
        <v>15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14482</v>
      </c>
      <c r="B1483" s="19" t="str">
        <f>HYPERLINK("https://tpthuduc.hochiminhcity.gov.vn/", "UBND Ủy ban nhân dân quận Thủ Đức thành phố Hồ Chí Minh")</f>
        <v>UBND Ủy ban nhân dân quận Thủ Đức thành phố Hồ Chí Minh</v>
      </c>
      <c r="C1483" s="20" t="s">
        <v>12</v>
      </c>
      <c r="D1483" s="22"/>
      <c r="E1483" s="1" t="s">
        <v>14</v>
      </c>
      <c r="F1483" s="1" t="s">
        <v>14</v>
      </c>
      <c r="G1483" s="1" t="s">
        <v>14</v>
      </c>
      <c r="H1483" s="1" t="s">
        <v>14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14483</v>
      </c>
      <c r="B1484" s="23" t="str">
        <f>HYPERLINK("", "Công an quận 9 thành phố Hồ Chí Minh")</f>
        <v>Công an quận 9 thành phố Hồ Chí Minh</v>
      </c>
      <c r="C1484" s="20" t="s">
        <v>12</v>
      </c>
      <c r="D1484" s="21"/>
      <c r="E1484" s="1" t="s">
        <v>14</v>
      </c>
      <c r="F1484" s="1" t="s">
        <v>14</v>
      </c>
      <c r="G1484" s="1" t="s">
        <v>14</v>
      </c>
      <c r="H1484" s="1" t="s">
        <v>15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14484</v>
      </c>
      <c r="B1485" s="19" t="str">
        <f>HYPERLINK("http://ww.hochiminhcity.gov.vn/thongtinthanhpho/bomaychinhtri/Pages/quan-huyen.aspx", "UBND Ủy ban nhân dân quận 9 thành phố Hồ Chí Minh")</f>
        <v>UBND Ủy ban nhân dân quận 9 thành phố Hồ Chí Minh</v>
      </c>
      <c r="C1485" s="20" t="s">
        <v>12</v>
      </c>
      <c r="D1485" s="22"/>
      <c r="E1485" s="1" t="s">
        <v>14</v>
      </c>
      <c r="F1485" s="1" t="s">
        <v>14</v>
      </c>
      <c r="G1485" s="1" t="s">
        <v>14</v>
      </c>
      <c r="H1485" s="1" t="s">
        <v>14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14485</v>
      </c>
      <c r="B1486" s="19" t="str">
        <f>HYPERLINK("https://www.facebook.com/CongAnQuanGoVap/?locale=vi_VN", "Công an quận Gò Vấp thành phố Hồ Chí Minh")</f>
        <v>Công an quận Gò Vấp thành phố Hồ Chí Minh</v>
      </c>
      <c r="C1486" s="20" t="s">
        <v>12</v>
      </c>
      <c r="D1486" s="21" t="s">
        <v>13</v>
      </c>
      <c r="E1486" s="1" t="s">
        <v>14</v>
      </c>
      <c r="F1486" s="1" t="s">
        <v>14</v>
      </c>
      <c r="G1486" s="1" t="s">
        <v>14</v>
      </c>
      <c r="H1486" s="1" t="s">
        <v>15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14486</v>
      </c>
      <c r="B1487" s="19" t="str">
        <f>HYPERLINK("https://govap.hochiminhcity.gov.vn/", "UBND Ủy ban nhân dân quận Gò Vấp thành phố Hồ Chí Minh")</f>
        <v>UBND Ủy ban nhân dân quận Gò Vấp thành phố Hồ Chí Minh</v>
      </c>
      <c r="C1487" s="20" t="s">
        <v>12</v>
      </c>
      <c r="D1487" s="22"/>
      <c r="E1487" s="1" t="s">
        <v>14</v>
      </c>
      <c r="F1487" s="1" t="s">
        <v>14</v>
      </c>
      <c r="G1487" s="1" t="s">
        <v>14</v>
      </c>
      <c r="H1487" s="1" t="s">
        <v>14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14487</v>
      </c>
      <c r="B1488" s="19" t="str">
        <f>HYPERLINK("https://www.facebook.com/Conganquanbinhthanh/", "Công an quận Bình Thạnh thành phố Hồ Chí Minh")</f>
        <v>Công an quận Bình Thạnh thành phố Hồ Chí Minh</v>
      </c>
      <c r="C1488" s="20" t="s">
        <v>12</v>
      </c>
      <c r="D1488" s="21" t="s">
        <v>13</v>
      </c>
      <c r="E1488" s="1" t="s">
        <v>14</v>
      </c>
      <c r="F1488" s="1" t="s">
        <v>14</v>
      </c>
      <c r="G1488" s="1" t="s">
        <v>14</v>
      </c>
      <c r="H1488" s="1" t="s">
        <v>15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14488</v>
      </c>
      <c r="B1489" s="19" t="str">
        <f>HYPERLINK("http://www.binhthanh.hochiminhcity.gov.vn/", "UBND Ủy ban nhân dân quận Bình Thạnh thành phố Hồ Chí Minh")</f>
        <v>UBND Ủy ban nhân dân quận Bình Thạnh thành phố Hồ Chí Minh</v>
      </c>
      <c r="C1489" s="20" t="s">
        <v>12</v>
      </c>
      <c r="D1489" s="22"/>
      <c r="E1489" s="1" t="s">
        <v>14</v>
      </c>
      <c r="F1489" s="1" t="s">
        <v>14</v>
      </c>
      <c r="G1489" s="1" t="s">
        <v>14</v>
      </c>
      <c r="H1489" s="1" t="s">
        <v>14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14489</v>
      </c>
      <c r="B1490" s="23" t="str">
        <f>HYPERLINK("", "Công an quận Tân Bình thành phố Hồ Chí Minh")</f>
        <v>Công an quận Tân Bình thành phố Hồ Chí Minh</v>
      </c>
      <c r="C1490" s="20" t="s">
        <v>12</v>
      </c>
      <c r="D1490" s="21"/>
      <c r="E1490" s="1" t="s">
        <v>14</v>
      </c>
      <c r="F1490" s="1" t="s">
        <v>14</v>
      </c>
      <c r="G1490" s="1" t="s">
        <v>14</v>
      </c>
      <c r="H1490" s="1" t="s">
        <v>15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14490</v>
      </c>
      <c r="B1491" s="19" t="str">
        <f>HYPERLINK("https://tanbinh.hochiminhcity.gov.vn/web/neoportal/lich-cong-tac", "UBND Ủy ban nhân dân quận Tân Bình thành phố Hồ Chí Minh")</f>
        <v>UBND Ủy ban nhân dân quận Tân Bình thành phố Hồ Chí Minh</v>
      </c>
      <c r="C1491" s="20" t="s">
        <v>12</v>
      </c>
      <c r="D1491" s="22"/>
      <c r="E1491" s="1" t="s">
        <v>14</v>
      </c>
      <c r="F1491" s="1" t="s">
        <v>14</v>
      </c>
      <c r="G1491" s="1" t="s">
        <v>14</v>
      </c>
      <c r="H1491" s="1" t="s">
        <v>14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14491</v>
      </c>
      <c r="B1492" s="23" t="str">
        <f>HYPERLINK("", "Công an quận Tân Phú thành phố Hồ Chí Minh")</f>
        <v>Công an quận Tân Phú thành phố Hồ Chí Minh</v>
      </c>
      <c r="C1492" s="20" t="s">
        <v>12</v>
      </c>
      <c r="D1492" s="21"/>
      <c r="E1492" s="1" t="s">
        <v>14</v>
      </c>
      <c r="F1492" s="1" t="s">
        <v>14</v>
      </c>
      <c r="G1492" s="1" t="s">
        <v>14</v>
      </c>
      <c r="H1492" s="1" t="s">
        <v>15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14492</v>
      </c>
      <c r="B1493" s="19" t="str">
        <f>HYPERLINK("http://www.tanphu.hochiminhcity.gov.vn/", "UBND Ủy ban nhân dân quận Tân Phú thành phố Hồ Chí Minh")</f>
        <v>UBND Ủy ban nhân dân quận Tân Phú thành phố Hồ Chí Minh</v>
      </c>
      <c r="C1493" s="20" t="s">
        <v>12</v>
      </c>
      <c r="D1493" s="22"/>
      <c r="E1493" s="1" t="s">
        <v>14</v>
      </c>
      <c r="F1493" s="1" t="s">
        <v>14</v>
      </c>
      <c r="G1493" s="1" t="s">
        <v>14</v>
      </c>
      <c r="H1493" s="1" t="s">
        <v>14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14493</v>
      </c>
      <c r="B1494" s="23" t="str">
        <f>HYPERLINK("", "Công an quận Phú Nhuận thành phố Hồ Chí Minh")</f>
        <v>Công an quận Phú Nhuận thành phố Hồ Chí Minh</v>
      </c>
      <c r="C1494" s="20" t="s">
        <v>12</v>
      </c>
      <c r="D1494" s="21"/>
      <c r="E1494" s="1" t="s">
        <v>14</v>
      </c>
      <c r="F1494" s="1" t="s">
        <v>14</v>
      </c>
      <c r="G1494" s="1" t="s">
        <v>14</v>
      </c>
      <c r="H1494" s="1" t="s">
        <v>15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14494</v>
      </c>
      <c r="B1495" s="19" t="str">
        <f>HYPERLINK("http://phunhuan.hochiminhcity.gov.vn/", "UBND Ủy ban nhân dân quận Phú Nhuận thành phố Hồ Chí Minh")</f>
        <v>UBND Ủy ban nhân dân quận Phú Nhuận thành phố Hồ Chí Minh</v>
      </c>
      <c r="C1495" s="20" t="s">
        <v>12</v>
      </c>
      <c r="D1495" s="22"/>
      <c r="E1495" s="1" t="s">
        <v>14</v>
      </c>
      <c r="F1495" s="1" t="s">
        <v>14</v>
      </c>
      <c r="G1495" s="1" t="s">
        <v>14</v>
      </c>
      <c r="H1495" s="1" t="s">
        <v>14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14495</v>
      </c>
      <c r="B1496" s="23" t="str">
        <f>HYPERLINK("", "Công an quận 2 thành phố Hồ Chí Minh")</f>
        <v>Công an quận 2 thành phố Hồ Chí Minh</v>
      </c>
      <c r="C1496" s="20" t="s">
        <v>12</v>
      </c>
      <c r="D1496" s="21"/>
      <c r="E1496" s="1" t="s">
        <v>14</v>
      </c>
      <c r="F1496" s="1" t="s">
        <v>14</v>
      </c>
      <c r="G1496" s="1" t="s">
        <v>14</v>
      </c>
      <c r="H1496" s="1" t="s">
        <v>15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14496</v>
      </c>
      <c r="B1497" s="19" t="str">
        <f>HYPERLINK("http://www.congbao.hochiminhcity.gov.vn/cong-bao/van-ban/van-ban-phap-luat-thanh-pho/uy-ban-nhan-dan-quan-2/215?advance=True", "UBND Ủy ban nhân dân quận 2 thành phố Hồ Chí Minh")</f>
        <v>UBND Ủy ban nhân dân quận 2 thành phố Hồ Chí Minh</v>
      </c>
      <c r="C1497" s="20" t="s">
        <v>12</v>
      </c>
      <c r="D1497" s="22"/>
      <c r="E1497" s="1" t="s">
        <v>14</v>
      </c>
      <c r="F1497" s="1" t="s">
        <v>14</v>
      </c>
      <c r="G1497" s="1" t="s">
        <v>14</v>
      </c>
      <c r="H1497" s="1" t="s">
        <v>14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14497</v>
      </c>
      <c r="B1498" s="19" t="str">
        <f>HYPERLINK("https://www.facebook.com/tuoitrecatphcm/", "Công an quận 3 thành phố Hồ Chí Minh")</f>
        <v>Công an quận 3 thành phố Hồ Chí Minh</v>
      </c>
      <c r="C1498" s="21" t="s">
        <v>12</v>
      </c>
      <c r="D1498" s="21"/>
      <c r="E1498" s="1" t="s">
        <v>14</v>
      </c>
      <c r="F1498" s="1" t="s">
        <v>14</v>
      </c>
      <c r="G1498" s="1" t="s">
        <v>14</v>
      </c>
      <c r="H1498" s="1" t="s">
        <v>15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14498</v>
      </c>
      <c r="B1499" s="19" t="str">
        <f>HYPERLINK("https://quan3.hochiminhcity.gov.vn/", "UBND Ủy ban nhân dân quận 3 thành phố Hồ Chí Minh")</f>
        <v>UBND Ủy ban nhân dân quận 3 thành phố Hồ Chí Minh</v>
      </c>
      <c r="C1499" s="20" t="s">
        <v>12</v>
      </c>
      <c r="D1499" s="22"/>
      <c r="E1499" s="1" t="s">
        <v>14</v>
      </c>
      <c r="F1499" s="1" t="s">
        <v>14</v>
      </c>
      <c r="G1499" s="1" t="s">
        <v>14</v>
      </c>
      <c r="H1499" s="1" t="s">
        <v>14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14499</v>
      </c>
      <c r="B1500" s="19" t="str">
        <f>HYPERLINK("https://www.facebook.com/TPHCM.CAQ10/?locale=vi_VN", "Công an quận 10 thành phố Hồ Chí Minh")</f>
        <v>Công an quận 10 thành phố Hồ Chí Minh</v>
      </c>
      <c r="C1500" s="20" t="s">
        <v>12</v>
      </c>
      <c r="D1500" s="21" t="s">
        <v>13</v>
      </c>
      <c r="E1500" s="1" t="s">
        <v>14</v>
      </c>
      <c r="F1500" s="1" t="s">
        <v>14</v>
      </c>
      <c r="G1500" s="1" t="s">
        <v>14</v>
      </c>
      <c r="H1500" s="1" t="s">
        <v>15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14500</v>
      </c>
      <c r="B1501" s="19" t="str">
        <f>HYPERLINK("https://quan10.hochiminhcity.gov.vn/", "UBND Ủy ban nhân dân quận 10 thành phố Hồ Chí Minh")</f>
        <v>UBND Ủy ban nhân dân quận 10 thành phố Hồ Chí Minh</v>
      </c>
      <c r="C1501" s="20" t="s">
        <v>12</v>
      </c>
      <c r="D1501" s="22"/>
      <c r="E1501" s="1" t="s">
        <v>14</v>
      </c>
      <c r="F1501" s="1" t="s">
        <v>14</v>
      </c>
      <c r="G1501" s="1" t="s">
        <v>14</v>
      </c>
      <c r="H1501" s="1" t="s">
        <v>14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14501</v>
      </c>
      <c r="B1502" s="23" t="str">
        <f>HYPERLINK("", "Công an quận 11 thành phố Hồ Chí Minh")</f>
        <v>Công an quận 11 thành phố Hồ Chí Minh</v>
      </c>
      <c r="C1502" s="20" t="s">
        <v>12</v>
      </c>
      <c r="D1502" s="21"/>
      <c r="E1502" s="1" t="s">
        <v>14</v>
      </c>
      <c r="F1502" s="1" t="s">
        <v>14</v>
      </c>
      <c r="G1502" s="1" t="s">
        <v>14</v>
      </c>
      <c r="H1502" s="1" t="s">
        <v>15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14502</v>
      </c>
      <c r="B1503" s="19" t="str">
        <f>HYPERLINK("https://quan11-tructuyen.tphcm.gov.vn/", "UBND Ủy ban nhân dân quận 11 thành phố Hồ Chí Minh")</f>
        <v>UBND Ủy ban nhân dân quận 11 thành phố Hồ Chí Minh</v>
      </c>
      <c r="C1503" s="20" t="s">
        <v>12</v>
      </c>
      <c r="D1503" s="22"/>
      <c r="E1503" s="1" t="s">
        <v>14</v>
      </c>
      <c r="F1503" s="1" t="s">
        <v>14</v>
      </c>
      <c r="G1503" s="1" t="s">
        <v>14</v>
      </c>
      <c r="H1503" s="1" t="s">
        <v>14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14503</v>
      </c>
      <c r="B1504" s="23" t="str">
        <f>HYPERLINK("", "Công an quận 4 thành phố Hồ Chí Minh")</f>
        <v>Công an quận 4 thành phố Hồ Chí Minh</v>
      </c>
      <c r="C1504" s="21" t="s">
        <v>12</v>
      </c>
      <c r="D1504" s="21"/>
      <c r="E1504" s="1" t="s">
        <v>14</v>
      </c>
      <c r="F1504" s="1" t="s">
        <v>14</v>
      </c>
      <c r="G1504" s="1" t="s">
        <v>14</v>
      </c>
      <c r="H1504" s="1" t="s">
        <v>15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14504</v>
      </c>
      <c r="B1505" s="19" t="str">
        <f>HYPERLINK("http://www.quan4.hochiminhcity.gov.vn/", "UBND Ủy ban nhân dân quận 4 thành phố Hồ Chí Minh")</f>
        <v>UBND Ủy ban nhân dân quận 4 thành phố Hồ Chí Minh</v>
      </c>
      <c r="C1505" s="20" t="s">
        <v>12</v>
      </c>
      <c r="D1505" s="22"/>
      <c r="E1505" s="1" t="s">
        <v>14</v>
      </c>
      <c r="F1505" s="1" t="s">
        <v>14</v>
      </c>
      <c r="G1505" s="1" t="s">
        <v>14</v>
      </c>
      <c r="H1505" s="1" t="s">
        <v>14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14505</v>
      </c>
      <c r="B1506" s="19" t="str">
        <f>HYPERLINK("https://www.facebook.com/antq.caq5/", "Công an quận 5 thành phố Hồ Chí Minh")</f>
        <v>Công an quận 5 thành phố Hồ Chí Minh</v>
      </c>
      <c r="C1506" s="20" t="s">
        <v>12</v>
      </c>
      <c r="D1506" s="21"/>
      <c r="E1506" s="1" t="s">
        <v>14</v>
      </c>
      <c r="F1506" s="1" t="s">
        <v>14</v>
      </c>
      <c r="G1506" s="1" t="s">
        <v>14</v>
      </c>
      <c r="H1506" s="1" t="s">
        <v>15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14506</v>
      </c>
      <c r="B1507" s="19" t="str">
        <f>HYPERLINK("http://www.quan5.hochiminhcity.gov.vn/", "UBND Ủy ban nhân dân quận 5 thành phố Hồ Chí Minh")</f>
        <v>UBND Ủy ban nhân dân quận 5 thành phố Hồ Chí Minh</v>
      </c>
      <c r="C1507" s="20" t="s">
        <v>12</v>
      </c>
      <c r="D1507" s="22"/>
      <c r="E1507" s="1" t="s">
        <v>14</v>
      </c>
      <c r="F1507" s="1" t="s">
        <v>14</v>
      </c>
      <c r="G1507" s="1" t="s">
        <v>14</v>
      </c>
      <c r="H1507" s="1" t="s">
        <v>14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14507</v>
      </c>
      <c r="B1508" s="19" t="str">
        <f>HYPERLINK("https://www.facebook.com/CAQ6HCM/", "Công an quận 6 thành phố Hồ Chí Minh")</f>
        <v>Công an quận 6 thành phố Hồ Chí Minh</v>
      </c>
      <c r="C1508" s="20" t="s">
        <v>12</v>
      </c>
      <c r="D1508" s="21"/>
      <c r="E1508" s="1" t="s">
        <v>14</v>
      </c>
      <c r="F1508" s="1" t="s">
        <v>14</v>
      </c>
      <c r="G1508" s="1" t="s">
        <v>14</v>
      </c>
      <c r="H1508" s="1" t="s">
        <v>15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14508</v>
      </c>
      <c r="B1509" s="19" t="str">
        <f>HYPERLINK("http://www.quan6.hochiminhcity.gov.vn/gioithieu/Pages/lanhdaoubnd.aspx", "UBND Ủy ban nhân dân quận 6 thành phố Hồ Chí Minh")</f>
        <v>UBND Ủy ban nhân dân quận 6 thành phố Hồ Chí Minh</v>
      </c>
      <c r="C1509" s="20" t="s">
        <v>12</v>
      </c>
      <c r="D1509" s="22"/>
      <c r="E1509" s="1" t="s">
        <v>14</v>
      </c>
      <c r="F1509" s="1" t="s">
        <v>14</v>
      </c>
      <c r="G1509" s="1" t="s">
        <v>14</v>
      </c>
      <c r="H1509" s="1" t="s">
        <v>14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14509</v>
      </c>
      <c r="B1510" s="23" t="str">
        <f>HYPERLINK("https://www.facebook.com/tuoitreconganq8", "Công an quận 8 thành phố Hồ Chí Minh")</f>
        <v>Công an quận 8 thành phố Hồ Chí Minh</v>
      </c>
      <c r="C1510" s="21" t="s">
        <v>12</v>
      </c>
      <c r="D1510" s="21" t="s">
        <v>13</v>
      </c>
      <c r="E1510" s="1" t="s">
        <v>14</v>
      </c>
      <c r="F1510" s="1" t="s">
        <v>14</v>
      </c>
      <c r="G1510" s="1" t="s">
        <v>14</v>
      </c>
      <c r="H1510" s="1" t="s">
        <v>15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14510</v>
      </c>
      <c r="B1511" s="19" t="str">
        <f>HYPERLINK("http://www.quan8.hochiminhcity.gov.vn/", "UBND Ủy ban nhân dân quận 8 thành phố Hồ Chí Minh")</f>
        <v>UBND Ủy ban nhân dân quận 8 thành phố Hồ Chí Minh</v>
      </c>
      <c r="C1511" s="20" t="s">
        <v>12</v>
      </c>
      <c r="D1511" s="22"/>
      <c r="E1511" s="1" t="s">
        <v>14</v>
      </c>
      <c r="F1511" s="1" t="s">
        <v>14</v>
      </c>
      <c r="G1511" s="1" t="s">
        <v>14</v>
      </c>
      <c r="H1511" s="1" t="s">
        <v>14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14511</v>
      </c>
      <c r="B1512" s="23" t="str">
        <f>HYPERLINK("", "Công an quận Bình Tân thành phố Hồ Chí Minh")</f>
        <v>Công an quận Bình Tân thành phố Hồ Chí Minh</v>
      </c>
      <c r="C1512" s="21" t="s">
        <v>12</v>
      </c>
      <c r="D1512" s="21"/>
      <c r="E1512" s="1" t="s">
        <v>14</v>
      </c>
      <c r="F1512" s="1" t="s">
        <v>14</v>
      </c>
      <c r="G1512" s="1" t="s">
        <v>14</v>
      </c>
      <c r="H1512" s="1" t="s">
        <v>15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14512</v>
      </c>
      <c r="B1513" s="19" t="str">
        <f>HYPERLINK("https://binhtan.hochiminhcity.gov.vn/", "UBND Ủy ban nhân dân quận Bình Tân thành phố Hồ Chí Minh")</f>
        <v>UBND Ủy ban nhân dân quận Bình Tân thành phố Hồ Chí Minh</v>
      </c>
      <c r="C1513" s="20" t="s">
        <v>12</v>
      </c>
      <c r="D1513" s="22"/>
      <c r="E1513" s="1" t="s">
        <v>14</v>
      </c>
      <c r="F1513" s="1" t="s">
        <v>14</v>
      </c>
      <c r="G1513" s="1" t="s">
        <v>14</v>
      </c>
      <c r="H1513" s="1" t="s">
        <v>14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14513</v>
      </c>
      <c r="B1514" s="23" t="str">
        <f>HYPERLINK("", "Công an quận 7 thành phố Hồ Chí Minh")</f>
        <v>Công an quận 7 thành phố Hồ Chí Minh</v>
      </c>
      <c r="C1514" s="21" t="s">
        <v>12</v>
      </c>
      <c r="D1514" s="21"/>
      <c r="E1514" s="1" t="s">
        <v>14</v>
      </c>
      <c r="F1514" s="1" t="s">
        <v>14</v>
      </c>
      <c r="G1514" s="1" t="s">
        <v>14</v>
      </c>
      <c r="H1514" s="1" t="s">
        <v>15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14514</v>
      </c>
      <c r="B1515" s="19" t="str">
        <f>HYPERLINK("https://quan7.hochiminhcity.gov.vn/", "UBND Ủy ban nhân dân quận 7 thành phố Hồ Chí Minh")</f>
        <v>UBND Ủy ban nhân dân quận 7 thành phố Hồ Chí Minh</v>
      </c>
      <c r="C1515" s="20" t="s">
        <v>12</v>
      </c>
      <c r="D1515" s="22"/>
      <c r="E1515" s="1" t="s">
        <v>14</v>
      </c>
      <c r="F1515" s="1" t="s">
        <v>14</v>
      </c>
      <c r="G1515" s="1" t="s">
        <v>14</v>
      </c>
      <c r="H1515" s="1" t="s">
        <v>14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14515</v>
      </c>
      <c r="B1516" s="23" t="str">
        <f>HYPERLINK("", "Công an huyện Củ Chi thành phố Hồ Chí Minh")</f>
        <v>Công an huyện Củ Chi thành phố Hồ Chí Minh</v>
      </c>
      <c r="C1516" s="21" t="s">
        <v>12</v>
      </c>
      <c r="D1516" s="21"/>
      <c r="E1516" s="1" t="s">
        <v>14</v>
      </c>
      <c r="F1516" s="1" t="s">
        <v>14</v>
      </c>
      <c r="G1516" s="1" t="s">
        <v>14</v>
      </c>
      <c r="H1516" s="1" t="s">
        <v>15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14516</v>
      </c>
      <c r="B1517" s="19" t="str">
        <f>HYPERLINK("http://www.cuchi.hochiminhcity.gov.vn/", "UBND Ủy ban nhân dân huyện Củ Chi thành phố Hồ Chí Minh")</f>
        <v>UBND Ủy ban nhân dân huyện Củ Chi thành phố Hồ Chí Minh</v>
      </c>
      <c r="C1517" s="20" t="s">
        <v>12</v>
      </c>
      <c r="D1517" s="22"/>
      <c r="E1517" s="1" t="s">
        <v>14</v>
      </c>
      <c r="F1517" s="1" t="s">
        <v>14</v>
      </c>
      <c r="G1517" s="1" t="s">
        <v>14</v>
      </c>
      <c r="H1517" s="1" t="s">
        <v>14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14517</v>
      </c>
      <c r="B1518" s="23" t="str">
        <f>HYPERLINK("", "Công an huyện Hóc Môn thành phố Hồ Chí Minh")</f>
        <v>Công an huyện Hóc Môn thành phố Hồ Chí Minh</v>
      </c>
      <c r="C1518" s="21" t="s">
        <v>12</v>
      </c>
      <c r="D1518" s="21"/>
      <c r="E1518" s="1" t="s">
        <v>14</v>
      </c>
      <c r="F1518" s="1" t="s">
        <v>14</v>
      </c>
      <c r="G1518" s="1" t="s">
        <v>14</v>
      </c>
      <c r="H1518" s="1" t="s">
        <v>15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14518</v>
      </c>
      <c r="B1519" s="19" t="str">
        <f>HYPERLINK("https://hocmon.gov.vn/", "UBND Ủy ban nhân dân huyện Hóc Môn thành phố Hồ Chí Minh")</f>
        <v>UBND Ủy ban nhân dân huyện Hóc Môn thành phố Hồ Chí Minh</v>
      </c>
      <c r="C1519" s="20" t="s">
        <v>12</v>
      </c>
      <c r="D1519" s="22"/>
      <c r="E1519" s="1" t="s">
        <v>14</v>
      </c>
      <c r="F1519" s="1" t="s">
        <v>14</v>
      </c>
      <c r="G1519" s="1" t="s">
        <v>14</v>
      </c>
      <c r="H1519" s="1" t="s">
        <v>14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14519</v>
      </c>
      <c r="B1520" s="23" t="str">
        <f>HYPERLINK("", "Công an huyện Bình Chánh thành phố Hồ Chí Minh")</f>
        <v>Công an huyện Bình Chánh thành phố Hồ Chí Minh</v>
      </c>
      <c r="C1520" s="21" t="s">
        <v>12</v>
      </c>
      <c r="D1520" s="21"/>
      <c r="E1520" s="1" t="s">
        <v>14</v>
      </c>
      <c r="F1520" s="1" t="s">
        <v>14</v>
      </c>
      <c r="G1520" s="1" t="s">
        <v>14</v>
      </c>
      <c r="H1520" s="1" t="s">
        <v>15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14520</v>
      </c>
      <c r="B1521" s="19" t="str">
        <f>HYPERLINK("https://binhchanh.hochiminhcity.gov.vn/", "UBND Ủy ban nhân dân huyện Bình Chánh thành phố Hồ Chí Minh")</f>
        <v>UBND Ủy ban nhân dân huyện Bình Chánh thành phố Hồ Chí Minh</v>
      </c>
      <c r="C1521" s="20" t="s">
        <v>12</v>
      </c>
      <c r="D1521" s="22"/>
      <c r="E1521" s="1" t="s">
        <v>14</v>
      </c>
      <c r="F1521" s="1" t="s">
        <v>14</v>
      </c>
      <c r="G1521" s="1" t="s">
        <v>14</v>
      </c>
      <c r="H1521" s="1" t="s">
        <v>14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14521</v>
      </c>
      <c r="B1522" s="23" t="str">
        <f>HYPERLINK("", "Công an huyện Nhà Bè thành phố Hồ Chí Minh")</f>
        <v>Công an huyện Nhà Bè thành phố Hồ Chí Minh</v>
      </c>
      <c r="C1522" s="21" t="s">
        <v>12</v>
      </c>
      <c r="D1522" s="21"/>
      <c r="E1522" s="1" t="s">
        <v>14</v>
      </c>
      <c r="F1522" s="1" t="s">
        <v>14</v>
      </c>
      <c r="G1522" s="1" t="s">
        <v>14</v>
      </c>
      <c r="H1522" s="1" t="s">
        <v>15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14522</v>
      </c>
      <c r="B1523" s="19" t="s">
        <v>299</v>
      </c>
      <c r="C1523" s="20" t="s">
        <v>12</v>
      </c>
      <c r="D1523" s="22"/>
      <c r="E1523" s="1" t="s">
        <v>14</v>
      </c>
      <c r="F1523" s="1" t="s">
        <v>14</v>
      </c>
      <c r="G1523" s="1" t="s">
        <v>14</v>
      </c>
      <c r="H1523" s="1" t="s">
        <v>14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14523</v>
      </c>
      <c r="B1524" s="19" t="s">
        <v>300</v>
      </c>
      <c r="C1524" s="24" t="s">
        <v>14</v>
      </c>
      <c r="D1524" s="21"/>
      <c r="E1524" s="1" t="s">
        <v>14</v>
      </c>
      <c r="F1524" s="1" t="s">
        <v>14</v>
      </c>
      <c r="G1524" s="1" t="s">
        <v>14</v>
      </c>
      <c r="H1524" s="1" t="s">
        <v>15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14524</v>
      </c>
      <c r="B1525" s="19" t="str">
        <f>HYPERLINK("https://cangio.hochiminhcity.gov.vn/", "UBND Ủy ban nhân dân huyện Cần Giờ thành phố Hồ Chí Minh")</f>
        <v>UBND Ủy ban nhân dân huyện Cần Giờ thành phố Hồ Chí Minh</v>
      </c>
      <c r="C1525" s="20" t="s">
        <v>12</v>
      </c>
      <c r="D1525" s="22"/>
      <c r="E1525" s="1" t="s">
        <v>14</v>
      </c>
      <c r="F1525" s="1" t="s">
        <v>14</v>
      </c>
      <c r="G1525" s="1" t="s">
        <v>14</v>
      </c>
      <c r="H1525" s="1" t="s">
        <v>14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14525</v>
      </c>
      <c r="B1526" s="23" t="str">
        <f>HYPERLINK("", "Công an thành phố Tân An tỉnh Long An")</f>
        <v>Công an thành phố Tân An tỉnh Long An</v>
      </c>
      <c r="C1526" s="20" t="s">
        <v>12</v>
      </c>
      <c r="D1526" s="21"/>
      <c r="E1526" s="1" t="s">
        <v>14</v>
      </c>
      <c r="F1526" s="1" t="s">
        <v>14</v>
      </c>
      <c r="G1526" s="1" t="s">
        <v>14</v>
      </c>
      <c r="H1526" s="1" t="s">
        <v>15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14526</v>
      </c>
      <c r="B1527" s="19" t="str">
        <f>HYPERLINK("https://tanan.longan.gov.vn/", "UBND Ủy ban nhân dân thành phố Tân An tỉnh Long An")</f>
        <v>UBND Ủy ban nhân dân thành phố Tân An tỉnh Long An</v>
      </c>
      <c r="C1527" s="20" t="s">
        <v>12</v>
      </c>
      <c r="D1527" s="22"/>
      <c r="E1527" s="1" t="s">
        <v>14</v>
      </c>
      <c r="F1527" s="1" t="s">
        <v>14</v>
      </c>
      <c r="G1527" s="1" t="s">
        <v>14</v>
      </c>
      <c r="H1527" s="1" t="s">
        <v>14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14527</v>
      </c>
      <c r="B1528" s="23" t="str">
        <f>HYPERLINK("", "Công an huyện Tân Hưng tỉnh Long An")</f>
        <v>Công an huyện Tân Hưng tỉnh Long An</v>
      </c>
      <c r="C1528" s="20" t="s">
        <v>12</v>
      </c>
      <c r="D1528" s="21"/>
      <c r="E1528" s="1" t="s">
        <v>14</v>
      </c>
      <c r="F1528" s="1" t="s">
        <v>14</v>
      </c>
      <c r="G1528" s="1" t="s">
        <v>14</v>
      </c>
      <c r="H1528" s="1" t="s">
        <v>15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14528</v>
      </c>
      <c r="B1529" s="19" t="str">
        <f>HYPERLINK("https://tanhung.longan.gov.vn/", "UBND Ủy ban nhân dân huyện Tân Hưng tỉnh Long An")</f>
        <v>UBND Ủy ban nhân dân huyện Tân Hưng tỉnh Long An</v>
      </c>
      <c r="C1529" s="20" t="s">
        <v>12</v>
      </c>
      <c r="D1529" s="22"/>
      <c r="E1529" s="1" t="s">
        <v>14</v>
      </c>
      <c r="F1529" s="1" t="s">
        <v>14</v>
      </c>
      <c r="G1529" s="1" t="s">
        <v>14</v>
      </c>
      <c r="H1529" s="1" t="s">
        <v>14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14529</v>
      </c>
      <c r="B1530" s="19" t="s">
        <v>301</v>
      </c>
      <c r="C1530" s="24" t="s">
        <v>14</v>
      </c>
      <c r="D1530" s="21"/>
      <c r="E1530" s="1" t="s">
        <v>14</v>
      </c>
      <c r="F1530" s="1" t="s">
        <v>14</v>
      </c>
      <c r="G1530" s="1" t="s">
        <v>14</v>
      </c>
      <c r="H1530" s="1" t="s">
        <v>15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14530</v>
      </c>
      <c r="B1531" s="19" t="str">
        <f>HYPERLINK("https://vinhhung.longan.gov.vn/", "UBND Ủy ban nhân dân huyện Vĩnh Hưng tỉnh Long An")</f>
        <v>UBND Ủy ban nhân dân huyện Vĩnh Hưng tỉnh Long An</v>
      </c>
      <c r="C1531" s="20" t="s">
        <v>12</v>
      </c>
      <c r="D1531" s="22"/>
      <c r="E1531" s="1" t="s">
        <v>14</v>
      </c>
      <c r="F1531" s="1" t="s">
        <v>14</v>
      </c>
      <c r="G1531" s="1" t="s">
        <v>14</v>
      </c>
      <c r="H1531" s="1" t="s">
        <v>14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14531</v>
      </c>
      <c r="B1532" s="19" t="s">
        <v>302</v>
      </c>
      <c r="C1532" s="24" t="s">
        <v>14</v>
      </c>
      <c r="D1532" s="21" t="s">
        <v>13</v>
      </c>
      <c r="E1532" s="1" t="s">
        <v>14</v>
      </c>
      <c r="F1532" s="1" t="s">
        <v>14</v>
      </c>
      <c r="G1532" s="1" t="s">
        <v>14</v>
      </c>
      <c r="H1532" s="1" t="s">
        <v>15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14532</v>
      </c>
      <c r="B1533" s="19" t="str">
        <f>HYPERLINK("https://mochoa.longan.gov.vn/", "UBND Ủy ban nhân dân huyện Mộc Hóa tỉnh Long An")</f>
        <v>UBND Ủy ban nhân dân huyện Mộc Hóa tỉnh Long An</v>
      </c>
      <c r="C1533" s="20" t="s">
        <v>12</v>
      </c>
      <c r="D1533" s="22"/>
      <c r="E1533" s="1" t="s">
        <v>14</v>
      </c>
      <c r="F1533" s="1" t="s">
        <v>14</v>
      </c>
      <c r="G1533" s="1" t="s">
        <v>14</v>
      </c>
      <c r="H1533" s="1" t="s">
        <v>14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14533</v>
      </c>
      <c r="B1534" s="23" t="str">
        <f>HYPERLINK("", "Công an huyện Tân Thạnh tỉnh Long An")</f>
        <v>Công an huyện Tân Thạnh tỉnh Long An</v>
      </c>
      <c r="C1534" s="20" t="s">
        <v>12</v>
      </c>
      <c r="D1534" s="21"/>
      <c r="E1534" s="1" t="s">
        <v>14</v>
      </c>
      <c r="F1534" s="1" t="s">
        <v>14</v>
      </c>
      <c r="G1534" s="1" t="s">
        <v>14</v>
      </c>
      <c r="H1534" s="1" t="s">
        <v>15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14534</v>
      </c>
      <c r="B1535" s="19" t="str">
        <f>HYPERLINK("https://tanthanh.longan.gov.vn/", "UBND Ủy ban nhân dân huyện Tân Thạnh tỉnh Long An")</f>
        <v>UBND Ủy ban nhân dân huyện Tân Thạnh tỉnh Long An</v>
      </c>
      <c r="C1535" s="20" t="s">
        <v>12</v>
      </c>
      <c r="D1535" s="22"/>
      <c r="E1535" s="1" t="s">
        <v>14</v>
      </c>
      <c r="F1535" s="1" t="s">
        <v>14</v>
      </c>
      <c r="G1535" s="1" t="s">
        <v>14</v>
      </c>
      <c r="H1535" s="1" t="s">
        <v>14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14535</v>
      </c>
      <c r="B1536" s="19" t="s">
        <v>303</v>
      </c>
      <c r="C1536" s="24" t="s">
        <v>14</v>
      </c>
      <c r="D1536" s="21"/>
      <c r="E1536" s="1" t="s">
        <v>14</v>
      </c>
      <c r="F1536" s="1" t="s">
        <v>14</v>
      </c>
      <c r="G1536" s="1" t="s">
        <v>14</v>
      </c>
      <c r="H1536" s="1" t="s">
        <v>15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14536</v>
      </c>
      <c r="B1537" s="19" t="str">
        <f>HYPERLINK("https://thanhhoa.longan.gov.vn/", "UBND Ủy ban nhân dân huyện Thạnh Hóa tỉnh Long An")</f>
        <v>UBND Ủy ban nhân dân huyện Thạnh Hóa tỉnh Long An</v>
      </c>
      <c r="C1537" s="20" t="s">
        <v>12</v>
      </c>
      <c r="D1537" s="22"/>
      <c r="E1537" s="1" t="s">
        <v>14</v>
      </c>
      <c r="F1537" s="1" t="s">
        <v>14</v>
      </c>
      <c r="G1537" s="1" t="s">
        <v>14</v>
      </c>
      <c r="H1537" s="1" t="s">
        <v>14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14537</v>
      </c>
      <c r="B1538" s="19" t="s">
        <v>304</v>
      </c>
      <c r="C1538" s="24" t="s">
        <v>14</v>
      </c>
      <c r="D1538" s="21" t="s">
        <v>13</v>
      </c>
      <c r="E1538" s="1" t="s">
        <v>14</v>
      </c>
      <c r="F1538" s="1" t="s">
        <v>14</v>
      </c>
      <c r="G1538" s="1" t="s">
        <v>14</v>
      </c>
      <c r="H1538" s="1" t="s">
        <v>15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14538</v>
      </c>
      <c r="B1539" s="19" t="str">
        <f>HYPERLINK("https://duchue.longan.gov.vn/", "UBND Ủy ban nhân dân huyện Đức Huệ tỉnh Long An")</f>
        <v>UBND Ủy ban nhân dân huyện Đức Huệ tỉnh Long An</v>
      </c>
      <c r="C1539" s="20" t="s">
        <v>12</v>
      </c>
      <c r="D1539" s="22"/>
      <c r="E1539" s="1" t="s">
        <v>14</v>
      </c>
      <c r="F1539" s="1" t="s">
        <v>14</v>
      </c>
      <c r="G1539" s="1" t="s">
        <v>14</v>
      </c>
      <c r="H1539" s="1" t="s">
        <v>14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14539</v>
      </c>
      <c r="B1540" s="19" t="str">
        <f>HYPERLINK("https://www.facebook.com/DoancosoConganhuyenDucHoa/", "Công an huyện Đức Hòa tỉnh Long An")</f>
        <v>Công an huyện Đức Hòa tỉnh Long An</v>
      </c>
      <c r="C1540" s="20" t="s">
        <v>12</v>
      </c>
      <c r="D1540" s="21"/>
      <c r="E1540" s="1" t="s">
        <v>14</v>
      </c>
      <c r="F1540" s="1" t="s">
        <v>14</v>
      </c>
      <c r="G1540" s="1" t="s">
        <v>14</v>
      </c>
      <c r="H1540" s="1" t="s">
        <v>15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14540</v>
      </c>
      <c r="B1541" s="19" t="str">
        <f>HYPERLINK("https://duchoa.longan.gov.vn/", "UBND Ủy ban nhân dân huyện Đức Hòa tỉnh Long An")</f>
        <v>UBND Ủy ban nhân dân huyện Đức Hòa tỉnh Long An</v>
      </c>
      <c r="C1541" s="20" t="s">
        <v>12</v>
      </c>
      <c r="D1541" s="22"/>
      <c r="E1541" s="1" t="s">
        <v>14</v>
      </c>
      <c r="F1541" s="1" t="s">
        <v>14</v>
      </c>
      <c r="G1541" s="1" t="s">
        <v>14</v>
      </c>
      <c r="H1541" s="1" t="s">
        <v>14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14541</v>
      </c>
      <c r="B1542" s="23" t="str">
        <f>HYPERLINK("", "Công an huyện Bến Lức tỉnh Long An")</f>
        <v>Công an huyện Bến Lức tỉnh Long An</v>
      </c>
      <c r="C1542" s="20" t="s">
        <v>12</v>
      </c>
      <c r="D1542" s="21"/>
      <c r="E1542" s="1" t="s">
        <v>14</v>
      </c>
      <c r="F1542" s="1" t="s">
        <v>14</v>
      </c>
      <c r="G1542" s="1" t="s">
        <v>14</v>
      </c>
      <c r="H1542" s="1" t="s">
        <v>15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14542</v>
      </c>
      <c r="B1543" s="19" t="str">
        <f>HYPERLINK("https://benluc.longan.gov.vn/", "UBND Ủy ban nhân dân huyện Bến Lức tỉnh Long An")</f>
        <v>UBND Ủy ban nhân dân huyện Bến Lức tỉnh Long An</v>
      </c>
      <c r="C1543" s="20" t="s">
        <v>12</v>
      </c>
      <c r="D1543" s="22"/>
      <c r="E1543" s="1" t="s">
        <v>14</v>
      </c>
      <c r="F1543" s="1" t="s">
        <v>14</v>
      </c>
      <c r="G1543" s="1" t="s">
        <v>14</v>
      </c>
      <c r="H1543" s="1" t="s">
        <v>14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14543</v>
      </c>
      <c r="B1544" s="19" t="s">
        <v>305</v>
      </c>
      <c r="C1544" s="24" t="s">
        <v>14</v>
      </c>
      <c r="D1544" s="21"/>
      <c r="E1544" s="1" t="s">
        <v>14</v>
      </c>
      <c r="F1544" s="1" t="s">
        <v>14</v>
      </c>
      <c r="G1544" s="1" t="s">
        <v>14</v>
      </c>
      <c r="H1544" s="1" t="s">
        <v>15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14544</v>
      </c>
      <c r="B1545" s="19" t="str">
        <f>HYPERLINK("https://thuthua.longan.gov.vn/uy-ban-nhan-dan", "UBND Ủy ban nhân dân huyện Thủ Thừa tỉnh Long An")</f>
        <v>UBND Ủy ban nhân dân huyện Thủ Thừa tỉnh Long An</v>
      </c>
      <c r="C1545" s="20" t="s">
        <v>12</v>
      </c>
      <c r="D1545" s="22"/>
      <c r="E1545" s="1" t="s">
        <v>14</v>
      </c>
      <c r="F1545" s="1" t="s">
        <v>14</v>
      </c>
      <c r="G1545" s="1" t="s">
        <v>14</v>
      </c>
      <c r="H1545" s="1" t="s">
        <v>14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14545</v>
      </c>
      <c r="B1546" s="23" t="str">
        <f>HYPERLINK("", "Công an huyện Tân Trụ tỉnh Long An")</f>
        <v>Công an huyện Tân Trụ tỉnh Long An</v>
      </c>
      <c r="C1546" s="20" t="s">
        <v>12</v>
      </c>
      <c r="D1546" s="21"/>
      <c r="E1546" s="1" t="s">
        <v>14</v>
      </c>
      <c r="F1546" s="1" t="s">
        <v>14</v>
      </c>
      <c r="G1546" s="1" t="s">
        <v>14</v>
      </c>
      <c r="H1546" s="1" t="s">
        <v>15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14546</v>
      </c>
      <c r="B1547" s="19" t="str">
        <f>HYPERLINK("https://tantru.longan.gov.vn/", "UBND Ủy ban nhân dân huyện Tân Trụ tỉnh Long An")</f>
        <v>UBND Ủy ban nhân dân huyện Tân Trụ tỉnh Long An</v>
      </c>
      <c r="C1547" s="20" t="s">
        <v>12</v>
      </c>
      <c r="D1547" s="22"/>
      <c r="E1547" s="1" t="s">
        <v>14</v>
      </c>
      <c r="F1547" s="1" t="s">
        <v>14</v>
      </c>
      <c r="G1547" s="1" t="s">
        <v>14</v>
      </c>
      <c r="H1547" s="1" t="s">
        <v>14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14547</v>
      </c>
      <c r="B1548" s="19" t="s">
        <v>306</v>
      </c>
      <c r="C1548" s="24" t="s">
        <v>14</v>
      </c>
      <c r="D1548" s="21"/>
      <c r="E1548" s="1" t="s">
        <v>14</v>
      </c>
      <c r="F1548" s="1" t="s">
        <v>14</v>
      </c>
      <c r="G1548" s="1" t="s">
        <v>14</v>
      </c>
      <c r="H1548" s="1" t="s">
        <v>15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14548</v>
      </c>
      <c r="B1549" s="19" t="str">
        <f>HYPERLINK("https://canduoc.longan.gov.vn/", "UBND Ủy ban nhân dân huyện Cần Đước tỉnh Long An")</f>
        <v>UBND Ủy ban nhân dân huyện Cần Đước tỉnh Long An</v>
      </c>
      <c r="C1549" s="20" t="s">
        <v>12</v>
      </c>
      <c r="D1549" s="22"/>
      <c r="E1549" s="1" t="s">
        <v>14</v>
      </c>
      <c r="F1549" s="1" t="s">
        <v>14</v>
      </c>
      <c r="G1549" s="1" t="s">
        <v>14</v>
      </c>
      <c r="H1549" s="1" t="s">
        <v>14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14549</v>
      </c>
      <c r="B1550" s="19" t="s">
        <v>307</v>
      </c>
      <c r="C1550" s="24" t="s">
        <v>14</v>
      </c>
      <c r="D1550" s="21"/>
      <c r="E1550" s="1" t="s">
        <v>14</v>
      </c>
      <c r="F1550" s="1" t="s">
        <v>14</v>
      </c>
      <c r="G1550" s="1" t="s">
        <v>14</v>
      </c>
      <c r="H1550" s="1" t="s">
        <v>15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14550</v>
      </c>
      <c r="B1551" s="19" t="str">
        <f>HYPERLINK("https://cangiuoc.longan.gov.vn/", "UBND Ủy ban nhân dân huyện Cần Giuộc tỉnh Long An")</f>
        <v>UBND Ủy ban nhân dân huyện Cần Giuộc tỉnh Long An</v>
      </c>
      <c r="C1551" s="20" t="s">
        <v>12</v>
      </c>
      <c r="D1551" s="22"/>
      <c r="E1551" s="1" t="s">
        <v>14</v>
      </c>
      <c r="F1551" s="1" t="s">
        <v>14</v>
      </c>
      <c r="G1551" s="1" t="s">
        <v>14</v>
      </c>
      <c r="H1551" s="1" t="s">
        <v>14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14551</v>
      </c>
      <c r="B1552" s="19" t="str">
        <f>HYPERLINK("https://www.facebook.com/anninhmang.tiengiang", "Công an tỉnh Tiền Giang")</f>
        <v>Công an tỉnh Tiền Giang</v>
      </c>
      <c r="C1552" s="20" t="s">
        <v>12</v>
      </c>
      <c r="D1552" s="21"/>
      <c r="E1552" s="1" t="s">
        <v>14</v>
      </c>
      <c r="F1552" s="1" t="s">
        <v>14</v>
      </c>
      <c r="G1552" s="1" t="s">
        <v>14</v>
      </c>
      <c r="H1552" s="1" t="s">
        <v>15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14552</v>
      </c>
      <c r="B1553" s="19" t="str">
        <f>HYPERLINK("https://tiengiang.gov.vn/", "UBND Ủy ban nhân dân tỉnh Tiền Giang")</f>
        <v>UBND Ủy ban nhân dân tỉnh Tiền Giang</v>
      </c>
      <c r="C1553" s="20" t="s">
        <v>12</v>
      </c>
      <c r="D1553" s="22"/>
      <c r="E1553" s="1" t="s">
        <v>14</v>
      </c>
      <c r="F1553" s="1" t="s">
        <v>14</v>
      </c>
      <c r="G1553" s="1" t="s">
        <v>14</v>
      </c>
      <c r="H1553" s="1" t="s">
        <v>14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14553</v>
      </c>
      <c r="B1554" s="19" t="s">
        <v>308</v>
      </c>
      <c r="C1554" s="24" t="s">
        <v>14</v>
      </c>
      <c r="D1554" s="21"/>
      <c r="E1554" s="1" t="s">
        <v>14</v>
      </c>
      <c r="F1554" s="1" t="s">
        <v>14</v>
      </c>
      <c r="G1554" s="1" t="s">
        <v>14</v>
      </c>
      <c r="H1554" s="1" t="s">
        <v>15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14554</v>
      </c>
      <c r="B1555" s="19" t="str">
        <f>HYPERLINK("https://tanphuoc.tiengiang.gov.vn/", "UBND Ủy ban nhân dân huyện Tân Phước tỉnh Tiền Giang")</f>
        <v>UBND Ủy ban nhân dân huyện Tân Phước tỉnh Tiền Giang</v>
      </c>
      <c r="C1555" s="20" t="s">
        <v>12</v>
      </c>
      <c r="D1555" s="22"/>
      <c r="E1555" s="1" t="s">
        <v>14</v>
      </c>
      <c r="F1555" s="1" t="s">
        <v>14</v>
      </c>
      <c r="G1555" s="1" t="s">
        <v>14</v>
      </c>
      <c r="H1555" s="1" t="s">
        <v>14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14555</v>
      </c>
      <c r="B1556" s="19" t="str">
        <f>HYPERLINK("https://www.facebook.com/p/C%C3%B4ng-an-huy%E1%BB%87n-C%C3%A1i-B%C3%A8-100068079370048/", "Công an huyện Cái Bè tỉnh Tiền Giang")</f>
        <v>Công an huyện Cái Bè tỉnh Tiền Giang</v>
      </c>
      <c r="C1556" s="20" t="s">
        <v>12</v>
      </c>
      <c r="D1556" s="21" t="s">
        <v>13</v>
      </c>
      <c r="E1556" s="1" t="s">
        <v>14</v>
      </c>
      <c r="F1556" s="1" t="s">
        <v>14</v>
      </c>
      <c r="G1556" s="1" t="s">
        <v>14</v>
      </c>
      <c r="H1556" s="1" t="s">
        <v>15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14556</v>
      </c>
      <c r="B1557" s="19" t="str">
        <f>HYPERLINK("https://caibe.tiengiang.gov.vn/", "UBND Ủy ban nhân dân huyện Cái Bè tỉnh Tiền Giang")</f>
        <v>UBND Ủy ban nhân dân huyện Cái Bè tỉnh Tiền Giang</v>
      </c>
      <c r="C1557" s="20" t="s">
        <v>12</v>
      </c>
      <c r="D1557" s="22"/>
      <c r="E1557" s="1" t="s">
        <v>14</v>
      </c>
      <c r="F1557" s="1" t="s">
        <v>14</v>
      </c>
      <c r="G1557" s="1" t="s">
        <v>14</v>
      </c>
      <c r="H1557" s="1" t="s">
        <v>14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14557</v>
      </c>
      <c r="B1558" s="23" t="str">
        <f>HYPERLINK("", "Công an huyện Cai Lậy tỉnh Tiền Giang")</f>
        <v>Công an huyện Cai Lậy tỉnh Tiền Giang</v>
      </c>
      <c r="C1558" s="20" t="s">
        <v>12</v>
      </c>
      <c r="D1558" s="21"/>
      <c r="E1558" s="1" t="s">
        <v>14</v>
      </c>
      <c r="F1558" s="1" t="s">
        <v>14</v>
      </c>
      <c r="G1558" s="1" t="s">
        <v>14</v>
      </c>
      <c r="H1558" s="1" t="s">
        <v>15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14558</v>
      </c>
      <c r="B1559" s="19" t="str">
        <f>HYPERLINK("https://cailay.tiengiang.gov.vn/", "UBND Ủy ban nhân dân huyện Cai Lậy tỉnh Tiền Giang")</f>
        <v>UBND Ủy ban nhân dân huyện Cai Lậy tỉnh Tiền Giang</v>
      </c>
      <c r="C1559" s="20" t="s">
        <v>12</v>
      </c>
      <c r="D1559" s="22"/>
      <c r="E1559" s="1" t="s">
        <v>14</v>
      </c>
      <c r="F1559" s="1" t="s">
        <v>14</v>
      </c>
      <c r="G1559" s="1" t="s">
        <v>14</v>
      </c>
      <c r="H1559" s="1" t="s">
        <v>14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14559</v>
      </c>
      <c r="B1560" s="19" t="str">
        <f>HYPERLINK("https://www.facebook.com/ConganhuyenChoGao/", "Công an huyện Chợ Gạo tỉnh Tiền Giang")</f>
        <v>Công an huyện Chợ Gạo tỉnh Tiền Giang</v>
      </c>
      <c r="C1560" s="20" t="s">
        <v>12</v>
      </c>
      <c r="D1560" s="21" t="s">
        <v>13</v>
      </c>
      <c r="E1560" s="1" t="s">
        <v>14</v>
      </c>
      <c r="F1560" s="1" t="s">
        <v>14</v>
      </c>
      <c r="G1560" s="1" t="s">
        <v>14</v>
      </c>
      <c r="H1560" s="1" t="s">
        <v>15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14560</v>
      </c>
      <c r="B1561" s="19" t="str">
        <f>HYPERLINK("https://chogao.tiengiang.gov.vn/", "UBND Ủy ban nhân dân huyện Chợ Gạo tỉnh Tiền Giang")</f>
        <v>UBND Ủy ban nhân dân huyện Chợ Gạo tỉnh Tiền Giang</v>
      </c>
      <c r="C1561" s="20" t="s">
        <v>12</v>
      </c>
      <c r="D1561" s="22"/>
      <c r="E1561" s="1" t="s">
        <v>14</v>
      </c>
      <c r="F1561" s="1" t="s">
        <v>14</v>
      </c>
      <c r="G1561" s="1" t="s">
        <v>14</v>
      </c>
      <c r="H1561" s="1" t="s">
        <v>14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14561</v>
      </c>
      <c r="B1562" s="19" t="s">
        <v>309</v>
      </c>
      <c r="C1562" s="24" t="s">
        <v>14</v>
      </c>
      <c r="D1562" s="21"/>
      <c r="E1562" s="1" t="s">
        <v>14</v>
      </c>
      <c r="F1562" s="1" t="s">
        <v>14</v>
      </c>
      <c r="G1562" s="1" t="s">
        <v>14</v>
      </c>
      <c r="H1562" s="1" t="s">
        <v>15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14562</v>
      </c>
      <c r="B1563" s="19" t="str">
        <f>HYPERLINK("https://gocongtay.tiengiang.gov.vn/", "UBND Ủy ban nhân dân huyện Gò Công Tây tỉnh Tiền Giang")</f>
        <v>UBND Ủy ban nhân dân huyện Gò Công Tây tỉnh Tiền Giang</v>
      </c>
      <c r="C1563" s="20" t="s">
        <v>12</v>
      </c>
      <c r="D1563" s="22"/>
      <c r="E1563" s="1" t="s">
        <v>14</v>
      </c>
      <c r="F1563" s="1" t="s">
        <v>14</v>
      </c>
      <c r="G1563" s="1" t="s">
        <v>14</v>
      </c>
      <c r="H1563" s="1" t="s">
        <v>14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14563</v>
      </c>
      <c r="B1564" s="19" t="s">
        <v>310</v>
      </c>
      <c r="C1564" s="24" t="s">
        <v>14</v>
      </c>
      <c r="D1564" s="21"/>
      <c r="E1564" s="1" t="s">
        <v>14</v>
      </c>
      <c r="F1564" s="1" t="s">
        <v>14</v>
      </c>
      <c r="G1564" s="1" t="s">
        <v>14</v>
      </c>
      <c r="H1564" s="1" t="s">
        <v>15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14564</v>
      </c>
      <c r="B1565" s="19" t="str">
        <f>HYPERLINK("https://gocongdong.tiengiang.gov.vn/", "UBND Ủy ban nhân dân huyện Gò Công Đông tỉnh Tiền Giang")</f>
        <v>UBND Ủy ban nhân dân huyện Gò Công Đông tỉnh Tiền Giang</v>
      </c>
      <c r="C1565" s="20" t="s">
        <v>12</v>
      </c>
      <c r="D1565" s="22"/>
      <c r="E1565" s="1" t="s">
        <v>14</v>
      </c>
      <c r="F1565" s="1" t="s">
        <v>14</v>
      </c>
      <c r="G1565" s="1" t="s">
        <v>14</v>
      </c>
      <c r="H1565" s="1" t="s">
        <v>14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14565</v>
      </c>
      <c r="B1566" s="19" t="s">
        <v>311</v>
      </c>
      <c r="C1566" s="24" t="s">
        <v>14</v>
      </c>
      <c r="D1566" s="21"/>
      <c r="E1566" s="1" t="s">
        <v>14</v>
      </c>
      <c r="F1566" s="1" t="s">
        <v>14</v>
      </c>
      <c r="G1566" s="1" t="s">
        <v>14</v>
      </c>
      <c r="H1566" s="1" t="s">
        <v>15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14566</v>
      </c>
      <c r="B1567" s="19" t="str">
        <f>HYPERLINK("https://tanphudong.tiengiang.gov.vn/", "UBND Ủy ban nhân dân huyện Tân Phú Đông tỉnh Tiền Giang")</f>
        <v>UBND Ủy ban nhân dân huyện Tân Phú Đông tỉnh Tiền Giang</v>
      </c>
      <c r="C1567" s="20" t="s">
        <v>12</v>
      </c>
      <c r="D1567" s="22"/>
      <c r="E1567" s="1" t="s">
        <v>14</v>
      </c>
      <c r="F1567" s="1" t="s">
        <v>14</v>
      </c>
      <c r="G1567" s="1" t="s">
        <v>14</v>
      </c>
      <c r="H1567" s="1" t="s">
        <v>14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14567</v>
      </c>
      <c r="B1568" s="23" t="str">
        <f>HYPERLINK("", "Công an thành phố Bến Tre tỉnh Bến Tre")</f>
        <v>Công an thành phố Bến Tre tỉnh Bến Tre</v>
      </c>
      <c r="C1568" s="20" t="s">
        <v>12</v>
      </c>
      <c r="D1568" s="21"/>
      <c r="E1568" s="1" t="s">
        <v>14</v>
      </c>
      <c r="F1568" s="1" t="s">
        <v>14</v>
      </c>
      <c r="G1568" s="1" t="s">
        <v>14</v>
      </c>
      <c r="H1568" s="1" t="s">
        <v>15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14568</v>
      </c>
      <c r="B1569" s="19" t="str">
        <f>HYPERLINK("https://thanhphobentre.bentre.gov.vn/", "UBND Ủy ban nhân dân thành phố Bến Tre tỉnh Bến Tre")</f>
        <v>UBND Ủy ban nhân dân thành phố Bến Tre tỉnh Bến Tre</v>
      </c>
      <c r="C1569" s="20" t="s">
        <v>12</v>
      </c>
      <c r="D1569" s="22"/>
      <c r="E1569" s="1" t="s">
        <v>14</v>
      </c>
      <c r="F1569" s="1" t="s">
        <v>14</v>
      </c>
      <c r="G1569" s="1" t="s">
        <v>14</v>
      </c>
      <c r="H1569" s="1" t="s">
        <v>14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14569</v>
      </c>
      <c r="B1570" s="23" t="str">
        <f>HYPERLINK("", "Công an huyện Chợ Lách tỉnh Bến Tre")</f>
        <v>Công an huyện Chợ Lách tỉnh Bến Tre</v>
      </c>
      <c r="C1570" s="20" t="s">
        <v>12</v>
      </c>
      <c r="D1570" s="21"/>
      <c r="E1570" s="1" t="s">
        <v>14</v>
      </c>
      <c r="F1570" s="1" t="s">
        <v>14</v>
      </c>
      <c r="G1570" s="1" t="s">
        <v>14</v>
      </c>
      <c r="H1570" s="1" t="s">
        <v>15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14570</v>
      </c>
      <c r="B1571" s="19" t="str">
        <f>HYPERLINK("https://cholach.bentre.gov.vn/", "UBND Ủy ban nhân dân huyện Chợ Lách tỉnh Bến Tre")</f>
        <v>UBND Ủy ban nhân dân huyện Chợ Lách tỉnh Bến Tre</v>
      </c>
      <c r="C1571" s="20" t="s">
        <v>12</v>
      </c>
      <c r="D1571" s="22"/>
      <c r="E1571" s="1" t="s">
        <v>14</v>
      </c>
      <c r="F1571" s="1" t="s">
        <v>14</v>
      </c>
      <c r="G1571" s="1" t="s">
        <v>14</v>
      </c>
      <c r="H1571" s="1" t="s">
        <v>14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14571</v>
      </c>
      <c r="B1572" s="23" t="str">
        <f>HYPERLINK("", "Công an huyện Mỏ Cày Nam tỉnh Bến Tre")</f>
        <v>Công an huyện Mỏ Cày Nam tỉnh Bến Tre</v>
      </c>
      <c r="C1572" s="20" t="s">
        <v>12</v>
      </c>
      <c r="D1572" s="21"/>
      <c r="E1572" s="1" t="s">
        <v>14</v>
      </c>
      <c r="F1572" s="1" t="s">
        <v>14</v>
      </c>
      <c r="G1572" s="1" t="s">
        <v>14</v>
      </c>
      <c r="H1572" s="1" t="s">
        <v>15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14572</v>
      </c>
      <c r="B1573" s="19" t="str">
        <f>HYPERLINK("https://mocaynam.bentre.gov.vn/", "UBND Ủy ban nhân dân huyện Mỏ Cày Nam tỉnh Bến Tre")</f>
        <v>UBND Ủy ban nhân dân huyện Mỏ Cày Nam tỉnh Bến Tre</v>
      </c>
      <c r="C1573" s="20" t="s">
        <v>12</v>
      </c>
      <c r="D1573" s="22"/>
      <c r="E1573" s="1" t="s">
        <v>14</v>
      </c>
      <c r="F1573" s="1" t="s">
        <v>14</v>
      </c>
      <c r="G1573" s="1" t="s">
        <v>14</v>
      </c>
      <c r="H1573" s="1" t="s">
        <v>14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14573</v>
      </c>
      <c r="B1574" s="19" t="s">
        <v>312</v>
      </c>
      <c r="C1574" s="24" t="s">
        <v>14</v>
      </c>
      <c r="D1574" s="21"/>
      <c r="E1574" s="1" t="s">
        <v>14</v>
      </c>
      <c r="F1574" s="1" t="s">
        <v>14</v>
      </c>
      <c r="G1574" s="1" t="s">
        <v>14</v>
      </c>
      <c r="H1574" s="1" t="s">
        <v>15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14574</v>
      </c>
      <c r="B1575" s="19" t="str">
        <f>HYPERLINK("https://giongtrom.bentre.gov.vn/", "UBND Ủy ban nhân dân huyện Giồng Trôm tỉnh Bến Tre")</f>
        <v>UBND Ủy ban nhân dân huyện Giồng Trôm tỉnh Bến Tre</v>
      </c>
      <c r="C1575" s="20" t="s">
        <v>12</v>
      </c>
      <c r="D1575" s="22"/>
      <c r="E1575" s="1" t="s">
        <v>14</v>
      </c>
      <c r="F1575" s="1" t="s">
        <v>14</v>
      </c>
      <c r="G1575" s="1" t="s">
        <v>14</v>
      </c>
      <c r="H1575" s="1" t="s">
        <v>14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14575</v>
      </c>
      <c r="B1576" s="23" t="str">
        <f>HYPERLINK("", "Công an huyện Bình Đại tỉnh Bến Tre")</f>
        <v>Công an huyện Bình Đại tỉnh Bến Tre</v>
      </c>
      <c r="C1576" s="20" t="s">
        <v>12</v>
      </c>
      <c r="D1576" s="21"/>
      <c r="E1576" s="1" t="s">
        <v>14</v>
      </c>
      <c r="F1576" s="1" t="s">
        <v>14</v>
      </c>
      <c r="G1576" s="1" t="s">
        <v>14</v>
      </c>
      <c r="H1576" s="1" t="s">
        <v>15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14576</v>
      </c>
      <c r="B1577" s="19" t="str">
        <f>HYPERLINK("https://binhdai.bentre.gov.vn/", "UBND Ủy ban nhân dân huyện Bình Đại tỉnh Bến Tre")</f>
        <v>UBND Ủy ban nhân dân huyện Bình Đại tỉnh Bến Tre</v>
      </c>
      <c r="C1577" s="20" t="s">
        <v>12</v>
      </c>
      <c r="D1577" s="22"/>
      <c r="E1577" s="1" t="s">
        <v>14</v>
      </c>
      <c r="F1577" s="1" t="s">
        <v>14</v>
      </c>
      <c r="G1577" s="1" t="s">
        <v>14</v>
      </c>
      <c r="H1577" s="1" t="s">
        <v>14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14577</v>
      </c>
      <c r="B1578" s="19" t="str">
        <f>HYPERLINK("https://www.facebook.com/conganBaTri/", "Công an huyện Ba Tri tỉnh Bến Tre")</f>
        <v>Công an huyện Ba Tri tỉnh Bến Tre</v>
      </c>
      <c r="C1578" s="20" t="s">
        <v>12</v>
      </c>
      <c r="D1578" s="21" t="s">
        <v>13</v>
      </c>
      <c r="E1578" s="1" t="s">
        <v>14</v>
      </c>
      <c r="F1578" s="1" t="s">
        <v>14</v>
      </c>
      <c r="G1578" s="1" t="s">
        <v>14</v>
      </c>
      <c r="H1578" s="1" t="s">
        <v>15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14578</v>
      </c>
      <c r="B1579" s="19" t="str">
        <f>HYPERLINK("https://batri.bentre.gov.vn/", "UBND Ủy ban nhân dân huyện Ba Tri tỉnh Bến Tre")</f>
        <v>UBND Ủy ban nhân dân huyện Ba Tri tỉnh Bến Tre</v>
      </c>
      <c r="C1579" s="20" t="s">
        <v>12</v>
      </c>
      <c r="D1579" s="22"/>
      <c r="E1579" s="1" t="s">
        <v>14</v>
      </c>
      <c r="F1579" s="1" t="s">
        <v>14</v>
      </c>
      <c r="G1579" s="1" t="s">
        <v>14</v>
      </c>
      <c r="H1579" s="1" t="s">
        <v>14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14579</v>
      </c>
      <c r="B1580" s="19" t="s">
        <v>313</v>
      </c>
      <c r="C1580" s="24" t="s">
        <v>14</v>
      </c>
      <c r="D1580" s="21"/>
      <c r="E1580" s="1" t="s">
        <v>14</v>
      </c>
      <c r="F1580" s="1" t="s">
        <v>14</v>
      </c>
      <c r="G1580" s="1" t="s">
        <v>14</v>
      </c>
      <c r="H1580" s="1" t="s">
        <v>15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14580</v>
      </c>
      <c r="B1581" s="19" t="str">
        <f>HYPERLINK("https://thanhphu.bentre.gov.vn/", "UBND Ủy ban nhân dân huyện Thạnh Phú tỉnh Bến Tre")</f>
        <v>UBND Ủy ban nhân dân huyện Thạnh Phú tỉnh Bến Tre</v>
      </c>
      <c r="C1581" s="20" t="s">
        <v>12</v>
      </c>
      <c r="D1581" s="22"/>
      <c r="E1581" s="1" t="s">
        <v>14</v>
      </c>
      <c r="F1581" s="1" t="s">
        <v>14</v>
      </c>
      <c r="G1581" s="1" t="s">
        <v>14</v>
      </c>
      <c r="H1581" s="1" t="s">
        <v>14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14581</v>
      </c>
      <c r="B1582" s="19" t="s">
        <v>314</v>
      </c>
      <c r="C1582" s="24" t="s">
        <v>14</v>
      </c>
      <c r="D1582" s="21" t="s">
        <v>13</v>
      </c>
      <c r="E1582" s="1" t="s">
        <v>14</v>
      </c>
      <c r="F1582" s="1" t="s">
        <v>14</v>
      </c>
      <c r="G1582" s="1" t="s">
        <v>14</v>
      </c>
      <c r="H1582" s="1" t="s">
        <v>15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14582</v>
      </c>
      <c r="B1583" s="19" t="str">
        <f>HYPERLINK("https://mocaybac.bentre.gov.vn/gioi-thieu/uy-ban-nhan-dan-huyen", "UBND Ủy ban nhân dân huyện Mỏ Cày Bắc tỉnh Bến Tre")</f>
        <v>UBND Ủy ban nhân dân huyện Mỏ Cày Bắc tỉnh Bến Tre</v>
      </c>
      <c r="C1583" s="20" t="s">
        <v>12</v>
      </c>
      <c r="D1583" s="22"/>
      <c r="E1583" s="1" t="s">
        <v>14</v>
      </c>
      <c r="F1583" s="1" t="s">
        <v>14</v>
      </c>
      <c r="G1583" s="1" t="s">
        <v>14</v>
      </c>
      <c r="H1583" s="1" t="s">
        <v>14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14583</v>
      </c>
      <c r="B1584" s="19" t="s">
        <v>315</v>
      </c>
      <c r="C1584" s="24" t="s">
        <v>14</v>
      </c>
      <c r="D1584" s="21"/>
      <c r="E1584" s="1" t="s">
        <v>14</v>
      </c>
      <c r="F1584" s="1" t="s">
        <v>14</v>
      </c>
      <c r="G1584" s="1" t="s">
        <v>14</v>
      </c>
      <c r="H1584" s="1" t="s">
        <v>15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14584</v>
      </c>
      <c r="B1585" s="19" t="str">
        <f>HYPERLINK("https://tptv.travinh.gov.vn/", "UBND Ủy ban nhân dân thành phố Trà Vinh tỉnh Trà Vinh")</f>
        <v>UBND Ủy ban nhân dân thành phố Trà Vinh tỉnh Trà Vinh</v>
      </c>
      <c r="C1585" s="20" t="s">
        <v>12</v>
      </c>
      <c r="D1585" s="22"/>
      <c r="E1585" s="1" t="s">
        <v>14</v>
      </c>
      <c r="F1585" s="1" t="s">
        <v>14</v>
      </c>
      <c r="G1585" s="1" t="s">
        <v>14</v>
      </c>
      <c r="H1585" s="1" t="s">
        <v>14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14585</v>
      </c>
      <c r="B1586" s="23" t="str">
        <f>HYPERLINK("", "Công an huyện Càng Long tỉnh Trà Vinh")</f>
        <v>Công an huyện Càng Long tỉnh Trà Vinh</v>
      </c>
      <c r="C1586" s="20" t="s">
        <v>12</v>
      </c>
      <c r="D1586" s="21"/>
      <c r="E1586" s="1" t="s">
        <v>14</v>
      </c>
      <c r="F1586" s="1" t="s">
        <v>14</v>
      </c>
      <c r="G1586" s="1" t="s">
        <v>14</v>
      </c>
      <c r="H1586" s="1" t="s">
        <v>15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14586</v>
      </c>
      <c r="B1587" s="19" t="str">
        <f>HYPERLINK("https://canglong.travinh.gov.vn/", "UBND Ủy ban nhân dân huyện Càng Long tỉnh Trà Vinh")</f>
        <v>UBND Ủy ban nhân dân huyện Càng Long tỉnh Trà Vinh</v>
      </c>
      <c r="C1587" s="20" t="s">
        <v>12</v>
      </c>
      <c r="D1587" s="22"/>
      <c r="E1587" s="1" t="s">
        <v>14</v>
      </c>
      <c r="F1587" s="1" t="s">
        <v>14</v>
      </c>
      <c r="G1587" s="1" t="s">
        <v>14</v>
      </c>
      <c r="H1587" s="1" t="s">
        <v>14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14587</v>
      </c>
      <c r="B1588" s="19" t="s">
        <v>316</v>
      </c>
      <c r="C1588" s="24" t="s">
        <v>14</v>
      </c>
      <c r="D1588" s="21"/>
      <c r="E1588" s="1" t="s">
        <v>14</v>
      </c>
      <c r="F1588" s="1" t="s">
        <v>14</v>
      </c>
      <c r="G1588" s="1" t="s">
        <v>14</v>
      </c>
      <c r="H1588" s="1" t="s">
        <v>15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14588</v>
      </c>
      <c r="B1589" s="19" t="str">
        <f>HYPERLINK("https://cauke.travinh.gov.vn/", "UBND Ủy ban nhân dân huyện Cầu Kè tỉnh Trà Vinh")</f>
        <v>UBND Ủy ban nhân dân huyện Cầu Kè tỉnh Trà Vinh</v>
      </c>
      <c r="C1589" s="20" t="s">
        <v>12</v>
      </c>
      <c r="D1589" s="22"/>
      <c r="E1589" s="1" t="s">
        <v>14</v>
      </c>
      <c r="F1589" s="1" t="s">
        <v>14</v>
      </c>
      <c r="G1589" s="1" t="s">
        <v>14</v>
      </c>
      <c r="H1589" s="1" t="s">
        <v>14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14589</v>
      </c>
      <c r="B1590" s="19" t="str">
        <f>HYPERLINK("https://www.facebook.com/p/An-ninh-tr%E1%BA%ADt-t%E1%BB%B1-huy%E1%BB%87n-Ti%E1%BB%83u-C%E1%BA%A7n-100064721378913/", "Công an huyện Tiểu Cần tỉnh Trà Vinh")</f>
        <v>Công an huyện Tiểu Cần tỉnh Trà Vinh</v>
      </c>
      <c r="C1590" s="20" t="s">
        <v>12</v>
      </c>
      <c r="D1590" s="21"/>
      <c r="E1590" s="1" t="s">
        <v>14</v>
      </c>
      <c r="F1590" s="1" t="s">
        <v>14</v>
      </c>
      <c r="G1590" s="1" t="s">
        <v>14</v>
      </c>
      <c r="H1590" s="1" t="s">
        <v>15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14590</v>
      </c>
      <c r="B1591" s="19" t="str">
        <f>HYPERLINK("https://tieucan.travinh.gov.vn/", "UBND Ủy ban nhân dân huyện Tiểu Cần tỉnh Trà Vinh")</f>
        <v>UBND Ủy ban nhân dân huyện Tiểu Cần tỉnh Trà Vinh</v>
      </c>
      <c r="C1591" s="20" t="s">
        <v>12</v>
      </c>
      <c r="D1591" s="22"/>
      <c r="E1591" s="1" t="s">
        <v>14</v>
      </c>
      <c r="F1591" s="1" t="s">
        <v>14</v>
      </c>
      <c r="G1591" s="1" t="s">
        <v>14</v>
      </c>
      <c r="H1591" s="1" t="s">
        <v>14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14591</v>
      </c>
      <c r="B1592" s="19" t="str">
        <f>HYPERLINK("https://www.facebook.com/100063534934309/videos/c%E1%BA%A7u-ngang-t%E1%BA%A1m-gi%E1%BB%AF-h%C3%ACnh-s%E1%BB%B1-01-%C4%91%E1%BB%91i-t%C6%B0%E1%BB%A3ng-gi%E1%BA%BFt-ng%C6%B0%E1%BB%9Di/527768905633580/", "Công an huyện Cầu Ngang tỉnh Trà Vinh")</f>
        <v>Công an huyện Cầu Ngang tỉnh Trà Vinh</v>
      </c>
      <c r="C1592" s="21" t="s">
        <v>12</v>
      </c>
      <c r="D1592" s="21" t="s">
        <v>13</v>
      </c>
      <c r="E1592" s="1" t="s">
        <v>14</v>
      </c>
      <c r="F1592" s="1" t="s">
        <v>14</v>
      </c>
      <c r="G1592" s="1" t="s">
        <v>14</v>
      </c>
      <c r="H1592" s="1" t="s">
        <v>15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14592</v>
      </c>
      <c r="B1593" s="19" t="str">
        <f>HYPERLINK("https://caungang.travinh.gov.vn/", "UBND Ủy ban nhân dân huyện Cầu Ngang tỉnh Trà Vinh")</f>
        <v>UBND Ủy ban nhân dân huyện Cầu Ngang tỉnh Trà Vinh</v>
      </c>
      <c r="C1593" s="21" t="s">
        <v>12</v>
      </c>
      <c r="D1593" s="22"/>
      <c r="E1593" s="1" t="s">
        <v>14</v>
      </c>
      <c r="F1593" s="1" t="s">
        <v>14</v>
      </c>
      <c r="G1593" s="1" t="s">
        <v>14</v>
      </c>
      <c r="H1593" s="1" t="s">
        <v>14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14593</v>
      </c>
      <c r="B1594" s="19" t="str">
        <f>HYPERLINK("https://www.facebook.com/caxdaian/", "Công an huyện Trà Cú tỉnh Trà Vinh")</f>
        <v>Công an huyện Trà Cú tỉnh Trà Vinh</v>
      </c>
      <c r="C1594" s="21" t="s">
        <v>12</v>
      </c>
      <c r="D1594" s="21"/>
      <c r="E1594" s="1" t="s">
        <v>14</v>
      </c>
      <c r="F1594" s="1" t="s">
        <v>14</v>
      </c>
      <c r="G1594" s="1" t="s">
        <v>14</v>
      </c>
      <c r="H1594" s="1" t="s">
        <v>15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14594</v>
      </c>
      <c r="B1595" s="19" t="str">
        <f>HYPERLINK("https://tracu.travinh.gov.vn/", "UBND Ủy ban nhân dân huyện Trà Cú tỉnh Trà Vinh")</f>
        <v>UBND Ủy ban nhân dân huyện Trà Cú tỉnh Trà Vinh</v>
      </c>
      <c r="C1595" s="21" t="s">
        <v>12</v>
      </c>
      <c r="D1595" s="22"/>
      <c r="E1595" s="1" t="s">
        <v>14</v>
      </c>
      <c r="F1595" s="1" t="s">
        <v>14</v>
      </c>
      <c r="G1595" s="1" t="s">
        <v>14</v>
      </c>
      <c r="H1595" s="1" t="s">
        <v>14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14595</v>
      </c>
      <c r="B1596" s="19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1596" s="21" t="s">
        <v>12</v>
      </c>
      <c r="D1596" s="21" t="s">
        <v>13</v>
      </c>
      <c r="E1596" s="1" t="s">
        <v>14</v>
      </c>
      <c r="F1596" s="1" t="s">
        <v>14</v>
      </c>
      <c r="G1596" s="1" t="s">
        <v>14</v>
      </c>
      <c r="H1596" s="1" t="s">
        <v>15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14596</v>
      </c>
      <c r="B1597" s="19" t="str">
        <f>HYPERLINK("https://duyenhai.travinh.gov.vn/", "UBND Ủy ban nhân dân huyện Duyên Hải tỉnh Trà Vinh")</f>
        <v>UBND Ủy ban nhân dân huyện Duyên Hải tỉnh Trà Vinh</v>
      </c>
      <c r="C1597" s="21" t="s">
        <v>12</v>
      </c>
      <c r="D1597" s="22"/>
      <c r="E1597" s="1" t="s">
        <v>14</v>
      </c>
      <c r="F1597" s="1" t="s">
        <v>14</v>
      </c>
      <c r="G1597" s="1" t="s">
        <v>14</v>
      </c>
      <c r="H1597" s="1" t="s">
        <v>14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14597</v>
      </c>
      <c r="B1598" s="19" t="str">
        <f>HYPERLINK("https://www.facebook.com/antvvinhlong/", "Công an thành phố Vĩnh Long tỉnh Vĩnh Long")</f>
        <v>Công an thành phố Vĩnh Long tỉnh Vĩnh Long</v>
      </c>
      <c r="C1598" s="21" t="s">
        <v>12</v>
      </c>
      <c r="D1598" s="21"/>
      <c r="E1598" s="1" t="s">
        <v>14</v>
      </c>
      <c r="F1598" s="1" t="s">
        <v>14</v>
      </c>
      <c r="G1598" s="1" t="s">
        <v>14</v>
      </c>
      <c r="H1598" s="1" t="s">
        <v>15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14598</v>
      </c>
      <c r="B1599" s="19" t="str">
        <f>HYPERLINK("https://tpvinhlong.vinhlong.gov.vn/", "UBND Ủy ban nhân dân thành phố Vĩnh Long tỉnh Vĩnh Long")</f>
        <v>UBND Ủy ban nhân dân thành phố Vĩnh Long tỉnh Vĩnh Long</v>
      </c>
      <c r="C1599" s="21" t="s">
        <v>12</v>
      </c>
      <c r="D1599" s="22"/>
      <c r="E1599" s="1" t="s">
        <v>14</v>
      </c>
      <c r="F1599" s="1" t="s">
        <v>14</v>
      </c>
      <c r="G1599" s="1" t="s">
        <v>14</v>
      </c>
      <c r="H1599" s="1" t="s">
        <v>14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14599</v>
      </c>
      <c r="B1600" s="19" t="str">
        <f>HYPERLINK("https://www.facebook.com/p/C%C3%B4ng-an-huy%E1%BB%87n-Long-H%E1%BB%93-100072284957334/", "Công an huyện Long Hồ tỉnh Vĩnh Long")</f>
        <v>Công an huyện Long Hồ tỉnh Vĩnh Long</v>
      </c>
      <c r="C1600" s="21" t="s">
        <v>12</v>
      </c>
      <c r="D1600" s="21" t="s">
        <v>13</v>
      </c>
      <c r="E1600" s="1" t="s">
        <v>14</v>
      </c>
      <c r="F1600" s="1" t="s">
        <v>14</v>
      </c>
      <c r="G1600" s="1" t="s">
        <v>14</v>
      </c>
      <c r="H1600" s="1" t="s">
        <v>15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14600</v>
      </c>
      <c r="B1601" s="19" t="str">
        <f>HYPERLINK("https://longho.vinhlong.gov.vn/", "UBND Ủy ban nhân dân huyện Long Hồ tỉnh Vĩnh Long")</f>
        <v>UBND Ủy ban nhân dân huyện Long Hồ tỉnh Vĩnh Long</v>
      </c>
      <c r="C1601" s="21" t="s">
        <v>12</v>
      </c>
      <c r="D1601" s="22"/>
      <c r="E1601" s="1" t="s">
        <v>14</v>
      </c>
      <c r="F1601" s="1" t="s">
        <v>14</v>
      </c>
      <c r="G1601" s="1" t="s">
        <v>14</v>
      </c>
      <c r="H1601" s="1" t="s">
        <v>14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14601</v>
      </c>
      <c r="B1602" s="19" t="str">
        <f>HYPERLINK("https://www.facebook.com/camangthit/?locale=vi_VN", "Công an huyện Mang Thít tỉnh Vĩnh Long")</f>
        <v>Công an huyện Mang Thít tỉnh Vĩnh Long</v>
      </c>
      <c r="C1602" s="21" t="s">
        <v>12</v>
      </c>
      <c r="D1602" s="21" t="s">
        <v>13</v>
      </c>
      <c r="E1602" s="1" t="s">
        <v>14</v>
      </c>
      <c r="F1602" s="1" t="s">
        <v>14</v>
      </c>
      <c r="G1602" s="1" t="s">
        <v>14</v>
      </c>
      <c r="H1602" s="1" t="s">
        <v>15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14602</v>
      </c>
      <c r="B1603" s="19" t="str">
        <f>HYPERLINK("https://mangthit.vinhlong.gov.vn/", "UBND Ủy ban nhân dân huyện Mang Thít tỉnh Vĩnh Long")</f>
        <v>UBND Ủy ban nhân dân huyện Mang Thít tỉnh Vĩnh Long</v>
      </c>
      <c r="C1603" s="21" t="s">
        <v>12</v>
      </c>
      <c r="D1603" s="22"/>
      <c r="E1603" s="1" t="s">
        <v>14</v>
      </c>
      <c r="F1603" s="1" t="s">
        <v>14</v>
      </c>
      <c r="G1603" s="1" t="s">
        <v>14</v>
      </c>
      <c r="H1603" s="1" t="s">
        <v>14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14603</v>
      </c>
      <c r="B1604" s="19" t="str">
        <f>HYPERLINK("https://www.facebook.com/VungLiemnews/", "Công an huyện Vũng Liêm tỉnh Vĩnh Long")</f>
        <v>Công an huyện Vũng Liêm tỉnh Vĩnh Long</v>
      </c>
      <c r="C1604" s="21" t="s">
        <v>12</v>
      </c>
      <c r="D1604" s="21" t="s">
        <v>13</v>
      </c>
      <c r="E1604" s="1" t="s">
        <v>14</v>
      </c>
      <c r="F1604" s="1" t="s">
        <v>14</v>
      </c>
      <c r="G1604" s="1" t="s">
        <v>14</v>
      </c>
      <c r="H1604" s="1" t="s">
        <v>15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14604</v>
      </c>
      <c r="B1605" s="19" t="str">
        <f>HYPERLINK("https://vungliem.vinhlong.gov.vn/", "UBND Ủy ban nhân dân huyện Vũng Liêm tỉnh Vĩnh Long")</f>
        <v>UBND Ủy ban nhân dân huyện Vũng Liêm tỉnh Vĩnh Long</v>
      </c>
      <c r="C1605" s="21" t="s">
        <v>12</v>
      </c>
      <c r="D1605" s="22"/>
      <c r="E1605" s="1" t="s">
        <v>14</v>
      </c>
      <c r="F1605" s="1" t="s">
        <v>14</v>
      </c>
      <c r="G1605" s="1" t="s">
        <v>14</v>
      </c>
      <c r="H1605" s="1" t="s">
        <v>14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14605</v>
      </c>
      <c r="B1606" s="19" t="str">
        <f>HYPERLINK("https://www.facebook.com/tuoitreconganvinhlong/", "Công an huyện Tam Bình tỉnh Vĩnh Long")</f>
        <v>Công an huyện Tam Bình tỉnh Vĩnh Long</v>
      </c>
      <c r="C1606" s="21" t="s">
        <v>12</v>
      </c>
      <c r="D1606" s="21"/>
      <c r="E1606" s="1" t="s">
        <v>14</v>
      </c>
      <c r="F1606" s="1" t="s">
        <v>14</v>
      </c>
      <c r="G1606" s="1" t="s">
        <v>14</v>
      </c>
      <c r="H1606" s="1" t="s">
        <v>15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14606</v>
      </c>
      <c r="B1607" s="19" t="str">
        <f>HYPERLINK("https://tambinh.vinhlong.gov.vn/", "UBND Ủy ban nhân dân huyện Tam Bình tỉnh Vĩnh Long")</f>
        <v>UBND Ủy ban nhân dân huyện Tam Bình tỉnh Vĩnh Long</v>
      </c>
      <c r="C1607" s="21" t="s">
        <v>12</v>
      </c>
      <c r="D1607" s="22"/>
      <c r="E1607" s="1" t="s">
        <v>14</v>
      </c>
      <c r="F1607" s="1" t="s">
        <v>14</v>
      </c>
      <c r="G1607" s="1" t="s">
        <v>14</v>
      </c>
      <c r="H1607" s="1" t="s">
        <v>14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14607</v>
      </c>
      <c r="B1608" s="19" t="str">
        <f>HYPERLINK("https://www.facebook.com/p/C%C3%B4ng-an-th%E1%BB%8B-tr%E1%BA%A5n-Tr%C3%A0-%C3%94n-100076167008723/?locale=vi_VN", "Công an huyện Trà Ôn tỉnh Vĩnh Long")</f>
        <v>Công an huyện Trà Ôn tỉnh Vĩnh Long</v>
      </c>
      <c r="C1608" s="21" t="s">
        <v>12</v>
      </c>
      <c r="D1608" s="21" t="s">
        <v>13</v>
      </c>
      <c r="E1608" s="1" t="s">
        <v>14</v>
      </c>
      <c r="F1608" s="1" t="s">
        <v>14</v>
      </c>
      <c r="G1608" s="1" t="s">
        <v>14</v>
      </c>
      <c r="H1608" s="1" t="s">
        <v>15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14608</v>
      </c>
      <c r="B1609" s="19" t="str">
        <f>HYPERLINK("https://traon.vinhlong.gov.vn/", "UBND Ủy ban nhân dân huyện Trà Ôn tỉnh Vĩnh Long")</f>
        <v>UBND Ủy ban nhân dân huyện Trà Ôn tỉnh Vĩnh Long</v>
      </c>
      <c r="C1609" s="21" t="s">
        <v>12</v>
      </c>
      <c r="D1609" s="22"/>
      <c r="E1609" s="1" t="s">
        <v>14</v>
      </c>
      <c r="F1609" s="1" t="s">
        <v>14</v>
      </c>
      <c r="G1609" s="1" t="s">
        <v>14</v>
      </c>
      <c r="H1609" s="1" t="s">
        <v>14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14609</v>
      </c>
      <c r="B1610" s="19" t="str">
        <f>HYPERLINK("https://www.facebook.com/anttbinhtan/?locale=vi_VN", "Công an huyện Bình Tân tỉnh Vĩnh Long")</f>
        <v>Công an huyện Bình Tân tỉnh Vĩnh Long</v>
      </c>
      <c r="C1610" s="21" t="s">
        <v>12</v>
      </c>
      <c r="D1610" s="21"/>
      <c r="E1610" s="1" t="s">
        <v>14</v>
      </c>
      <c r="F1610" s="1" t="s">
        <v>14</v>
      </c>
      <c r="G1610" s="1" t="s">
        <v>14</v>
      </c>
      <c r="H1610" s="1" t="s">
        <v>15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14610</v>
      </c>
      <c r="B1611" s="19" t="str">
        <f>HYPERLINK("https://binhtan.vinhlong.gov.vn/", "UBND Ủy ban nhân dân huyện Bình Tân tỉnh Vĩnh Long")</f>
        <v>UBND Ủy ban nhân dân huyện Bình Tân tỉnh Vĩnh Long</v>
      </c>
      <c r="C1611" s="21" t="s">
        <v>12</v>
      </c>
      <c r="D1611" s="22"/>
      <c r="E1611" s="1" t="s">
        <v>14</v>
      </c>
      <c r="F1611" s="1" t="s">
        <v>14</v>
      </c>
      <c r="G1611" s="1" t="s">
        <v>14</v>
      </c>
      <c r="H1611" s="1" t="s">
        <v>14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14611</v>
      </c>
      <c r="B1612" s="19" t="str">
        <f>HYPERLINK("https://www.facebook.com/p/C%C3%B4ng-an-Th%C3%A0nh-ph%E1%BB%91-Cao-L%C3%A3nh-61555335487217/", "Công an thành phố Cao Lãnh tỉnh Đồng Tháp")</f>
        <v>Công an thành phố Cao Lãnh tỉnh Đồng Tháp</v>
      </c>
      <c r="C1612" s="21" t="s">
        <v>12</v>
      </c>
      <c r="D1612" s="21"/>
      <c r="E1612" s="1" t="s">
        <v>14</v>
      </c>
      <c r="F1612" s="1" t="s">
        <v>14</v>
      </c>
      <c r="G1612" s="1" t="s">
        <v>14</v>
      </c>
      <c r="H1612" s="1" t="s">
        <v>15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14612</v>
      </c>
      <c r="B1613" s="19" t="str">
        <f>HYPERLINK("https://tpcaolanh.dongthap.gov.vn/", "UBND Ủy ban nhân dân thành phố Cao Lãnh tỉnh Đồng Tháp")</f>
        <v>UBND Ủy ban nhân dân thành phố Cao Lãnh tỉnh Đồng Tháp</v>
      </c>
      <c r="C1613" s="21" t="s">
        <v>12</v>
      </c>
      <c r="D1613" s="22"/>
      <c r="E1613" s="1" t="s">
        <v>14</v>
      </c>
      <c r="F1613" s="1" t="s">
        <v>14</v>
      </c>
      <c r="G1613" s="1" t="s">
        <v>14</v>
      </c>
      <c r="H1613" s="1" t="s">
        <v>14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14613</v>
      </c>
      <c r="B1614" s="19" t="s">
        <v>317</v>
      </c>
      <c r="C1614" s="24" t="s">
        <v>14</v>
      </c>
      <c r="D1614" s="21" t="s">
        <v>13</v>
      </c>
      <c r="E1614" s="1" t="s">
        <v>14</v>
      </c>
      <c r="F1614" s="1" t="s">
        <v>14</v>
      </c>
      <c r="G1614" s="1" t="s">
        <v>14</v>
      </c>
      <c r="H1614" s="1" t="s">
        <v>15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14614</v>
      </c>
      <c r="B1615" s="19" t="str">
        <f>HYPERLINK("https://sadec.dongthap.gov.vn/", "UBND Ủy ban nhân dân thành phố Sa Đéc tỉnh Đồng Tháp")</f>
        <v>UBND Ủy ban nhân dân thành phố Sa Đéc tỉnh Đồng Tháp</v>
      </c>
      <c r="C1615" s="21" t="s">
        <v>12</v>
      </c>
      <c r="D1615" s="22"/>
      <c r="E1615" s="1" t="s">
        <v>14</v>
      </c>
      <c r="F1615" s="1" t="s">
        <v>14</v>
      </c>
      <c r="G1615" s="1" t="s">
        <v>14</v>
      </c>
      <c r="H1615" s="1" t="s">
        <v>14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14615</v>
      </c>
      <c r="B1616" s="19" t="str">
        <f>HYPERLINK("https://www.facebook.com/p/C%C3%B4ng-an-huy%E1%BB%87n-T%C3%A2n-H%E1%BB%93ng-t%E1%BB%89nh-%C4%90%E1%BB%93ng-Th%C3%A1p-100027732111939/", "Công an huyện Tân Hồng tỉnh Đồng Tháp")</f>
        <v>Công an huyện Tân Hồng tỉnh Đồng Tháp</v>
      </c>
      <c r="C1616" s="21" t="s">
        <v>12</v>
      </c>
      <c r="D1616" s="21"/>
      <c r="E1616" s="1" t="s">
        <v>14</v>
      </c>
      <c r="F1616" s="1" t="s">
        <v>14</v>
      </c>
      <c r="G1616" s="1" t="s">
        <v>14</v>
      </c>
      <c r="H1616" s="1" t="s">
        <v>15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14616</v>
      </c>
      <c r="B1617" s="19" t="str">
        <f>HYPERLINK("https://lichhop.dongthap.gov.vn/hth/", "UBND Ủy ban nhân dân huyện Tân Hồng tỉnh Đồng Tháp")</f>
        <v>UBND Ủy ban nhân dân huyện Tân Hồng tỉnh Đồng Tháp</v>
      </c>
      <c r="C1617" s="21" t="s">
        <v>12</v>
      </c>
      <c r="D1617" s="22"/>
      <c r="E1617" s="1" t="s">
        <v>14</v>
      </c>
      <c r="F1617" s="1" t="s">
        <v>14</v>
      </c>
      <c r="G1617" s="1" t="s">
        <v>14</v>
      </c>
      <c r="H1617" s="1" t="s">
        <v>14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14617</v>
      </c>
      <c r="B1618" s="19" t="str">
        <f>HYPERLINK("https://www.facebook.com/p/C%C3%B4ng-an-huy%E1%BB%87n-T%C3%A2n-H%E1%BB%93ng-t%E1%BB%89nh-%C4%90%E1%BB%93ng-Th%C3%A1p-100027732111939/", "Công an huyện Hồng Ngự tỉnh Đồng Tháp")</f>
        <v>Công an huyện Hồng Ngự tỉnh Đồng Tháp</v>
      </c>
      <c r="C1618" s="21" t="s">
        <v>12</v>
      </c>
      <c r="D1618" s="21" t="s">
        <v>13</v>
      </c>
      <c r="E1618" s="1" t="s">
        <v>14</v>
      </c>
      <c r="F1618" s="1" t="s">
        <v>14</v>
      </c>
      <c r="G1618" s="1" t="s">
        <v>14</v>
      </c>
      <c r="H1618" s="1" t="s">
        <v>15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14618</v>
      </c>
      <c r="B1619" s="19" t="str">
        <f>HYPERLINK("https://hongngu.dongthap.gov.vn/", "UBND Ủy ban nhân dân huyện Hồng Ngự tỉnh Đồng Tháp")</f>
        <v>UBND Ủy ban nhân dân huyện Hồng Ngự tỉnh Đồng Tháp</v>
      </c>
      <c r="C1619" s="21" t="s">
        <v>12</v>
      </c>
      <c r="D1619" s="22"/>
      <c r="E1619" s="1" t="s">
        <v>14</v>
      </c>
      <c r="F1619" s="1" t="s">
        <v>14</v>
      </c>
      <c r="G1619" s="1" t="s">
        <v>14</v>
      </c>
      <c r="H1619" s="1" t="s">
        <v>14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14619</v>
      </c>
      <c r="B1620" s="19" t="str">
        <f>HYPERLINK("https://www.facebook.com/cahtamnong66/", "Công an huyện Tam Nông tỉnh Đồng Tháp")</f>
        <v>Công an huyện Tam Nông tỉnh Đồng Tháp</v>
      </c>
      <c r="C1620" s="21" t="s">
        <v>12</v>
      </c>
      <c r="D1620" s="21" t="s">
        <v>13</v>
      </c>
      <c r="E1620" s="1" t="s">
        <v>14</v>
      </c>
      <c r="F1620" s="1" t="s">
        <v>14</v>
      </c>
      <c r="G1620" s="1" t="s">
        <v>14</v>
      </c>
      <c r="H1620" s="1" t="s">
        <v>15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14620</v>
      </c>
      <c r="B1621" s="19" t="str">
        <f>HYPERLINK("https://lichhop.dongthap.gov.vn/htn/", "UBND Ủy ban nhân dân huyện Tam Nông tỉnh Đồng Tháp")</f>
        <v>UBND Ủy ban nhân dân huyện Tam Nông tỉnh Đồng Tháp</v>
      </c>
      <c r="C1621" s="21" t="s">
        <v>12</v>
      </c>
      <c r="D1621" s="22"/>
      <c r="E1621" s="1" t="s">
        <v>14</v>
      </c>
      <c r="F1621" s="1" t="s">
        <v>14</v>
      </c>
      <c r="G1621" s="1" t="s">
        <v>14</v>
      </c>
      <c r="H1621" s="1" t="s">
        <v>14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14621</v>
      </c>
      <c r="B1622" s="19" t="str">
        <f>HYPERLINK("https://www.facebook.com/cahthapmuoi/?locale=vi_VN", "Công an huyện Tháp Mười tỉnh Đồng Tháp")</f>
        <v>Công an huyện Tháp Mười tỉnh Đồng Tháp</v>
      </c>
      <c r="C1622" s="21" t="s">
        <v>12</v>
      </c>
      <c r="D1622" s="21" t="s">
        <v>13</v>
      </c>
      <c r="E1622" s="1" t="s">
        <v>14</v>
      </c>
      <c r="F1622" s="1" t="s">
        <v>14</v>
      </c>
      <c r="G1622" s="1" t="s">
        <v>14</v>
      </c>
      <c r="H1622" s="1" t="s">
        <v>15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14622</v>
      </c>
      <c r="B1623" s="19" t="str">
        <f>HYPERLINK("https://lichhop.dongthap.gov.vn/htm/", "UBND Ủy ban nhân dân huyện Tháp Mười tỉnh Đồng Tháp")</f>
        <v>UBND Ủy ban nhân dân huyện Tháp Mười tỉnh Đồng Tháp</v>
      </c>
      <c r="C1623" s="21" t="s">
        <v>12</v>
      </c>
      <c r="D1623" s="22"/>
      <c r="E1623" s="1" t="s">
        <v>14</v>
      </c>
      <c r="F1623" s="1" t="s">
        <v>14</v>
      </c>
      <c r="G1623" s="1" t="s">
        <v>14</v>
      </c>
      <c r="H1623" s="1" t="s">
        <v>14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14623</v>
      </c>
      <c r="B1624" s="19" t="str">
        <f>HYPERLINK("https://www.facebook.com/p/C%C3%B4ng-an-Th%C3%A0nh-ph%E1%BB%91-Cao-L%C3%A3nh-61555335487217/", "Công an huyện Cao Lãnh tỉnh Đồng Tháp")</f>
        <v>Công an huyện Cao Lãnh tỉnh Đồng Tháp</v>
      </c>
      <c r="C1624" s="21" t="s">
        <v>12</v>
      </c>
      <c r="D1624" s="21"/>
      <c r="E1624" s="1" t="s">
        <v>14</v>
      </c>
      <c r="F1624" s="1" t="s">
        <v>14</v>
      </c>
      <c r="G1624" s="1" t="s">
        <v>14</v>
      </c>
      <c r="H1624" s="1" t="s">
        <v>15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14624</v>
      </c>
      <c r="B1625" s="19" t="str">
        <f>HYPERLINK("https://caolanh.dongthap.gov.vn/", "UBND Ủy ban nhân dân huyện Cao Lãnh tỉnh Đồng Tháp")</f>
        <v>UBND Ủy ban nhân dân huyện Cao Lãnh tỉnh Đồng Tháp</v>
      </c>
      <c r="C1625" s="21" t="s">
        <v>12</v>
      </c>
      <c r="D1625" s="22"/>
      <c r="E1625" s="1" t="s">
        <v>14</v>
      </c>
      <c r="F1625" s="1" t="s">
        <v>14</v>
      </c>
      <c r="G1625" s="1" t="s">
        <v>14</v>
      </c>
      <c r="H1625" s="1" t="s">
        <v>14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14625</v>
      </c>
      <c r="B1626" s="19" t="str">
        <f>HYPERLINK("https://www.facebook.com/conganthanhbinhdongthap/", "Công an huyện Thanh Bình tỉnh Đồng Tháp")</f>
        <v>Công an huyện Thanh Bình tỉnh Đồng Tháp</v>
      </c>
      <c r="C1626" s="21" t="s">
        <v>12</v>
      </c>
      <c r="D1626" s="21" t="s">
        <v>13</v>
      </c>
      <c r="E1626" s="1" t="s">
        <v>14</v>
      </c>
      <c r="F1626" s="1" t="s">
        <v>14</v>
      </c>
      <c r="G1626" s="1" t="s">
        <v>14</v>
      </c>
      <c r="H1626" s="1" t="s">
        <v>15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14626</v>
      </c>
      <c r="B1627" s="19" t="str">
        <f>HYPERLINK("https://thanhbinh.dongthap.gov.vn/", "UBND Ủy ban nhân dân huyện Thanh Bình tỉnh Đồng Tháp")</f>
        <v>UBND Ủy ban nhân dân huyện Thanh Bình tỉnh Đồng Tháp</v>
      </c>
      <c r="C1627" s="21" t="s">
        <v>12</v>
      </c>
      <c r="D1627" s="22"/>
      <c r="E1627" s="1" t="s">
        <v>14</v>
      </c>
      <c r="F1627" s="1" t="s">
        <v>14</v>
      </c>
      <c r="G1627" s="1" t="s">
        <v>14</v>
      </c>
      <c r="H1627" s="1" t="s">
        <v>14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14627</v>
      </c>
      <c r="B1628" s="19" t="s">
        <v>318</v>
      </c>
      <c r="C1628" s="24" t="s">
        <v>14</v>
      </c>
      <c r="D1628" s="21"/>
      <c r="E1628" s="1" t="s">
        <v>14</v>
      </c>
      <c r="F1628" s="1" t="s">
        <v>14</v>
      </c>
      <c r="G1628" s="1" t="s">
        <v>14</v>
      </c>
      <c r="H1628" s="1" t="s">
        <v>15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14628</v>
      </c>
      <c r="B1629" s="19" t="str">
        <f>HYPERLINK("https://lapvo.dongthap.gov.vn/", "UBND Ủy ban nhân dân huyện Lấp Vò tỉnh Đồng Tháp")</f>
        <v>UBND Ủy ban nhân dân huyện Lấp Vò tỉnh Đồng Tháp</v>
      </c>
      <c r="C1629" s="21" t="s">
        <v>12</v>
      </c>
      <c r="D1629" s="22"/>
      <c r="E1629" s="1" t="s">
        <v>14</v>
      </c>
      <c r="F1629" s="1" t="s">
        <v>14</v>
      </c>
      <c r="G1629" s="1" t="s">
        <v>14</v>
      </c>
      <c r="H1629" s="1" t="s">
        <v>14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14629</v>
      </c>
      <c r="B1630" s="19" t="str">
        <f>HYPERLINK("https://www.facebook.com/ConganhuyenLaiVung/", "Công an huyện Lai Vung tỉnh Đồng Tháp")</f>
        <v>Công an huyện Lai Vung tỉnh Đồng Tháp</v>
      </c>
      <c r="C1630" s="21" t="s">
        <v>12</v>
      </c>
      <c r="D1630" s="21" t="s">
        <v>13</v>
      </c>
      <c r="E1630" s="1" t="s">
        <v>14</v>
      </c>
      <c r="F1630" s="1" t="s">
        <v>14</v>
      </c>
      <c r="G1630" s="1" t="s">
        <v>14</v>
      </c>
      <c r="H1630" s="1" t="s">
        <v>15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14630</v>
      </c>
      <c r="B1631" s="19" t="str">
        <f>HYPERLINK("https://laivung.dongthap.gov.vn/", "UBND Ủy ban nhân dân huyện Lai Vung tỉnh Đồng Tháp")</f>
        <v>UBND Ủy ban nhân dân huyện Lai Vung tỉnh Đồng Tháp</v>
      </c>
      <c r="C1631" s="21" t="s">
        <v>12</v>
      </c>
      <c r="D1631" s="22"/>
      <c r="E1631" s="1" t="s">
        <v>14</v>
      </c>
      <c r="F1631" s="1" t="s">
        <v>14</v>
      </c>
      <c r="G1631" s="1" t="s">
        <v>14</v>
      </c>
      <c r="H1631" s="1" t="s">
        <v>14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14631</v>
      </c>
      <c r="B1632" s="19" t="s">
        <v>319</v>
      </c>
      <c r="C1632" s="24" t="s">
        <v>14</v>
      </c>
      <c r="D1632" s="21" t="s">
        <v>13</v>
      </c>
      <c r="E1632" s="1" t="s">
        <v>14</v>
      </c>
      <c r="F1632" s="1" t="s">
        <v>14</v>
      </c>
      <c r="G1632" s="1" t="s">
        <v>14</v>
      </c>
      <c r="H1632" s="1" t="s">
        <v>15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14632</v>
      </c>
      <c r="B1633" s="19" t="str">
        <f>HYPERLINK("https://longxuyen.angiang.gov.vn/trang-chu", "UBND Ủy ban nhân dân thành phố Long Xuyên tỉnh An Giang")</f>
        <v>UBND Ủy ban nhân dân thành phố Long Xuyên tỉnh An Giang</v>
      </c>
      <c r="C1633" s="21" t="s">
        <v>12</v>
      </c>
      <c r="D1633" s="22"/>
      <c r="E1633" s="1" t="s">
        <v>14</v>
      </c>
      <c r="F1633" s="1" t="s">
        <v>14</v>
      </c>
      <c r="G1633" s="1" t="s">
        <v>14</v>
      </c>
      <c r="H1633" s="1" t="s">
        <v>14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14633</v>
      </c>
      <c r="B1634" s="19" t="s">
        <v>320</v>
      </c>
      <c r="C1634" s="24" t="s">
        <v>14</v>
      </c>
      <c r="D1634" s="21"/>
      <c r="E1634" s="1" t="s">
        <v>14</v>
      </c>
      <c r="F1634" s="1" t="s">
        <v>14</v>
      </c>
      <c r="G1634" s="1" t="s">
        <v>14</v>
      </c>
      <c r="H1634" s="1" t="s">
        <v>15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14634</v>
      </c>
      <c r="B1635" s="19" t="str">
        <f>HYPERLINK("https://chaudoc.angiang.gov.vn/wps/vanityurl/cdp-ubndthanhpho", "UBND Ủy ban nhân dân thành phố Châu Đốc tỉnh An Giang")</f>
        <v>UBND Ủy ban nhân dân thành phố Châu Đốc tỉnh An Giang</v>
      </c>
      <c r="C1635" s="21" t="s">
        <v>12</v>
      </c>
      <c r="D1635" s="22"/>
      <c r="E1635" s="1" t="s">
        <v>14</v>
      </c>
      <c r="F1635" s="1" t="s">
        <v>14</v>
      </c>
      <c r="G1635" s="1" t="s">
        <v>14</v>
      </c>
      <c r="H1635" s="1" t="s">
        <v>14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14635</v>
      </c>
      <c r="B1636" s="19" t="str">
        <f>HYPERLINK("https://www.facebook.com/ubndhuyenanphu/", "Công an huyện An Phú tỉnh An Giang")</f>
        <v>Công an huyện An Phú tỉnh An Giang</v>
      </c>
      <c r="C1636" s="21" t="s">
        <v>12</v>
      </c>
      <c r="D1636" s="21"/>
      <c r="E1636" s="1" t="s">
        <v>14</v>
      </c>
      <c r="F1636" s="1" t="s">
        <v>14</v>
      </c>
      <c r="G1636" s="1" t="s">
        <v>14</v>
      </c>
      <c r="H1636" s="1" t="s">
        <v>15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14636</v>
      </c>
      <c r="B1637" s="19" t="str">
        <f>HYPERLINK("https://anphu.angiang.gov.vn/", "UBND Ủy ban nhân dân huyện An Phú tỉnh An Giang")</f>
        <v>UBND Ủy ban nhân dân huyện An Phú tỉnh An Giang</v>
      </c>
      <c r="C1637" s="21" t="s">
        <v>12</v>
      </c>
      <c r="D1637" s="22"/>
      <c r="E1637" s="1" t="s">
        <v>14</v>
      </c>
      <c r="F1637" s="1" t="s">
        <v>14</v>
      </c>
      <c r="G1637" s="1" t="s">
        <v>14</v>
      </c>
      <c r="H1637" s="1" t="s">
        <v>14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14637</v>
      </c>
      <c r="B1638" s="19" t="s">
        <v>321</v>
      </c>
      <c r="C1638" s="24" t="s">
        <v>14</v>
      </c>
      <c r="D1638" s="21"/>
      <c r="E1638" s="1" t="s">
        <v>14</v>
      </c>
      <c r="F1638" s="1" t="s">
        <v>14</v>
      </c>
      <c r="G1638" s="1" t="s">
        <v>14</v>
      </c>
      <c r="H1638" s="1" t="s">
        <v>15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14638</v>
      </c>
      <c r="B1639" s="19" t="str">
        <f>HYPERLINK("https://phutan.angiang.gov.vn/", "UBND Ủy ban nhân dân huyện Phú Tân tỉnh An Giang")</f>
        <v>UBND Ủy ban nhân dân huyện Phú Tân tỉnh An Giang</v>
      </c>
      <c r="C1639" s="21" t="s">
        <v>12</v>
      </c>
      <c r="D1639" s="22"/>
      <c r="E1639" s="1" t="s">
        <v>14</v>
      </c>
      <c r="F1639" s="1" t="s">
        <v>14</v>
      </c>
      <c r="G1639" s="1" t="s">
        <v>14</v>
      </c>
      <c r="H1639" s="1" t="s">
        <v>14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14639</v>
      </c>
      <c r="B1640" s="19" t="str">
        <f>HYPERLINK("https://www.facebook.com/p/%C4%90o%C3%A0n-Thanh-ni%C3%AAn-C%C3%B4ng-an-huy%E1%BB%87n-Ch%C3%A2u-Ph%C3%BA-100063701133978/", "Công an huyện Châu Phú tỉnh An Giang")</f>
        <v>Công an huyện Châu Phú tỉnh An Giang</v>
      </c>
      <c r="C1640" s="21" t="s">
        <v>12</v>
      </c>
      <c r="D1640" s="21"/>
      <c r="E1640" s="1" t="s">
        <v>14</v>
      </c>
      <c r="F1640" s="1" t="s">
        <v>14</v>
      </c>
      <c r="G1640" s="1" t="s">
        <v>14</v>
      </c>
      <c r="H1640" s="1" t="s">
        <v>15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14640</v>
      </c>
      <c r="B1641" s="19" t="str">
        <f>HYPERLINK("https://chauphu.angiang.gov.vn/", "UBND Ủy ban nhân dân huyện Châu Phú tỉnh An Giang")</f>
        <v>UBND Ủy ban nhân dân huyện Châu Phú tỉnh An Giang</v>
      </c>
      <c r="C1641" s="21" t="s">
        <v>12</v>
      </c>
      <c r="D1641" s="22"/>
      <c r="E1641" s="1" t="s">
        <v>14</v>
      </c>
      <c r="F1641" s="1" t="s">
        <v>14</v>
      </c>
      <c r="G1641" s="1" t="s">
        <v>14</v>
      </c>
      <c r="H1641" s="1" t="s">
        <v>14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14641</v>
      </c>
      <c r="B1642" s="19" t="s">
        <v>322</v>
      </c>
      <c r="C1642" s="24" t="s">
        <v>14</v>
      </c>
      <c r="D1642" s="21"/>
      <c r="E1642" s="1" t="s">
        <v>14</v>
      </c>
      <c r="F1642" s="1" t="s">
        <v>14</v>
      </c>
      <c r="G1642" s="1" t="s">
        <v>14</v>
      </c>
      <c r="H1642" s="1" t="s">
        <v>15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14642</v>
      </c>
      <c r="B1643" s="19" t="str">
        <f>HYPERLINK("https://tinhbien.angiang.gov.vn/", "UBND Ủy ban nhân dân huyện Tịnh Biên tỉnh An Giang")</f>
        <v>UBND Ủy ban nhân dân huyện Tịnh Biên tỉnh An Giang</v>
      </c>
      <c r="C1643" s="21" t="s">
        <v>12</v>
      </c>
      <c r="D1643" s="22"/>
      <c r="E1643" s="1" t="s">
        <v>14</v>
      </c>
      <c r="F1643" s="1" t="s">
        <v>14</v>
      </c>
      <c r="G1643" s="1" t="s">
        <v>14</v>
      </c>
      <c r="H1643" s="1" t="s">
        <v>14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14643</v>
      </c>
      <c r="B1644" s="19" t="s">
        <v>323</v>
      </c>
      <c r="C1644" s="24" t="s">
        <v>14</v>
      </c>
      <c r="D1644" s="21" t="s">
        <v>13</v>
      </c>
      <c r="E1644" s="1" t="s">
        <v>14</v>
      </c>
      <c r="F1644" s="1" t="s">
        <v>14</v>
      </c>
      <c r="G1644" s="1" t="s">
        <v>14</v>
      </c>
      <c r="H1644" s="1" t="s">
        <v>15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14644</v>
      </c>
      <c r="B1645" s="19" t="str">
        <f>HYPERLINK("https://triton.angiang.gov.vn/wps/portal/Home", "UBND Ủy ban nhân dân huyện Tri Tôn tỉnh An Giang")</f>
        <v>UBND Ủy ban nhân dân huyện Tri Tôn tỉnh An Giang</v>
      </c>
      <c r="C1645" s="21" t="s">
        <v>12</v>
      </c>
      <c r="D1645" s="22"/>
      <c r="E1645" s="1" t="s">
        <v>14</v>
      </c>
      <c r="F1645" s="1" t="s">
        <v>14</v>
      </c>
      <c r="G1645" s="1" t="s">
        <v>14</v>
      </c>
      <c r="H1645" s="1" t="s">
        <v>14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14645</v>
      </c>
      <c r="B1646" s="19" t="str">
        <f>HYPERLINK("https://www.facebook.com/p/Tu%E1%BB%95i-tr%E1%BA%BB-C%C3%B4ng-an-huy%E1%BB%87n-Ninh-Ph%C6%B0%E1%BB%9Bc-100068114569027/", "Công an huyện Chợ Mới tỉnh An Giang")</f>
        <v>Công an huyện Chợ Mới tỉnh An Giang</v>
      </c>
      <c r="C1646" s="21" t="s">
        <v>12</v>
      </c>
      <c r="D1646" s="21"/>
      <c r="E1646" s="1" t="s">
        <v>14</v>
      </c>
      <c r="F1646" s="1" t="s">
        <v>14</v>
      </c>
      <c r="G1646" s="1" t="s">
        <v>14</v>
      </c>
      <c r="H1646" s="1" t="s">
        <v>15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14646</v>
      </c>
      <c r="B1647" s="19" t="str">
        <f>HYPERLINK("https://chomoi.angiang.gov.vn/wps/portal/Home", "UBND Ủy ban nhân dân huyện Chợ Mới tỉnh An Giang")</f>
        <v>UBND Ủy ban nhân dân huyện Chợ Mới tỉnh An Giang</v>
      </c>
      <c r="C1647" s="21" t="s">
        <v>12</v>
      </c>
      <c r="D1647" s="22"/>
      <c r="E1647" s="1" t="s">
        <v>14</v>
      </c>
      <c r="F1647" s="1" t="s">
        <v>14</v>
      </c>
      <c r="G1647" s="1" t="s">
        <v>14</v>
      </c>
      <c r="H1647" s="1" t="s">
        <v>14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14647</v>
      </c>
      <c r="B1648" s="19" t="str">
        <f>HYPERLINK("https://www.facebook.com/854925838735943", "Công an huyện Thoại Sơn tỉnh An Giang")</f>
        <v>Công an huyện Thoại Sơn tỉnh An Giang</v>
      </c>
      <c r="C1648" s="21" t="s">
        <v>12</v>
      </c>
      <c r="D1648" s="21"/>
      <c r="E1648" s="1" t="s">
        <v>14</v>
      </c>
      <c r="F1648" s="1" t="s">
        <v>14</v>
      </c>
      <c r="G1648" s="1" t="s">
        <v>14</v>
      </c>
      <c r="H1648" s="1" t="s">
        <v>15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14648</v>
      </c>
      <c r="B1649" s="19" t="str">
        <f>HYPERLINK("https://thoaison.angiang.gov.vn/", "UBND Ủy ban nhân dân huyện Thoại Sơn tỉnh An Giang")</f>
        <v>UBND Ủy ban nhân dân huyện Thoại Sơn tỉnh An Giang</v>
      </c>
      <c r="C1649" s="21" t="s">
        <v>12</v>
      </c>
      <c r="D1649" s="22"/>
      <c r="E1649" s="1" t="s">
        <v>14</v>
      </c>
      <c r="F1649" s="1" t="s">
        <v>14</v>
      </c>
      <c r="G1649" s="1" t="s">
        <v>14</v>
      </c>
      <c r="H1649" s="1" t="s">
        <v>14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14649</v>
      </c>
      <c r="B1650" s="19" t="str">
        <f>HYPERLINK("https://www.facebook.com/p/C%C3%B4ng-an-ph%C6%B0%E1%BB%9Dng-An-H%C3%B2a-th%C3%A0nh-ph%E1%BB%91-R%E1%BA%A1ch-Gi%C3%A1-100084291617966/", "Công an thành phố Rạch Giá tỉnh Kiên Giang")</f>
        <v>Công an thành phố Rạch Giá tỉnh Kiên Giang</v>
      </c>
      <c r="C1650" s="21" t="s">
        <v>12</v>
      </c>
      <c r="D1650" s="21" t="s">
        <v>13</v>
      </c>
      <c r="E1650" s="1" t="s">
        <v>14</v>
      </c>
      <c r="F1650" s="1" t="s">
        <v>14</v>
      </c>
      <c r="G1650" s="1" t="s">
        <v>14</v>
      </c>
      <c r="H1650" s="1" t="s">
        <v>15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14650</v>
      </c>
      <c r="B1651" s="19" t="str">
        <f>HYPERLINK("https://rachgia.kiengiang.gov.vn/", "UBND Ủy ban nhân dân thành phố Rạch Giá tỉnh Kiên Giang")</f>
        <v>UBND Ủy ban nhân dân thành phố Rạch Giá tỉnh Kiên Giang</v>
      </c>
      <c r="C1651" s="21" t="s">
        <v>12</v>
      </c>
      <c r="D1651" s="22"/>
      <c r="E1651" s="1" t="s">
        <v>14</v>
      </c>
      <c r="F1651" s="1" t="s">
        <v>14</v>
      </c>
      <c r="G1651" s="1" t="s">
        <v>14</v>
      </c>
      <c r="H1651" s="1" t="s">
        <v>14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14651</v>
      </c>
      <c r="B1652" s="19" t="str">
        <f>HYPERLINK("https://www.facebook.com/cahkienluong/", "Công an huyện Kiên Lương tỉnh Kiên Giang")</f>
        <v>Công an huyện Kiên Lương tỉnh Kiên Giang</v>
      </c>
      <c r="C1652" s="21" t="s">
        <v>12</v>
      </c>
      <c r="D1652" s="21" t="s">
        <v>13</v>
      </c>
      <c r="E1652" s="1" t="s">
        <v>14</v>
      </c>
      <c r="F1652" s="1" t="s">
        <v>14</v>
      </c>
      <c r="G1652" s="1" t="s">
        <v>14</v>
      </c>
      <c r="H1652" s="1" t="s">
        <v>15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14652</v>
      </c>
      <c r="B1653" s="19" t="str">
        <f>HYPERLINK("https://kienluong.kiengiang.gov.vn/", "UBND Ủy ban nhân dân huyện Kiên Lương tỉnh Kiên Giang")</f>
        <v>UBND Ủy ban nhân dân huyện Kiên Lương tỉnh Kiên Giang</v>
      </c>
      <c r="C1653" s="21" t="s">
        <v>12</v>
      </c>
      <c r="D1653" s="22"/>
      <c r="E1653" s="1" t="s">
        <v>14</v>
      </c>
      <c r="F1653" s="1" t="s">
        <v>14</v>
      </c>
      <c r="G1653" s="1" t="s">
        <v>14</v>
      </c>
      <c r="H1653" s="1" t="s">
        <v>14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14653</v>
      </c>
      <c r="B1654" s="19" t="s">
        <v>324</v>
      </c>
      <c r="C1654" s="24" t="s">
        <v>14</v>
      </c>
      <c r="D1654" s="21" t="s">
        <v>13</v>
      </c>
      <c r="E1654" s="1" t="s">
        <v>14</v>
      </c>
      <c r="F1654" s="1" t="s">
        <v>14</v>
      </c>
      <c r="G1654" s="1" t="s">
        <v>14</v>
      </c>
      <c r="H1654" s="1" t="s">
        <v>15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14654</v>
      </c>
      <c r="B1655" s="19" t="str">
        <f>HYPERLINK("https://hondat.kiengiang.gov.vn/", "UBND Ủy ban nhân dân huyện Hòn Đất tỉnh Kiên Giang")</f>
        <v>UBND Ủy ban nhân dân huyện Hòn Đất tỉnh Kiên Giang</v>
      </c>
      <c r="C1655" s="21" t="s">
        <v>12</v>
      </c>
      <c r="D1655" s="22"/>
      <c r="E1655" s="1" t="s">
        <v>14</v>
      </c>
      <c r="F1655" s="1" t="s">
        <v>14</v>
      </c>
      <c r="G1655" s="1" t="s">
        <v>14</v>
      </c>
      <c r="H1655" s="1" t="s">
        <v>14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14655</v>
      </c>
      <c r="B1656" s="19" t="str">
        <f>HYPERLINK("https://www.facebook.com/p/C%C3%B4ng-an-huy%E1%BB%87n-T%C3%A2n-Hi%E1%BB%87p-100069475322179/", "Công an huyện Tân Hiệp tỉnh Kiên Giang")</f>
        <v>Công an huyện Tân Hiệp tỉnh Kiên Giang</v>
      </c>
      <c r="C1656" s="21" t="s">
        <v>12</v>
      </c>
      <c r="D1656" s="21" t="s">
        <v>13</v>
      </c>
      <c r="E1656" s="1" t="s">
        <v>14</v>
      </c>
      <c r="F1656" s="1" t="s">
        <v>14</v>
      </c>
      <c r="G1656" s="1" t="s">
        <v>14</v>
      </c>
      <c r="H1656" s="1" t="s">
        <v>15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14656</v>
      </c>
      <c r="B1657" s="19" t="str">
        <f>HYPERLINK("https://tanhiep.kiengiang.gov.vn/", "UBND Ủy ban nhân dân huyện Tân Hiệp tỉnh Kiên Giang")</f>
        <v>UBND Ủy ban nhân dân huyện Tân Hiệp tỉnh Kiên Giang</v>
      </c>
      <c r="C1657" s="21" t="s">
        <v>12</v>
      </c>
      <c r="D1657" s="22"/>
      <c r="E1657" s="1" t="s">
        <v>14</v>
      </c>
      <c r="F1657" s="1" t="s">
        <v>14</v>
      </c>
      <c r="G1657" s="1" t="s">
        <v>14</v>
      </c>
      <c r="H1657" s="1" t="s">
        <v>14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14657</v>
      </c>
      <c r="B1658" s="19" t="s">
        <v>325</v>
      </c>
      <c r="C1658" s="24" t="s">
        <v>14</v>
      </c>
      <c r="D1658" s="21" t="s">
        <v>13</v>
      </c>
      <c r="E1658" s="1" t="s">
        <v>14</v>
      </c>
      <c r="F1658" s="1" t="s">
        <v>14</v>
      </c>
      <c r="G1658" s="1" t="s">
        <v>14</v>
      </c>
      <c r="H1658" s="1" t="s">
        <v>15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14658</v>
      </c>
      <c r="B1659" s="19" t="str">
        <f>HYPERLINK("https://giongrieng.kiengiang.gov.vn/", "UBND Ủy ban nhân dân huyện Giồng Riềng tỉnh Kiên Giang")</f>
        <v>UBND Ủy ban nhân dân huyện Giồng Riềng tỉnh Kiên Giang</v>
      </c>
      <c r="C1659" s="21" t="s">
        <v>12</v>
      </c>
      <c r="D1659" s="22"/>
      <c r="E1659" s="1" t="s">
        <v>14</v>
      </c>
      <c r="F1659" s="1" t="s">
        <v>14</v>
      </c>
      <c r="G1659" s="1" t="s">
        <v>14</v>
      </c>
      <c r="H1659" s="1" t="s">
        <v>14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14659</v>
      </c>
      <c r="B1660" s="19" t="s">
        <v>326</v>
      </c>
      <c r="C1660" s="24" t="s">
        <v>14</v>
      </c>
      <c r="D1660" s="21" t="s">
        <v>13</v>
      </c>
      <c r="E1660" s="1" t="s">
        <v>14</v>
      </c>
      <c r="F1660" s="1" t="s">
        <v>14</v>
      </c>
      <c r="G1660" s="1" t="s">
        <v>14</v>
      </c>
      <c r="H1660" s="1" t="s">
        <v>15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14660</v>
      </c>
      <c r="B1661" s="19" t="str">
        <f>HYPERLINK("https://goquao.kiengiang.gov.vn/", "UBND Ủy ban nhân dân huyện Gò Quao tỉnh Kiên Giang")</f>
        <v>UBND Ủy ban nhân dân huyện Gò Quao tỉnh Kiên Giang</v>
      </c>
      <c r="C1661" s="21" t="s">
        <v>12</v>
      </c>
      <c r="D1661" s="22"/>
      <c r="E1661" s="1" t="s">
        <v>14</v>
      </c>
      <c r="F1661" s="1" t="s">
        <v>14</v>
      </c>
      <c r="G1661" s="1" t="s">
        <v>14</v>
      </c>
      <c r="H1661" s="1" t="s">
        <v>14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14661</v>
      </c>
      <c r="B1662" s="19" t="str">
        <f>HYPERLINK("https://www.facebook.com/p/Tu%E1%BB%95i-tr%E1%BA%BB-C%C3%B4ng-an-t%E1%BB%89nh-Ki%C3%AAn-Giang-100064349125717/", "Công an huyện An Biên tỉnh Kiên Giang")</f>
        <v>Công an huyện An Biên tỉnh Kiên Giang</v>
      </c>
      <c r="C1662" s="21" t="s">
        <v>12</v>
      </c>
      <c r="D1662" s="21"/>
      <c r="E1662" s="1" t="s">
        <v>14</v>
      </c>
      <c r="F1662" s="1" t="s">
        <v>14</v>
      </c>
      <c r="G1662" s="1" t="s">
        <v>14</v>
      </c>
      <c r="H1662" s="1" t="s">
        <v>15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14662</v>
      </c>
      <c r="B1663" s="19" t="str">
        <f>HYPERLINK("https://anbien.kiengiang.gov.vn/", "UBND Ủy ban nhân dân huyện An Biên tỉnh Kiên Giang")</f>
        <v>UBND Ủy ban nhân dân huyện An Biên tỉnh Kiên Giang</v>
      </c>
      <c r="C1663" s="21" t="s">
        <v>12</v>
      </c>
      <c r="D1663" s="22"/>
      <c r="E1663" s="1" t="s">
        <v>14</v>
      </c>
      <c r="F1663" s="1" t="s">
        <v>14</v>
      </c>
      <c r="G1663" s="1" t="s">
        <v>14</v>
      </c>
      <c r="H1663" s="1" t="s">
        <v>14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14663</v>
      </c>
      <c r="B1664" s="19" t="str">
        <f>HYPERLINK("https://www.facebook.com/CAHANMINH/", "Công an huyện An Minh tỉnh Kiên Giang")</f>
        <v>Công an huyện An Minh tỉnh Kiên Giang</v>
      </c>
      <c r="C1664" s="21" t="s">
        <v>12</v>
      </c>
      <c r="D1664" s="21" t="s">
        <v>13</v>
      </c>
      <c r="E1664" s="1" t="s">
        <v>14</v>
      </c>
      <c r="F1664" s="1" t="s">
        <v>14</v>
      </c>
      <c r="G1664" s="1" t="s">
        <v>14</v>
      </c>
      <c r="H1664" s="1" t="s">
        <v>15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14664</v>
      </c>
      <c r="B1665" s="19" t="str">
        <f>HYPERLINK("https://anminh.kiengiang.gov.vn/", "UBND Ủy ban nhân dân huyện An Minh tỉnh Kiên Giang")</f>
        <v>UBND Ủy ban nhân dân huyện An Minh tỉnh Kiên Giang</v>
      </c>
      <c r="C1665" s="21" t="s">
        <v>12</v>
      </c>
      <c r="D1665" s="22"/>
      <c r="E1665" s="1" t="s">
        <v>14</v>
      </c>
      <c r="F1665" s="1" t="s">
        <v>14</v>
      </c>
      <c r="G1665" s="1" t="s">
        <v>14</v>
      </c>
      <c r="H1665" s="1" t="s">
        <v>14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14665</v>
      </c>
      <c r="B1666" s="19" t="s">
        <v>327</v>
      </c>
      <c r="C1666" s="24" t="s">
        <v>14</v>
      </c>
      <c r="D1666" s="21" t="s">
        <v>13</v>
      </c>
      <c r="E1666" s="1" t="s">
        <v>14</v>
      </c>
      <c r="F1666" s="1" t="s">
        <v>14</v>
      </c>
      <c r="G1666" s="1" t="s">
        <v>14</v>
      </c>
      <c r="H1666" s="1" t="s">
        <v>15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14666</v>
      </c>
      <c r="B1667" s="19" t="str">
        <f>HYPERLINK("https://vinhthuan.kiengiang.gov.vn/", "UBND Ủy ban nhân dân huyện Vĩnh Thuận tỉnh Kiên Giang")</f>
        <v>UBND Ủy ban nhân dân huyện Vĩnh Thuận tỉnh Kiên Giang</v>
      </c>
      <c r="C1667" s="21" t="s">
        <v>12</v>
      </c>
      <c r="D1667" s="22"/>
      <c r="E1667" s="1" t="s">
        <v>14</v>
      </c>
      <c r="F1667" s="1" t="s">
        <v>14</v>
      </c>
      <c r="G1667" s="1" t="s">
        <v>14</v>
      </c>
      <c r="H1667" s="1" t="s">
        <v>14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14667</v>
      </c>
      <c r="B1668" s="19" t="str">
        <f>HYPERLINK("https://www.facebook.com/Conganthanhphophuquoc/?locale=vi_VN", "Công an huyện Phú Quốc tỉnh Kiên Giang")</f>
        <v>Công an huyện Phú Quốc tỉnh Kiên Giang</v>
      </c>
      <c r="C1668" s="21" t="s">
        <v>12</v>
      </c>
      <c r="D1668" s="21"/>
      <c r="E1668" s="1" t="s">
        <v>14</v>
      </c>
      <c r="F1668" s="1" t="s">
        <v>14</v>
      </c>
      <c r="G1668" s="1" t="s">
        <v>14</v>
      </c>
      <c r="H1668" s="1" t="s">
        <v>15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14668</v>
      </c>
      <c r="B1669" s="19" t="str">
        <f>HYPERLINK("https://phuquoc.kiengiang.gov.vn/", "UBND Ủy ban nhân dân huyện Phú Quốc tỉnh Kiên Giang")</f>
        <v>UBND Ủy ban nhân dân huyện Phú Quốc tỉnh Kiên Giang</v>
      </c>
      <c r="C1669" s="21" t="s">
        <v>12</v>
      </c>
      <c r="D1669" s="22"/>
      <c r="E1669" s="1" t="s">
        <v>14</v>
      </c>
      <c r="F1669" s="1" t="s">
        <v>14</v>
      </c>
      <c r="G1669" s="1" t="s">
        <v>14</v>
      </c>
      <c r="H1669" s="1" t="s">
        <v>14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14669</v>
      </c>
      <c r="B1670" s="19" t="str">
        <f>HYPERLINK("https://www.facebook.com/p/Tu%E1%BB%95i-tr%E1%BA%BB-C%C3%B4ng-an-t%E1%BB%89nh-Ki%C3%AAn-Giang-100064349125717/", "Công an huyện Kiên Hải tỉnh Kiên Giang")</f>
        <v>Công an huyện Kiên Hải tỉnh Kiên Giang</v>
      </c>
      <c r="C1670" s="21" t="s">
        <v>12</v>
      </c>
      <c r="D1670" s="21"/>
      <c r="E1670" s="1" t="s">
        <v>14</v>
      </c>
      <c r="F1670" s="1" t="s">
        <v>14</v>
      </c>
      <c r="G1670" s="1" t="s">
        <v>14</v>
      </c>
      <c r="H1670" s="1" t="s">
        <v>15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14670</v>
      </c>
      <c r="B1671" s="19" t="str">
        <f>HYPERLINK("https://kienhai.kiengiang.gov.vn/", "UBND Ủy ban nhân dân huyện Kiên Hải tỉnh Kiên Giang")</f>
        <v>UBND Ủy ban nhân dân huyện Kiên Hải tỉnh Kiên Giang</v>
      </c>
      <c r="C1671" s="21" t="s">
        <v>12</v>
      </c>
      <c r="D1671" s="22"/>
      <c r="E1671" s="1" t="s">
        <v>14</v>
      </c>
      <c r="F1671" s="1" t="s">
        <v>14</v>
      </c>
      <c r="G1671" s="1" t="s">
        <v>14</v>
      </c>
      <c r="H1671" s="1" t="s">
        <v>14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14671</v>
      </c>
      <c r="B1672" s="19" t="s">
        <v>328</v>
      </c>
      <c r="C1672" s="24" t="s">
        <v>14</v>
      </c>
      <c r="D1672" s="21"/>
      <c r="E1672" s="1" t="s">
        <v>14</v>
      </c>
      <c r="F1672" s="1" t="s">
        <v>14</v>
      </c>
      <c r="G1672" s="1" t="s">
        <v>14</v>
      </c>
      <c r="H1672" s="1" t="s">
        <v>15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14672</v>
      </c>
      <c r="B1673" s="19" t="str">
        <f>HYPERLINK("https://uminhthuong.kiengiang.gov.vn/", "UBND Ủy ban nhân dân huyện U Minh Thượng tỉnh Kiên Giang")</f>
        <v>UBND Ủy ban nhân dân huyện U Minh Thượng tỉnh Kiên Giang</v>
      </c>
      <c r="C1673" s="21" t="s">
        <v>12</v>
      </c>
      <c r="D1673" s="22"/>
      <c r="E1673" s="1" t="s">
        <v>14</v>
      </c>
      <c r="F1673" s="1" t="s">
        <v>14</v>
      </c>
      <c r="G1673" s="1" t="s">
        <v>14</v>
      </c>
      <c r="H1673" s="1" t="s">
        <v>14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14673</v>
      </c>
      <c r="B1674" s="19" t="str">
        <f>HYPERLINK("https://www.facebook.com/p/C%C3%B4ng-an-huy%E1%BB%87n-T%C3%A2n-Hi%E1%BB%87p-100069475322179/?locale=ro_RO", "Công an huyện Giang Thành tỉnh Kiên Giang")</f>
        <v>Công an huyện Giang Thành tỉnh Kiên Giang</v>
      </c>
      <c r="C1674" s="21" t="s">
        <v>12</v>
      </c>
      <c r="D1674" s="21"/>
      <c r="E1674" s="1" t="s">
        <v>14</v>
      </c>
      <c r="F1674" s="1" t="s">
        <v>14</v>
      </c>
      <c r="G1674" s="1" t="s">
        <v>14</v>
      </c>
      <c r="H1674" s="1" t="s">
        <v>15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14674</v>
      </c>
      <c r="B1675" s="19" t="str">
        <f>HYPERLINK("https://giangthanh.kiengiang.gov.vn/", "UBND Ủy ban nhân dân huyện Giang Thành tỉnh Kiên Giang")</f>
        <v>UBND Ủy ban nhân dân huyện Giang Thành tỉnh Kiên Giang</v>
      </c>
      <c r="C1675" s="21" t="s">
        <v>12</v>
      </c>
      <c r="D1675" s="22"/>
      <c r="E1675" s="1" t="s">
        <v>14</v>
      </c>
      <c r="F1675" s="1" t="s">
        <v>14</v>
      </c>
      <c r="G1675" s="1" t="s">
        <v>14</v>
      </c>
      <c r="H1675" s="1" t="s">
        <v>14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14675</v>
      </c>
      <c r="B1676" s="19" t="s">
        <v>329</v>
      </c>
      <c r="C1676" s="24" t="s">
        <v>14</v>
      </c>
      <c r="D1676" s="21" t="s">
        <v>13</v>
      </c>
      <c r="E1676" s="1" t="s">
        <v>14</v>
      </c>
      <c r="F1676" s="1" t="s">
        <v>14</v>
      </c>
      <c r="G1676" s="1" t="s">
        <v>14</v>
      </c>
      <c r="H1676" s="1" t="s">
        <v>15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14676</v>
      </c>
      <c r="B1677" s="19" t="str">
        <f>HYPERLINK("https://ninhkieu.cantho.gov.vn/", "UBND Ủy ban nhân dân quận Ninh Kiều thành phố Cần Thơ")</f>
        <v>UBND Ủy ban nhân dân quận Ninh Kiều thành phố Cần Thơ</v>
      </c>
      <c r="C1677" s="21" t="s">
        <v>12</v>
      </c>
      <c r="D1677" s="22"/>
      <c r="E1677" s="1" t="s">
        <v>14</v>
      </c>
      <c r="F1677" s="1" t="s">
        <v>14</v>
      </c>
      <c r="G1677" s="1" t="s">
        <v>14</v>
      </c>
      <c r="H1677" s="1" t="s">
        <v>14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14677</v>
      </c>
      <c r="B1678" s="19" t="str">
        <f>HYPERLINK("https://www.facebook.com/@Conganomon/", "Công an quận Ô Môn thành phố Cần Thơ")</f>
        <v>Công an quận Ô Môn thành phố Cần Thơ</v>
      </c>
      <c r="C1678" s="21" t="s">
        <v>12</v>
      </c>
      <c r="D1678" s="21"/>
      <c r="E1678" s="1" t="s">
        <v>14</v>
      </c>
      <c r="F1678" s="1" t="s">
        <v>14</v>
      </c>
      <c r="G1678" s="1" t="s">
        <v>14</v>
      </c>
      <c r="H1678" s="1" t="s">
        <v>15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14678</v>
      </c>
      <c r="B1679" s="19" t="str">
        <f>HYPERLINK("https://omon.cantho.gov.vn/", "UBND Ủy ban nhân dân quận Ô Môn thành phố Cần Thơ")</f>
        <v>UBND Ủy ban nhân dân quận Ô Môn thành phố Cần Thơ</v>
      </c>
      <c r="C1679" s="21" t="s">
        <v>12</v>
      </c>
      <c r="D1679" s="22"/>
      <c r="E1679" s="1" t="s">
        <v>14</v>
      </c>
      <c r="F1679" s="1" t="s">
        <v>14</v>
      </c>
      <c r="G1679" s="1" t="s">
        <v>14</v>
      </c>
      <c r="H1679" s="1" t="s">
        <v>14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14679</v>
      </c>
      <c r="B1680" s="19" t="str">
        <f>HYPERLINK("https://www.facebook.com/p/Th%C3%B4ng-tin-C%C3%B4ng-an-qu%E1%BA%ADn-B%C3%ACnh-Thu%E1%BB%B7-100076033823590/?locale=vi_VN", "Công an quận Bình Thuỷ thành phố Cần Thơ")</f>
        <v>Công an quận Bình Thuỷ thành phố Cần Thơ</v>
      </c>
      <c r="C1680" s="21" t="s">
        <v>12</v>
      </c>
      <c r="D1680" s="21" t="s">
        <v>13</v>
      </c>
      <c r="E1680" s="1" t="s">
        <v>14</v>
      </c>
      <c r="F1680" s="1" t="s">
        <v>14</v>
      </c>
      <c r="G1680" s="1" t="s">
        <v>14</v>
      </c>
      <c r="H1680" s="1" t="s">
        <v>15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14680</v>
      </c>
      <c r="B1681" s="19" t="str">
        <f>HYPERLINK("https://binhthuy.cantho.gov.vn/", "UBND Ủy ban nhân dân quận Bình Thuỷ thành phố Cần Thơ")</f>
        <v>UBND Ủy ban nhân dân quận Bình Thuỷ thành phố Cần Thơ</v>
      </c>
      <c r="C1681" s="21" t="s">
        <v>12</v>
      </c>
      <c r="D1681" s="22"/>
      <c r="E1681" s="1" t="s">
        <v>14</v>
      </c>
      <c r="F1681" s="1" t="s">
        <v>14</v>
      </c>
      <c r="G1681" s="1" t="s">
        <v>14</v>
      </c>
      <c r="H1681" s="1" t="s">
        <v>14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14681</v>
      </c>
      <c r="B1682" s="19" t="s">
        <v>330</v>
      </c>
      <c r="C1682" s="24" t="s">
        <v>14</v>
      </c>
      <c r="D1682" s="21"/>
      <c r="E1682" s="1" t="s">
        <v>14</v>
      </c>
      <c r="F1682" s="1" t="s">
        <v>14</v>
      </c>
      <c r="G1682" s="1" t="s">
        <v>14</v>
      </c>
      <c r="H1682" s="1" t="s">
        <v>15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14682</v>
      </c>
      <c r="B1683" s="19" t="str">
        <f>HYPERLINK("https://cairang.cantho.gov.vn/", "UBND Ủy ban nhân dân quận Cái Răng thành phố Cần Thơ")</f>
        <v>UBND Ủy ban nhân dân quận Cái Răng thành phố Cần Thơ</v>
      </c>
      <c r="C1683" s="21" t="s">
        <v>12</v>
      </c>
      <c r="D1683" s="22"/>
      <c r="E1683" s="1" t="s">
        <v>14</v>
      </c>
      <c r="F1683" s="1" t="s">
        <v>14</v>
      </c>
      <c r="G1683" s="1" t="s">
        <v>14</v>
      </c>
      <c r="H1683" s="1" t="s">
        <v>14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14683</v>
      </c>
      <c r="B1684" s="19" t="str">
        <f>HYPERLINK("https://www.facebook.com/ConganquanThotNot/", "Công an quận Thốt Nốt thành phố Cần Thơ")</f>
        <v>Công an quận Thốt Nốt thành phố Cần Thơ</v>
      </c>
      <c r="C1684" s="21" t="s">
        <v>12</v>
      </c>
      <c r="D1684" s="21" t="s">
        <v>13</v>
      </c>
      <c r="E1684" s="1" t="s">
        <v>14</v>
      </c>
      <c r="F1684" s="1" t="s">
        <v>14</v>
      </c>
      <c r="G1684" s="1" t="s">
        <v>14</v>
      </c>
      <c r="H1684" s="1" t="s">
        <v>15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14684</v>
      </c>
      <c r="B1685" s="19" t="str">
        <f>HYPERLINK("https://thotnot.cantho.gov.vn/", "UBND Ủy ban nhân dân quận Thốt Nốt thành phố Cần Thơ")</f>
        <v>UBND Ủy ban nhân dân quận Thốt Nốt thành phố Cần Thơ</v>
      </c>
      <c r="C1685" s="21" t="s">
        <v>12</v>
      </c>
      <c r="D1685" s="22"/>
      <c r="E1685" s="1" t="s">
        <v>14</v>
      </c>
      <c r="F1685" s="1" t="s">
        <v>14</v>
      </c>
      <c r="G1685" s="1" t="s">
        <v>14</v>
      </c>
      <c r="H1685" s="1" t="s">
        <v>14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14685</v>
      </c>
      <c r="B1686" s="19" t="str">
        <f>HYPERLINK("https://www.facebook.com/p/C%C3%B4ng-an-huy%E1%BB%87n-C%E1%BB%9D-%C4%90%E1%BB%8F-61555824492428/", "Công an huyện Cờ Đỏ thành phố Cần Thơ")</f>
        <v>Công an huyện Cờ Đỏ thành phố Cần Thơ</v>
      </c>
      <c r="C1686" s="21" t="s">
        <v>12</v>
      </c>
      <c r="D1686" s="21" t="s">
        <v>13</v>
      </c>
      <c r="E1686" s="1" t="s">
        <v>14</v>
      </c>
      <c r="F1686" s="1" t="s">
        <v>14</v>
      </c>
      <c r="G1686" s="1" t="s">
        <v>14</v>
      </c>
      <c r="H1686" s="1" t="s">
        <v>15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14686</v>
      </c>
      <c r="B1687" s="19" t="str">
        <f>HYPERLINK("https://codo.cantho.gov.vn/", "UBND Ủy ban nhân dân huyện Cờ Đỏ thành phố Cần Thơ")</f>
        <v>UBND Ủy ban nhân dân huyện Cờ Đỏ thành phố Cần Thơ</v>
      </c>
      <c r="C1687" s="21" t="s">
        <v>12</v>
      </c>
      <c r="D1687" s="22"/>
      <c r="E1687" s="1" t="s">
        <v>14</v>
      </c>
      <c r="F1687" s="1" t="s">
        <v>14</v>
      </c>
      <c r="G1687" s="1" t="s">
        <v>14</v>
      </c>
      <c r="H1687" s="1" t="s">
        <v>14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14687</v>
      </c>
      <c r="B1688" s="19" t="s">
        <v>331</v>
      </c>
      <c r="C1688" s="24" t="s">
        <v>14</v>
      </c>
      <c r="D1688" s="21"/>
      <c r="E1688" s="1" t="s">
        <v>14</v>
      </c>
      <c r="F1688" s="1" t="s">
        <v>14</v>
      </c>
      <c r="G1688" s="1" t="s">
        <v>14</v>
      </c>
      <c r="H1688" s="1" t="s">
        <v>15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14688</v>
      </c>
      <c r="B1689" s="19" t="str">
        <f>HYPERLINK("https://thoilai.cantho.gov.vn/", "UBND Ủy ban nhân dân huyện Thới Lai thành phố Cần Thơ")</f>
        <v>UBND Ủy ban nhân dân huyện Thới Lai thành phố Cần Thơ</v>
      </c>
      <c r="C1689" s="21" t="s">
        <v>12</v>
      </c>
      <c r="D1689" s="22"/>
      <c r="E1689" s="1" t="s">
        <v>14</v>
      </c>
      <c r="F1689" s="1" t="s">
        <v>14</v>
      </c>
      <c r="G1689" s="1" t="s">
        <v>14</v>
      </c>
      <c r="H1689" s="1" t="s">
        <v>14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14689</v>
      </c>
      <c r="B1690" s="19" t="str">
        <f>HYPERLINK("https://www.facebook.com/ConganthanhphoViThanhHauGiang/", "Công an thành phố Vị Thanh tỉnh Hậu Giang")</f>
        <v>Công an thành phố Vị Thanh tỉnh Hậu Giang</v>
      </c>
      <c r="C1690" s="21" t="s">
        <v>12</v>
      </c>
      <c r="D1690" s="21"/>
      <c r="E1690" s="1" t="s">
        <v>14</v>
      </c>
      <c r="F1690" s="1" t="s">
        <v>14</v>
      </c>
      <c r="G1690" s="1" t="s">
        <v>14</v>
      </c>
      <c r="H1690" s="1" t="s">
        <v>15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14690</v>
      </c>
      <c r="B1691" s="19" t="str">
        <f>HYPERLINK("https://vithanh.haugiang.gov.vn/", "UBND Ủy ban nhân dân thành phố Vị Thanh tỉnh Hậu Giang")</f>
        <v>UBND Ủy ban nhân dân thành phố Vị Thanh tỉnh Hậu Giang</v>
      </c>
      <c r="C1691" s="21" t="s">
        <v>12</v>
      </c>
      <c r="D1691" s="22"/>
      <c r="E1691" s="1" t="s">
        <v>14</v>
      </c>
      <c r="F1691" s="1" t="s">
        <v>14</v>
      </c>
      <c r="G1691" s="1" t="s">
        <v>14</v>
      </c>
      <c r="H1691" s="1" t="s">
        <v>14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14691</v>
      </c>
      <c r="B1692" s="19" t="str">
        <f>HYPERLINK("https://www.facebook.com/p/C%C3%B4ng-an-huy%E1%BB%87n-Ch%C3%A2u-Th%C3%A0nh-H%E1%BA%ADu-Giang-100083013982905/", "Công an huyện Châu Thành A tỉnh Hậu Giang")</f>
        <v>Công an huyện Châu Thành A tỉnh Hậu Giang</v>
      </c>
      <c r="C1692" s="21" t="s">
        <v>12</v>
      </c>
      <c r="D1692" s="21"/>
      <c r="E1692" s="1" t="s">
        <v>14</v>
      </c>
      <c r="F1692" s="1" t="s">
        <v>14</v>
      </c>
      <c r="G1692" s="1" t="s">
        <v>14</v>
      </c>
      <c r="H1692" s="1" t="s">
        <v>15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14692</v>
      </c>
      <c r="B1693" s="19" t="str">
        <f>HYPERLINK("https://chauthanh.haugiang.gov.vn/", "UBND Ủy ban nhân dân huyện Châu Thành A tỉnh Hậu Giang")</f>
        <v>UBND Ủy ban nhân dân huyện Châu Thành A tỉnh Hậu Giang</v>
      </c>
      <c r="C1693" s="21" t="s">
        <v>12</v>
      </c>
      <c r="D1693" s="22"/>
      <c r="E1693" s="1" t="s">
        <v>14</v>
      </c>
      <c r="F1693" s="1" t="s">
        <v>14</v>
      </c>
      <c r="G1693" s="1" t="s">
        <v>14</v>
      </c>
      <c r="H1693" s="1" t="s">
        <v>14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14693</v>
      </c>
      <c r="B1694" s="19" t="s">
        <v>332</v>
      </c>
      <c r="C1694" s="24" t="s">
        <v>14</v>
      </c>
      <c r="D1694" s="21" t="s">
        <v>13</v>
      </c>
      <c r="E1694" s="1" t="s">
        <v>14</v>
      </c>
      <c r="F1694" s="1" t="s">
        <v>14</v>
      </c>
      <c r="G1694" s="1" t="s">
        <v>14</v>
      </c>
      <c r="H1694" s="1" t="s">
        <v>15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14694</v>
      </c>
      <c r="B1695" s="19" t="str">
        <f>HYPERLINK("https://phunghiep.haugiang.gov.vn/", "UBND Ủy ban nhân dân huyện Phụng Hiệp tỉnh Hậu Giang")</f>
        <v>UBND Ủy ban nhân dân huyện Phụng Hiệp tỉnh Hậu Giang</v>
      </c>
      <c r="C1695" s="21" t="s">
        <v>12</v>
      </c>
      <c r="D1695" s="22"/>
      <c r="E1695" s="1" t="s">
        <v>14</v>
      </c>
      <c r="F1695" s="1" t="s">
        <v>14</v>
      </c>
      <c r="G1695" s="1" t="s">
        <v>14</v>
      </c>
      <c r="H1695" s="1" t="s">
        <v>14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14695</v>
      </c>
      <c r="B1696" s="19" t="s">
        <v>333</v>
      </c>
      <c r="C1696" s="24" t="s">
        <v>14</v>
      </c>
      <c r="D1696" s="21"/>
      <c r="E1696" s="1" t="s">
        <v>14</v>
      </c>
      <c r="F1696" s="1" t="s">
        <v>14</v>
      </c>
      <c r="G1696" s="1" t="s">
        <v>14</v>
      </c>
      <c r="H1696" s="1" t="s">
        <v>15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14696</v>
      </c>
      <c r="B1697" s="19" t="str">
        <f>HYPERLINK("https://vithuy.haugiang.gov.vn/", "UBND Ủy ban nhân dân huyện Vị Thuỷ tỉnh Hậu Giang")</f>
        <v>UBND Ủy ban nhân dân huyện Vị Thuỷ tỉnh Hậu Giang</v>
      </c>
      <c r="C1697" s="21" t="s">
        <v>12</v>
      </c>
      <c r="D1697" s="22"/>
      <c r="E1697" s="1" t="s">
        <v>14</v>
      </c>
      <c r="F1697" s="1" t="s">
        <v>14</v>
      </c>
      <c r="G1697" s="1" t="s">
        <v>14</v>
      </c>
      <c r="H1697" s="1" t="s">
        <v>14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14697</v>
      </c>
      <c r="B1698" s="19" t="s">
        <v>334</v>
      </c>
      <c r="C1698" s="24" t="s">
        <v>14</v>
      </c>
      <c r="D1698" s="21"/>
      <c r="E1698" s="1" t="s">
        <v>14</v>
      </c>
      <c r="F1698" s="1" t="s">
        <v>14</v>
      </c>
      <c r="G1698" s="1" t="s">
        <v>14</v>
      </c>
      <c r="H1698" s="1" t="s">
        <v>15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14698</v>
      </c>
      <c r="B1699" s="19" t="str">
        <f>HYPERLINK("https://longmy.haugiang.gov.vn/", "UBND Ủy ban nhân dân huyện Long Mỹ tỉnh Hậu Giang")</f>
        <v>UBND Ủy ban nhân dân huyện Long Mỹ tỉnh Hậu Giang</v>
      </c>
      <c r="C1699" s="21" t="s">
        <v>12</v>
      </c>
      <c r="D1699" s="22"/>
      <c r="E1699" s="1" t="s">
        <v>14</v>
      </c>
      <c r="F1699" s="1" t="s">
        <v>14</v>
      </c>
      <c r="G1699" s="1" t="s">
        <v>14</v>
      </c>
      <c r="H1699" s="1" t="s">
        <v>14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14699</v>
      </c>
      <c r="B1700" s="19" t="s">
        <v>335</v>
      </c>
      <c r="C1700" s="24" t="s">
        <v>14</v>
      </c>
      <c r="D1700" s="21" t="s">
        <v>13</v>
      </c>
      <c r="E1700" s="1" t="s">
        <v>14</v>
      </c>
      <c r="F1700" s="1" t="s">
        <v>14</v>
      </c>
      <c r="G1700" s="1" t="s">
        <v>14</v>
      </c>
      <c r="H1700" s="1" t="s">
        <v>15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14700</v>
      </c>
      <c r="B1701" s="19" t="str">
        <f>HYPERLINK("https://ubndtp.soctrang.gov.vn/", "UBND Ủy ban nhân dân thành phố Sóc Trăng tỉnh Sóc Trăng")</f>
        <v>UBND Ủy ban nhân dân thành phố Sóc Trăng tỉnh Sóc Trăng</v>
      </c>
      <c r="C1701" s="21" t="s">
        <v>12</v>
      </c>
      <c r="D1701" s="22"/>
      <c r="E1701" s="1" t="s">
        <v>14</v>
      </c>
      <c r="F1701" s="1" t="s">
        <v>14</v>
      </c>
      <c r="G1701" s="1" t="s">
        <v>14</v>
      </c>
      <c r="H1701" s="1" t="s">
        <v>14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14701</v>
      </c>
      <c r="B1702" s="19" t="str">
        <f>HYPERLINK("https://www.facebook.com/p/ANTT-Huy%E1%BB%87n-K%E1%BA%BF-S%C3%A1ch-100027924745740/", "Công an huyện Kế Sách tỉnh Sóc Trăng")</f>
        <v>Công an huyện Kế Sách tỉnh Sóc Trăng</v>
      </c>
      <c r="C1702" s="21" t="s">
        <v>12</v>
      </c>
      <c r="D1702" s="21" t="s">
        <v>13</v>
      </c>
      <c r="E1702" s="1" t="s">
        <v>14</v>
      </c>
      <c r="F1702" s="1" t="s">
        <v>14</v>
      </c>
      <c r="G1702" s="1" t="s">
        <v>14</v>
      </c>
      <c r="H1702" s="1" t="s">
        <v>15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14702</v>
      </c>
      <c r="B1703" s="19" t="str">
        <f>HYPERLINK("https://kesach.soctrang.gov.vn/", "UBND Ủy ban nhân dân huyện Kế Sách tỉnh Sóc Trăng")</f>
        <v>UBND Ủy ban nhân dân huyện Kế Sách tỉnh Sóc Trăng</v>
      </c>
      <c r="C1703" s="21" t="s">
        <v>12</v>
      </c>
      <c r="D1703" s="22"/>
      <c r="E1703" s="1" t="s">
        <v>14</v>
      </c>
      <c r="F1703" s="1" t="s">
        <v>14</v>
      </c>
      <c r="G1703" s="1" t="s">
        <v>14</v>
      </c>
      <c r="H1703" s="1" t="s">
        <v>14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14703</v>
      </c>
      <c r="B1704" s="19" t="str">
        <f>HYPERLINK("https://www.facebook.com/p/ANTT-huy%E1%BB%87n-M%E1%BB%B9-T%C3%BA-100067628774035/", "Công an huyện Mỹ Tú tỉnh Sóc Trăng")</f>
        <v>Công an huyện Mỹ Tú tỉnh Sóc Trăng</v>
      </c>
      <c r="C1704" s="21" t="s">
        <v>12</v>
      </c>
      <c r="D1704" s="21" t="s">
        <v>13</v>
      </c>
      <c r="E1704" s="1" t="s">
        <v>14</v>
      </c>
      <c r="F1704" s="1" t="s">
        <v>14</v>
      </c>
      <c r="G1704" s="1" t="s">
        <v>14</v>
      </c>
      <c r="H1704" s="1" t="s">
        <v>15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14704</v>
      </c>
      <c r="B1705" s="19" t="str">
        <f>HYPERLINK("https://mytu.soctrang.gov.vn/", "UBND Ủy ban nhân dân huyện Mỹ Tú tỉnh Sóc Trăng")</f>
        <v>UBND Ủy ban nhân dân huyện Mỹ Tú tỉnh Sóc Trăng</v>
      </c>
      <c r="C1705" s="21" t="s">
        <v>12</v>
      </c>
      <c r="D1705" s="22"/>
      <c r="E1705" s="1" t="s">
        <v>14</v>
      </c>
      <c r="F1705" s="1" t="s">
        <v>14</v>
      </c>
      <c r="G1705" s="1" t="s">
        <v>14</v>
      </c>
      <c r="H1705" s="1" t="s">
        <v>14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14705</v>
      </c>
      <c r="B1706" s="19" t="str">
        <f>HYPERLINK("https://www.facebook.com/ANTTculaodung/", "Công an huyện Cù Lao Dung tỉnh Sóc Trăng")</f>
        <v>Công an huyện Cù Lao Dung tỉnh Sóc Trăng</v>
      </c>
      <c r="C1706" s="21" t="s">
        <v>12</v>
      </c>
      <c r="D1706" s="21" t="s">
        <v>13</v>
      </c>
      <c r="E1706" s="1" t="s">
        <v>14</v>
      </c>
      <c r="F1706" s="1" t="s">
        <v>14</v>
      </c>
      <c r="G1706" s="1" t="s">
        <v>14</v>
      </c>
      <c r="H1706" s="1" t="s">
        <v>15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14706</v>
      </c>
      <c r="B1707" s="19" t="str">
        <f>HYPERLINK("https://culaodung.soctrang.gov.vn/", "UBND Ủy ban nhân dân huyện Cù Lao Dung tỉnh Sóc Trăng")</f>
        <v>UBND Ủy ban nhân dân huyện Cù Lao Dung tỉnh Sóc Trăng</v>
      </c>
      <c r="C1707" s="21" t="s">
        <v>12</v>
      </c>
      <c r="D1707" s="22"/>
      <c r="E1707" s="1" t="s">
        <v>14</v>
      </c>
      <c r="F1707" s="1" t="s">
        <v>14</v>
      </c>
      <c r="G1707" s="1" t="s">
        <v>14</v>
      </c>
      <c r="H1707" s="1" t="s">
        <v>14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14707</v>
      </c>
      <c r="B1708" s="19" t="str">
        <f>HYPERLINK("https://www.facebook.com/p/ANTT-Long-Ph%C3%BA-100067831891600/", "Công an huyện Long Phú tỉnh Sóc Trăng")</f>
        <v>Công an huyện Long Phú tỉnh Sóc Trăng</v>
      </c>
      <c r="C1708" s="21" t="s">
        <v>12</v>
      </c>
      <c r="D1708" s="21"/>
      <c r="E1708" s="1" t="s">
        <v>14</v>
      </c>
      <c r="F1708" s="1" t="s">
        <v>14</v>
      </c>
      <c r="G1708" s="1" t="s">
        <v>14</v>
      </c>
      <c r="H1708" s="1" t="s">
        <v>15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14708</v>
      </c>
      <c r="B1709" s="19" t="str">
        <f>HYPERLINK("https://longphu.soctrang.gov.vn/", "UBND Ủy ban nhân dân huyện Long Phú tỉnh Sóc Trăng")</f>
        <v>UBND Ủy ban nhân dân huyện Long Phú tỉnh Sóc Trăng</v>
      </c>
      <c r="C1709" s="21" t="s">
        <v>12</v>
      </c>
      <c r="D1709" s="22"/>
      <c r="E1709" s="1" t="s">
        <v>14</v>
      </c>
      <c r="F1709" s="1" t="s">
        <v>14</v>
      </c>
      <c r="G1709" s="1" t="s">
        <v>14</v>
      </c>
      <c r="H1709" s="1" t="s">
        <v>14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14709</v>
      </c>
      <c r="B1710" s="19" t="s">
        <v>336</v>
      </c>
      <c r="C1710" s="24" t="s">
        <v>14</v>
      </c>
      <c r="D1710" s="21"/>
      <c r="E1710" s="1" t="s">
        <v>14</v>
      </c>
      <c r="F1710" s="1" t="s">
        <v>14</v>
      </c>
      <c r="G1710" s="1" t="s">
        <v>14</v>
      </c>
      <c r="H1710" s="1" t="s">
        <v>15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14710</v>
      </c>
      <c r="B1711" s="19" t="str">
        <f>HYPERLINK("https://myxuyen.soctrang.gov.vn/", "UBND Ủy ban nhân dân huyện Mỹ Xuyên tỉnh Sóc Trăng")</f>
        <v>UBND Ủy ban nhân dân huyện Mỹ Xuyên tỉnh Sóc Trăng</v>
      </c>
      <c r="C1711" s="21" t="s">
        <v>12</v>
      </c>
      <c r="D1711" s="22"/>
      <c r="E1711" s="1" t="s">
        <v>14</v>
      </c>
      <c r="F1711" s="1" t="s">
        <v>14</v>
      </c>
      <c r="G1711" s="1" t="s">
        <v>14</v>
      </c>
      <c r="H1711" s="1" t="s">
        <v>14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14711</v>
      </c>
      <c r="B1712" s="19" t="str">
        <f>HYPERLINK("https://www.facebook.com/p/ANTT-Huy%E1%BB%87n-Th%E1%BA%A1nh-Tr%E1%BB%8B-100063501341306/", "Công an huyện Thạnh Trị tỉnh Sóc Trăng")</f>
        <v>Công an huyện Thạnh Trị tỉnh Sóc Trăng</v>
      </c>
      <c r="C1712" s="21" t="s">
        <v>12</v>
      </c>
      <c r="D1712" s="21" t="s">
        <v>13</v>
      </c>
      <c r="E1712" s="1" t="s">
        <v>14</v>
      </c>
      <c r="F1712" s="1" t="s">
        <v>14</v>
      </c>
      <c r="G1712" s="1" t="s">
        <v>14</v>
      </c>
      <c r="H1712" s="1" t="s">
        <v>15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14712</v>
      </c>
      <c r="B1713" s="19" t="str">
        <f>HYPERLINK("https://thanhtri.soctrang.gov.vn/", "UBND Ủy ban nhân dân huyện Thạnh Trị tỉnh Sóc Trăng")</f>
        <v>UBND Ủy ban nhân dân huyện Thạnh Trị tỉnh Sóc Trăng</v>
      </c>
      <c r="C1713" s="21" t="s">
        <v>12</v>
      </c>
      <c r="D1713" s="22"/>
      <c r="E1713" s="1" t="s">
        <v>14</v>
      </c>
      <c r="F1713" s="1" t="s">
        <v>14</v>
      </c>
      <c r="G1713" s="1" t="s">
        <v>14</v>
      </c>
      <c r="H1713" s="1" t="s">
        <v>14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14713</v>
      </c>
      <c r="B1714" s="19" t="str">
        <f>HYPERLINK("https://www.facebook.com/p/ANTT-huy%E1%BB%87n-Tr%E1%BA%A7n-%C4%90%E1%BB%81-100064307071807/", "Công an huyện Trần Đề tỉnh Sóc Trăng")</f>
        <v>Công an huyện Trần Đề tỉnh Sóc Trăng</v>
      </c>
      <c r="C1714" s="21" t="s">
        <v>12</v>
      </c>
      <c r="D1714" s="21" t="s">
        <v>13</v>
      </c>
      <c r="E1714" s="1" t="s">
        <v>14</v>
      </c>
      <c r="F1714" s="1" t="s">
        <v>14</v>
      </c>
      <c r="G1714" s="1" t="s">
        <v>14</v>
      </c>
      <c r="H1714" s="1" t="s">
        <v>15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14714</v>
      </c>
      <c r="B1715" s="19" t="str">
        <f>HYPERLINK("https://trande.soctrang.gov.vn/", "UBND Ủy ban nhân dân huyện Trần Đề tỉnh Sóc Trăng")</f>
        <v>UBND Ủy ban nhân dân huyện Trần Đề tỉnh Sóc Trăng</v>
      </c>
      <c r="C1715" s="21" t="s">
        <v>12</v>
      </c>
      <c r="D1715" s="22"/>
      <c r="E1715" s="1" t="s">
        <v>14</v>
      </c>
      <c r="F1715" s="1" t="s">
        <v>14</v>
      </c>
      <c r="G1715" s="1" t="s">
        <v>14</v>
      </c>
      <c r="H1715" s="1" t="s">
        <v>14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14715</v>
      </c>
      <c r="B1716" s="19" t="str">
        <f>HYPERLINK("https://www.facebook.com/tuoitreconganbaclieu/?locale=vi_VN", "Công an thành phố Bạc Liêu tỉnh Bạc Liêu")</f>
        <v>Công an thành phố Bạc Liêu tỉnh Bạc Liêu</v>
      </c>
      <c r="C1716" s="21" t="s">
        <v>12</v>
      </c>
      <c r="D1716" s="21"/>
      <c r="E1716" s="1" t="s">
        <v>14</v>
      </c>
      <c r="F1716" s="1" t="s">
        <v>14</v>
      </c>
      <c r="G1716" s="1" t="s">
        <v>14</v>
      </c>
      <c r="H1716" s="1" t="s">
        <v>15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14716</v>
      </c>
      <c r="B1717" s="19" t="str">
        <f>HYPERLINK("https://baclieu.gov.vn/", "UBND Ủy ban nhân dân thành phố Bạc Liêu tỉnh Bạc Liêu")</f>
        <v>UBND Ủy ban nhân dân thành phố Bạc Liêu tỉnh Bạc Liêu</v>
      </c>
      <c r="C1717" s="21" t="s">
        <v>12</v>
      </c>
      <c r="D1717" s="22"/>
      <c r="E1717" s="1" t="s">
        <v>14</v>
      </c>
      <c r="F1717" s="1" t="s">
        <v>14</v>
      </c>
      <c r="G1717" s="1" t="s">
        <v>14</v>
      </c>
      <c r="H1717" s="1" t="s">
        <v>14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14717</v>
      </c>
      <c r="B1718" s="19" t="str">
        <f>HYPERLINK("https://www.facebook.com/p/C%C3%B4ng-an-huy%E1%BB%87n-H%E1%BB%93ng-D%C3%A2n-100083110071873/", "Công an huyện Hồng Dân tỉnh Bạc Liêu")</f>
        <v>Công an huyện Hồng Dân tỉnh Bạc Liêu</v>
      </c>
      <c r="C1718" s="21" t="s">
        <v>12</v>
      </c>
      <c r="D1718" s="21"/>
      <c r="E1718" s="1" t="s">
        <v>14</v>
      </c>
      <c r="F1718" s="1" t="s">
        <v>14</v>
      </c>
      <c r="G1718" s="1" t="s">
        <v>14</v>
      </c>
      <c r="H1718" s="1" t="s">
        <v>15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14718</v>
      </c>
      <c r="B1719" s="19" t="s">
        <v>337</v>
      </c>
      <c r="C1719" s="21" t="s">
        <v>12</v>
      </c>
      <c r="D1719" s="22"/>
      <c r="E1719" s="1" t="s">
        <v>14</v>
      </c>
      <c r="F1719" s="1" t="s">
        <v>14</v>
      </c>
      <c r="G1719" s="1" t="s">
        <v>14</v>
      </c>
      <c r="H1719" s="1" t="s">
        <v>14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14719</v>
      </c>
      <c r="B1720" s="19" t="str">
        <f>HYPERLINK("https://www.facebook.com/phuoclongbac/", "Công an huyện Phước Long tỉnh Bạc Liêu")</f>
        <v>Công an huyện Phước Long tỉnh Bạc Liêu</v>
      </c>
      <c r="C1720" s="21" t="s">
        <v>12</v>
      </c>
      <c r="D1720" s="21" t="s">
        <v>13</v>
      </c>
      <c r="E1720" s="1" t="s">
        <v>14</v>
      </c>
      <c r="F1720" s="1" t="s">
        <v>14</v>
      </c>
      <c r="G1720" s="1" t="s">
        <v>14</v>
      </c>
      <c r="H1720" s="1" t="s">
        <v>15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14720</v>
      </c>
      <c r="B1721" s="19" t="str">
        <f>HYPERLINK("https://baclieu.gov.vn/", "UBND Ủy ban nhân dân huyện Phước Long tỉnh Bạc Liêu")</f>
        <v>UBND Ủy ban nhân dân huyện Phước Long tỉnh Bạc Liêu</v>
      </c>
      <c r="C1721" s="21" t="s">
        <v>12</v>
      </c>
      <c r="D1721" s="22"/>
      <c r="E1721" s="1" t="s">
        <v>14</v>
      </c>
      <c r="F1721" s="1" t="s">
        <v>14</v>
      </c>
      <c r="G1721" s="1" t="s">
        <v>14</v>
      </c>
      <c r="H1721" s="1" t="s">
        <v>14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14721</v>
      </c>
      <c r="B1722" s="19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1722" s="21" t="s">
        <v>12</v>
      </c>
      <c r="D1722" s="21"/>
      <c r="E1722" s="1" t="s">
        <v>14</v>
      </c>
      <c r="F1722" s="1" t="s">
        <v>14</v>
      </c>
      <c r="G1722" s="1" t="s">
        <v>14</v>
      </c>
      <c r="H1722" s="1" t="s">
        <v>15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14722</v>
      </c>
      <c r="B1723" s="19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1723" s="21" t="s">
        <v>12</v>
      </c>
      <c r="D1723" s="22"/>
      <c r="E1723" s="1" t="s">
        <v>14</v>
      </c>
      <c r="F1723" s="1" t="s">
        <v>14</v>
      </c>
      <c r="G1723" s="1" t="s">
        <v>14</v>
      </c>
      <c r="H1723" s="1" t="s">
        <v>14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14723</v>
      </c>
      <c r="B1724" s="19" t="s">
        <v>338</v>
      </c>
      <c r="C1724" s="24" t="s">
        <v>14</v>
      </c>
      <c r="D1724" s="21"/>
      <c r="E1724" s="1" t="s">
        <v>14</v>
      </c>
      <c r="F1724" s="1" t="s">
        <v>14</v>
      </c>
      <c r="G1724" s="1" t="s">
        <v>14</v>
      </c>
      <c r="H1724" s="1" t="s">
        <v>15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14724</v>
      </c>
      <c r="B1725" s="19" t="str">
        <f>HYPERLINK("https://baclieu.gov.vn/", "UBND Ủy ban nhân dân huyện Đông Hải tỉnh Bạc Liêu")</f>
        <v>UBND Ủy ban nhân dân huyện Đông Hải tỉnh Bạc Liêu</v>
      </c>
      <c r="C1725" s="21" t="s">
        <v>12</v>
      </c>
      <c r="D1725" s="22"/>
      <c r="E1725" s="1" t="s">
        <v>14</v>
      </c>
      <c r="F1725" s="1" t="s">
        <v>14</v>
      </c>
      <c r="G1725" s="1" t="s">
        <v>14</v>
      </c>
      <c r="H1725" s="1" t="s">
        <v>14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14725</v>
      </c>
      <c r="B1726" s="19" t="str">
        <f>HYPERLINK("https://www.facebook.com/176592034469677", "Công an huyện Hoà Bình tỉnh Bạc Liêu")</f>
        <v>Công an huyện Hoà Bình tỉnh Bạc Liêu</v>
      </c>
      <c r="C1726" s="21" t="s">
        <v>12</v>
      </c>
      <c r="D1726" s="21" t="s">
        <v>13</v>
      </c>
      <c r="E1726" s="1" t="s">
        <v>14</v>
      </c>
      <c r="F1726" s="1" t="s">
        <v>14</v>
      </c>
      <c r="G1726" s="1" t="s">
        <v>14</v>
      </c>
      <c r="H1726" s="1" t="s">
        <v>15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14726</v>
      </c>
      <c r="B1727" s="19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Hoà Bình tỉnh Bạc Liêu")</f>
        <v>UBND Ủy ban nhân dân huyện Hoà Bình tỉnh Bạc Liêu</v>
      </c>
      <c r="C1727" s="21" t="s">
        <v>12</v>
      </c>
      <c r="D1727" s="22"/>
      <c r="E1727" s="1" t="s">
        <v>14</v>
      </c>
      <c r="F1727" s="1" t="s">
        <v>14</v>
      </c>
      <c r="G1727" s="1" t="s">
        <v>14</v>
      </c>
      <c r="H1727" s="1" t="s">
        <v>14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14727</v>
      </c>
      <c r="B1728" s="19" t="s">
        <v>339</v>
      </c>
      <c r="C1728" s="24" t="s">
        <v>14</v>
      </c>
      <c r="D1728" s="21"/>
      <c r="E1728" s="1" t="s">
        <v>14</v>
      </c>
      <c r="F1728" s="1" t="s">
        <v>14</v>
      </c>
      <c r="G1728" s="1" t="s">
        <v>14</v>
      </c>
      <c r="H1728" s="1" t="s">
        <v>15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14728</v>
      </c>
      <c r="B1729" s="19" t="str">
        <f>HYPERLINK("https://tpcm.camau.gov.vn/", "UBND Ủy ban nhân dân thành phố Cà Mau tỉnh Cà Mau")</f>
        <v>UBND Ủy ban nhân dân thành phố Cà Mau tỉnh Cà Mau</v>
      </c>
      <c r="C1729" s="21" t="s">
        <v>12</v>
      </c>
      <c r="D1729" s="22"/>
      <c r="E1729" s="1" t="s">
        <v>14</v>
      </c>
      <c r="F1729" s="1" t="s">
        <v>14</v>
      </c>
      <c r="G1729" s="1" t="s">
        <v>14</v>
      </c>
      <c r="H1729" s="1" t="s">
        <v>14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14729</v>
      </c>
      <c r="B1730" s="19" t="s">
        <v>340</v>
      </c>
      <c r="C1730" s="24" t="s">
        <v>14</v>
      </c>
      <c r="D1730" s="21"/>
      <c r="E1730" s="1" t="s">
        <v>14</v>
      </c>
      <c r="F1730" s="1" t="s">
        <v>14</v>
      </c>
      <c r="G1730" s="1" t="s">
        <v>14</v>
      </c>
      <c r="H1730" s="1" t="s">
        <v>15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14730</v>
      </c>
      <c r="B1731" s="19" t="str">
        <f>HYPERLINK("https://uminh.camau.gov.vn/", "UBND Ủy ban nhân dân huyện U Minh tỉnh Cà Mau")</f>
        <v>UBND Ủy ban nhân dân huyện U Minh tỉnh Cà Mau</v>
      </c>
      <c r="C1731" s="21" t="s">
        <v>12</v>
      </c>
      <c r="D1731" s="22"/>
      <c r="E1731" s="1" t="s">
        <v>14</v>
      </c>
      <c r="F1731" s="1" t="s">
        <v>14</v>
      </c>
      <c r="G1731" s="1" t="s">
        <v>14</v>
      </c>
      <c r="H1731" s="1" t="s">
        <v>14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14731</v>
      </c>
      <c r="B1732" s="19" t="s">
        <v>341</v>
      </c>
      <c r="C1732" s="24" t="s">
        <v>14</v>
      </c>
      <c r="D1732" s="21" t="s">
        <v>13</v>
      </c>
      <c r="E1732" s="1" t="s">
        <v>14</v>
      </c>
      <c r="F1732" s="1" t="s">
        <v>14</v>
      </c>
      <c r="G1732" s="1" t="s">
        <v>14</v>
      </c>
      <c r="H1732" s="1" t="s">
        <v>15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14732</v>
      </c>
      <c r="B1733" s="19" t="str">
        <f>HYPERLINK("https://thoibinh.camau.gov.vn/", "UBND Ủy ban nhân dân huyện Thới Bình tỉnh Cà Mau")</f>
        <v>UBND Ủy ban nhân dân huyện Thới Bình tỉnh Cà Mau</v>
      </c>
      <c r="C1733" s="21" t="s">
        <v>12</v>
      </c>
      <c r="D1733" s="22"/>
      <c r="E1733" s="1" t="s">
        <v>14</v>
      </c>
      <c r="F1733" s="1" t="s">
        <v>14</v>
      </c>
      <c r="G1733" s="1" t="s">
        <v>14</v>
      </c>
      <c r="H1733" s="1" t="s">
        <v>14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14733</v>
      </c>
      <c r="B1734" s="19" t="s">
        <v>342</v>
      </c>
      <c r="C1734" s="24" t="s">
        <v>14</v>
      </c>
      <c r="D1734" s="21"/>
      <c r="E1734" s="1" t="s">
        <v>14</v>
      </c>
      <c r="F1734" s="1" t="s">
        <v>14</v>
      </c>
      <c r="G1734" s="1" t="s">
        <v>14</v>
      </c>
      <c r="H1734" s="1" t="s">
        <v>15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14734</v>
      </c>
      <c r="B1735" s="19" t="str">
        <f>HYPERLINK("https://tranvanthoi.camau.gov.vn/", "UBND Ủy ban nhân dân huyện Trần Văn Thời tỉnh Cà Mau")</f>
        <v>UBND Ủy ban nhân dân huyện Trần Văn Thời tỉnh Cà Mau</v>
      </c>
      <c r="C1735" s="21" t="s">
        <v>12</v>
      </c>
      <c r="D1735" s="22"/>
      <c r="E1735" s="1" t="s">
        <v>14</v>
      </c>
      <c r="F1735" s="1" t="s">
        <v>14</v>
      </c>
      <c r="G1735" s="1" t="s">
        <v>14</v>
      </c>
      <c r="H1735" s="1" t="s">
        <v>14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14735</v>
      </c>
      <c r="B1736" s="19" t="str">
        <f>HYPERLINK("https://www.facebook.com/p/Tu%E1%BB%95i-tr%E1%BA%BB-C%C3%A1i-N%C6%B0%E1%BB%9Bc-C%C3%A0-Mau-100068404133584/", "Công an huyện Cái Nước tỉnh Cà Mau")</f>
        <v>Công an huyện Cái Nước tỉnh Cà Mau</v>
      </c>
      <c r="C1736" s="21" t="s">
        <v>12</v>
      </c>
      <c r="D1736" s="21"/>
      <c r="E1736" s="1" t="s">
        <v>14</v>
      </c>
      <c r="F1736" s="1" t="s">
        <v>14</v>
      </c>
      <c r="G1736" s="1" t="s">
        <v>14</v>
      </c>
      <c r="H1736" s="1" t="s">
        <v>15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14736</v>
      </c>
      <c r="B1737" s="19" t="str">
        <f>HYPERLINK("https://cainuoc.camau.gov.vn/", "UBND Ủy ban nhân dân huyện Cái Nước tỉnh Cà Mau")</f>
        <v>UBND Ủy ban nhân dân huyện Cái Nước tỉnh Cà Mau</v>
      </c>
      <c r="C1737" s="21" t="s">
        <v>12</v>
      </c>
      <c r="D1737" s="22"/>
      <c r="E1737" s="1" t="s">
        <v>14</v>
      </c>
      <c r="F1737" s="1" t="s">
        <v>14</v>
      </c>
      <c r="G1737" s="1" t="s">
        <v>14</v>
      </c>
      <c r="H1737" s="1" t="s">
        <v>14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14737</v>
      </c>
      <c r="B1738" s="19" t="str">
        <f>HYPERLINK("https://www.facebook.com/p/Tu%E1%BB%95i-tr%E1%BA%BB-C%C3%B4ng-an-huy%E1%BB%87n-Ninh-Ph%C6%B0%E1%BB%9Bc-100068114569027/", "Công an huyện Đầm Dơi tỉnh Cà Mau")</f>
        <v>Công an huyện Đầm Dơi tỉnh Cà Mau</v>
      </c>
      <c r="C1738" s="21" t="s">
        <v>12</v>
      </c>
      <c r="D1738" s="21" t="s">
        <v>13</v>
      </c>
      <c r="E1738" s="1" t="s">
        <v>14</v>
      </c>
      <c r="F1738" s="1" t="s">
        <v>14</v>
      </c>
      <c r="G1738" s="1" t="s">
        <v>14</v>
      </c>
      <c r="H1738" s="1" t="s">
        <v>15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14738</v>
      </c>
      <c r="B1739" s="19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1739" s="21" t="s">
        <v>12</v>
      </c>
      <c r="D1739" s="22"/>
      <c r="E1739" s="1" t="s">
        <v>14</v>
      </c>
      <c r="F1739" s="1" t="s">
        <v>14</v>
      </c>
      <c r="G1739" s="1" t="s">
        <v>14</v>
      </c>
      <c r="H1739" s="1" t="s">
        <v>14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14739</v>
      </c>
      <c r="B1740" s="19" t="str">
        <f>HYPERLINK("https://www.facebook.com/CATT.NAMCAN/", "Công an huyện Năm Căn tỉnh Cà Mau")</f>
        <v>Công an huyện Năm Căn tỉnh Cà Mau</v>
      </c>
      <c r="C1740" s="21" t="s">
        <v>12</v>
      </c>
      <c r="D1740" s="21"/>
      <c r="E1740" s="1" t="s">
        <v>14</v>
      </c>
      <c r="F1740" s="1" t="s">
        <v>14</v>
      </c>
      <c r="G1740" s="1" t="s">
        <v>14</v>
      </c>
      <c r="H1740" s="1" t="s">
        <v>15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14740</v>
      </c>
      <c r="B1741" s="19" t="str">
        <f>HYPERLINK("https://namcan.camau.gov.vn/", "UBND Ủy ban nhân dân huyện Năm Căn tỉnh Cà Mau")</f>
        <v>UBND Ủy ban nhân dân huyện Năm Căn tỉnh Cà Mau</v>
      </c>
      <c r="C1741" s="21" t="s">
        <v>12</v>
      </c>
      <c r="D1741" s="22"/>
      <c r="E1741" s="1" t="s">
        <v>14</v>
      </c>
      <c r="F1741" s="1" t="s">
        <v>14</v>
      </c>
      <c r="G1741" s="1" t="s">
        <v>14</v>
      </c>
      <c r="H1741" s="1" t="s">
        <v>14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14741</v>
      </c>
      <c r="B1742" s="19" t="s">
        <v>343</v>
      </c>
      <c r="C1742" s="24" t="s">
        <v>14</v>
      </c>
      <c r="D1742" s="21"/>
      <c r="E1742" s="1" t="s">
        <v>14</v>
      </c>
      <c r="F1742" s="1" t="s">
        <v>14</v>
      </c>
      <c r="G1742" s="1" t="s">
        <v>14</v>
      </c>
      <c r="H1742" s="1" t="s">
        <v>15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14742</v>
      </c>
      <c r="B1743" s="19" t="str">
        <f>HYPERLINK("https://ngochien.camau.gov.vn/", "UBND Ủy ban nhân dân huyện Ngọc Hiển tỉnh Cà Mau")</f>
        <v>UBND Ủy ban nhân dân huyện Ngọc Hiển tỉnh Cà Mau</v>
      </c>
      <c r="C1743" s="21" t="s">
        <v>12</v>
      </c>
      <c r="D1743" s="22"/>
      <c r="E1743" s="1" t="s">
        <v>14</v>
      </c>
      <c r="F1743" s="1" t="s">
        <v>14</v>
      </c>
      <c r="G1743" s="1" t="s">
        <v>14</v>
      </c>
      <c r="H1743" s="1" t="s">
        <v>14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14743</v>
      </c>
      <c r="B1744" s="19" t="str">
        <f>HYPERLINK("https://www.facebook.com/p/C%C3%B4ng-an-ph%C6%B0%E1%BB%9Dng-H%E1%BA%A3i-Th%C3%A0nh-100076281626579/", "Công an phường Hải Thành tỉnh Quảng Bình")</f>
        <v>Công an phường Hải Thành tỉnh Quảng Bình</v>
      </c>
      <c r="C1744" s="21" t="s">
        <v>12</v>
      </c>
      <c r="D1744" s="21" t="s">
        <v>13</v>
      </c>
      <c r="E1744" s="1" t="s">
        <v>14</v>
      </c>
      <c r="F1744" s="1" t="s">
        <v>14</v>
      </c>
      <c r="G1744" s="1" t="s">
        <v>14</v>
      </c>
      <c r="H1744" s="1" t="s">
        <v>15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14744</v>
      </c>
      <c r="B1745" s="19" t="str">
        <f>HYPERLINK("https://haithanh.quangbinh.gov.vn/", "UBND Ủy ban nhân dân phường Hải Thành tỉnh Quảng Bình")</f>
        <v>UBND Ủy ban nhân dân phường Hải Thành tỉnh Quảng Bình</v>
      </c>
      <c r="C1745" s="21" t="s">
        <v>12</v>
      </c>
      <c r="D1745" s="22"/>
      <c r="E1745" s="1" t="s">
        <v>14</v>
      </c>
      <c r="F1745" s="1" t="s">
        <v>14</v>
      </c>
      <c r="G1745" s="1" t="s">
        <v>14</v>
      </c>
      <c r="H1745" s="1" t="s">
        <v>14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14745</v>
      </c>
      <c r="B1746" s="19" t="s">
        <v>344</v>
      </c>
      <c r="C1746" s="24" t="s">
        <v>14</v>
      </c>
      <c r="D1746" s="21"/>
      <c r="E1746" s="1" t="s">
        <v>14</v>
      </c>
      <c r="F1746" s="1" t="s">
        <v>14</v>
      </c>
      <c r="G1746" s="1" t="s">
        <v>14</v>
      </c>
      <c r="H1746" s="1" t="s">
        <v>15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14746</v>
      </c>
      <c r="B1747" s="19" t="str">
        <f>HYPERLINK("https://dongphu.quangbinh.gov.vn/", "UBND Ủy ban nhân dân phường Đồng Phú tỉnh Quảng Bình")</f>
        <v>UBND Ủy ban nhân dân phường Đồng Phú tỉnh Quảng Bình</v>
      </c>
      <c r="C1747" s="21" t="s">
        <v>12</v>
      </c>
      <c r="D1747" s="22"/>
      <c r="E1747" s="1" t="s">
        <v>14</v>
      </c>
      <c r="F1747" s="1" t="s">
        <v>14</v>
      </c>
      <c r="G1747" s="1" t="s">
        <v>14</v>
      </c>
      <c r="H1747" s="1" t="s">
        <v>14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14747</v>
      </c>
      <c r="B1748" s="19" t="str">
        <f>HYPERLINK("https://www.facebook.com/p/C%C3%B4ng-an-ph%C6%B0%E1%BB%9Dng-B%E1%BA%AFc-L%C3%BD-100076515212894/", "Công an phường Bắc Lý tỉnh Quảng Bình")</f>
        <v>Công an phường Bắc Lý tỉnh Quảng Bình</v>
      </c>
      <c r="C1748" s="21" t="s">
        <v>12</v>
      </c>
      <c r="D1748" s="21" t="s">
        <v>13</v>
      </c>
      <c r="E1748" s="1" t="s">
        <v>14</v>
      </c>
      <c r="F1748" s="1" t="s">
        <v>14</v>
      </c>
      <c r="G1748" s="1" t="s">
        <v>14</v>
      </c>
      <c r="H1748" s="1" t="s">
        <v>15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14748</v>
      </c>
      <c r="B1749" s="19" t="str">
        <f>HYPERLINK("https://donghoi.quangbinh.gov.vn/chi-tiet-tin/-/view-article/1/1404469293843/1403583090675", "UBND Ủy ban nhân dân phường Bắc Lý tỉnh Quảng Bình")</f>
        <v>UBND Ủy ban nhân dân phường Bắc Lý tỉnh Quảng Bình</v>
      </c>
      <c r="C1749" s="21" t="s">
        <v>12</v>
      </c>
      <c r="D1749" s="22"/>
      <c r="E1749" s="1" t="s">
        <v>14</v>
      </c>
      <c r="F1749" s="1" t="s">
        <v>14</v>
      </c>
      <c r="G1749" s="1" t="s">
        <v>14</v>
      </c>
      <c r="H1749" s="1" t="s">
        <v>14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14749</v>
      </c>
      <c r="B1750" s="19" t="s">
        <v>345</v>
      </c>
      <c r="C1750" s="24" t="s">
        <v>14</v>
      </c>
      <c r="D1750" s="21"/>
      <c r="E1750" s="1" t="s">
        <v>14</v>
      </c>
      <c r="F1750" s="1" t="s">
        <v>14</v>
      </c>
      <c r="G1750" s="1" t="s">
        <v>14</v>
      </c>
      <c r="H1750" s="1" t="s">
        <v>15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14750</v>
      </c>
      <c r="B1751" s="19" t="str">
        <f>HYPERLINK("https://dongphu.quangbinh.gov.vn/", "UBND Ủy ban nhân dân phường Đồng Mỹ tỉnh Quảng Bình")</f>
        <v>UBND Ủy ban nhân dân phường Đồng Mỹ tỉnh Quảng Bình</v>
      </c>
      <c r="C1751" s="21" t="s">
        <v>12</v>
      </c>
      <c r="D1751" s="22"/>
      <c r="E1751" s="1" t="s">
        <v>14</v>
      </c>
      <c r="F1751" s="1" t="s">
        <v>14</v>
      </c>
      <c r="G1751" s="1" t="s">
        <v>14</v>
      </c>
      <c r="H1751" s="1" t="s">
        <v>14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14751</v>
      </c>
      <c r="B1752" s="19" t="str">
        <f>HYPERLINK("https://www.facebook.com/p/C%C3%B4ng-an-ph%C6%B0%E1%BB%9Dng-Nam-L%C3%BD-100082642024324/", "Công an phường Nam Lý tỉnh Quảng Bình")</f>
        <v>Công an phường Nam Lý tỉnh Quảng Bình</v>
      </c>
      <c r="C1752" s="21" t="s">
        <v>12</v>
      </c>
      <c r="D1752" s="21"/>
      <c r="E1752" s="1" t="s">
        <v>14</v>
      </c>
      <c r="F1752" s="1" t="s">
        <v>14</v>
      </c>
      <c r="G1752" s="1" t="s">
        <v>14</v>
      </c>
      <c r="H1752" s="1" t="s">
        <v>15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14752</v>
      </c>
      <c r="B1753" s="19" t="str">
        <f>HYPERLINK("https://donghoi.quangbinh.gov.vn/chi-tiet-tin/-/view-article/1/1404469293843/1403583090674", "UBND Ủy ban nhân dân phường Nam Lý tỉnh Quảng Bình")</f>
        <v>UBND Ủy ban nhân dân phường Nam Lý tỉnh Quảng Bình</v>
      </c>
      <c r="C1753" s="21" t="s">
        <v>12</v>
      </c>
      <c r="D1753" s="22"/>
      <c r="E1753" s="1" t="s">
        <v>14</v>
      </c>
      <c r="F1753" s="1" t="s">
        <v>14</v>
      </c>
      <c r="G1753" s="1" t="s">
        <v>14</v>
      </c>
      <c r="H1753" s="1" t="s">
        <v>14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14753</v>
      </c>
      <c r="B1754" s="19" t="str">
        <f>HYPERLINK("https://www.facebook.com/tuoitreconganthixabadon/?locale=ka_GE", "Công an phường Hải Đình tỉnh Quảng Bình")</f>
        <v>Công an phường Hải Đình tỉnh Quảng Bình</v>
      </c>
      <c r="C1754" s="21" t="s">
        <v>12</v>
      </c>
      <c r="D1754" s="21"/>
      <c r="E1754" s="1" t="s">
        <v>14</v>
      </c>
      <c r="F1754" s="1" t="s">
        <v>14</v>
      </c>
      <c r="G1754" s="1" t="s">
        <v>14</v>
      </c>
      <c r="H1754" s="1" t="s">
        <v>15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14754</v>
      </c>
      <c r="B1755" s="19" t="str">
        <f>HYPERLINK("https://congan.quangbinh.gov.vn/cong-an-phuong-hai-dinh-dam-bao-tot-an-ninh-trat-tu-tren-dia-ban/", "UBND Ủy ban nhân dân phường Hải Đình tỉnh Quảng Bình")</f>
        <v>UBND Ủy ban nhân dân phường Hải Đình tỉnh Quảng Bình</v>
      </c>
      <c r="C1755" s="21" t="s">
        <v>12</v>
      </c>
      <c r="D1755" s="22"/>
      <c r="E1755" s="1" t="s">
        <v>14</v>
      </c>
      <c r="F1755" s="1" t="s">
        <v>14</v>
      </c>
      <c r="G1755" s="1" t="s">
        <v>14</v>
      </c>
      <c r="H1755" s="1" t="s">
        <v>14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14755</v>
      </c>
      <c r="B1756" s="19" t="s">
        <v>346</v>
      </c>
      <c r="C1756" s="24" t="s">
        <v>14</v>
      </c>
      <c r="D1756" s="21" t="s">
        <v>13</v>
      </c>
      <c r="E1756" s="1" t="s">
        <v>14</v>
      </c>
      <c r="F1756" s="1" t="s">
        <v>14</v>
      </c>
      <c r="G1756" s="1" t="s">
        <v>14</v>
      </c>
      <c r="H1756" s="1" t="s">
        <v>15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14756</v>
      </c>
      <c r="B1757" s="19" t="str">
        <f>HYPERLINK("https://dongson.quangbinh.gov.vn/", "UBND Ủy ban nhân dân phường Đồng Sơn tỉnh Quảng Bình")</f>
        <v>UBND Ủy ban nhân dân phường Đồng Sơn tỉnh Quảng Bình</v>
      </c>
      <c r="C1757" s="21" t="s">
        <v>12</v>
      </c>
      <c r="D1757" s="22"/>
      <c r="E1757" s="1" t="s">
        <v>14</v>
      </c>
      <c r="F1757" s="1" t="s">
        <v>14</v>
      </c>
      <c r="G1757" s="1" t="s">
        <v>14</v>
      </c>
      <c r="H1757" s="1" t="s">
        <v>14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14757</v>
      </c>
      <c r="B1758" s="19" t="str">
        <f>HYPERLINK("https://www.facebook.com/61555255830479", "Công an phường Phú Hải tỉnh Quảng Bình")</f>
        <v>Công an phường Phú Hải tỉnh Quảng Bình</v>
      </c>
      <c r="C1758" s="21" t="s">
        <v>12</v>
      </c>
      <c r="D1758" s="21" t="s">
        <v>13</v>
      </c>
      <c r="E1758" s="1" t="s">
        <v>347</v>
      </c>
      <c r="F1758" s="1" t="s">
        <v>14</v>
      </c>
      <c r="G1758" s="1" t="s">
        <v>14</v>
      </c>
      <c r="H1758" s="1" t="s">
        <v>348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14758</v>
      </c>
      <c r="B1759" s="19" t="str">
        <f>HYPERLINK("https://donghoi.quangbinh.gov.vn/chi-tiet-tin/-/view-article/1/1404469293843/1403583090678", "UBND Ủy ban nhân dân phường Phú Hải tỉnh Quảng Bình")</f>
        <v>UBND Ủy ban nhân dân phường Phú Hải tỉnh Quảng Bình</v>
      </c>
      <c r="C1759" s="21" t="s">
        <v>12</v>
      </c>
      <c r="D1759" s="22"/>
      <c r="E1759" s="1" t="s">
        <v>14</v>
      </c>
      <c r="F1759" s="1" t="s">
        <v>14</v>
      </c>
      <c r="G1759" s="1" t="s">
        <v>14</v>
      </c>
      <c r="H1759" s="1" t="s">
        <v>14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14759</v>
      </c>
      <c r="B1760" s="19" t="s">
        <v>349</v>
      </c>
      <c r="C1760" s="24" t="s">
        <v>14</v>
      </c>
      <c r="D1760" s="21" t="s">
        <v>13</v>
      </c>
      <c r="E1760" s="1" t="s">
        <v>14</v>
      </c>
      <c r="F1760" s="1" t="s">
        <v>14</v>
      </c>
      <c r="G1760" s="1" t="s">
        <v>14</v>
      </c>
      <c r="H1760" s="1" t="s">
        <v>15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14760</v>
      </c>
      <c r="B1761" s="19" t="str">
        <f>HYPERLINK("https://bacnghia.quangbinh.gov.vn/", "UBND Ủy ban nhân dân phường Bắc Nghĩa tỉnh Quảng Bình")</f>
        <v>UBND Ủy ban nhân dân phường Bắc Nghĩa tỉnh Quảng Bình</v>
      </c>
      <c r="C1761" s="21" t="s">
        <v>12</v>
      </c>
      <c r="D1761" s="22"/>
      <c r="E1761" s="1" t="s">
        <v>14</v>
      </c>
      <c r="F1761" s="1" t="s">
        <v>14</v>
      </c>
      <c r="G1761" s="1" t="s">
        <v>14</v>
      </c>
      <c r="H1761" s="1" t="s">
        <v>14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14761</v>
      </c>
      <c r="B1762" s="19" t="s">
        <v>350</v>
      </c>
      <c r="C1762" s="24" t="s">
        <v>14</v>
      </c>
      <c r="D1762" s="21" t="s">
        <v>13</v>
      </c>
      <c r="E1762" s="1" t="s">
        <v>14</v>
      </c>
      <c r="F1762" s="1" t="s">
        <v>14</v>
      </c>
      <c r="G1762" s="1" t="s">
        <v>14</v>
      </c>
      <c r="H1762" s="1" t="s">
        <v>15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14762</v>
      </c>
      <c r="B1763" s="19" t="str">
        <f>HYPERLINK("https://donghoi.quangbinh.gov.vn/chi-tiet-tin/-/view-article/1/1404469293843/1403583090679", "UBND Ủy ban nhân dân phường Đức Ninh Đông tỉnh Quảng Bình")</f>
        <v>UBND Ủy ban nhân dân phường Đức Ninh Đông tỉnh Quảng Bình</v>
      </c>
      <c r="C1763" s="21" t="s">
        <v>12</v>
      </c>
      <c r="D1763" s="22"/>
      <c r="E1763" s="1" t="s">
        <v>14</v>
      </c>
      <c r="F1763" s="1" t="s">
        <v>14</v>
      </c>
      <c r="G1763" s="1" t="s">
        <v>14</v>
      </c>
      <c r="H1763" s="1" t="s">
        <v>14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14763</v>
      </c>
      <c r="B1764" s="19" t="str">
        <f>HYPERLINK("https://www.facebook.com/tuoitreconganquangbinh/", "Công an xã Quang Phú tỉnh Quảng Bình")</f>
        <v>Công an xã Quang Phú tỉnh Quảng Bình</v>
      </c>
      <c r="C1764" s="21" t="s">
        <v>12</v>
      </c>
      <c r="D1764" s="21" t="s">
        <v>13</v>
      </c>
      <c r="E1764" s="1" t="s">
        <v>14</v>
      </c>
      <c r="F1764" s="1" t="s">
        <v>14</v>
      </c>
      <c r="G1764" s="1" t="s">
        <v>14</v>
      </c>
      <c r="H1764" s="1" t="s">
        <v>15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14764</v>
      </c>
      <c r="B1765" s="19" t="str">
        <f>HYPERLINK("https://quangphudh.quangbinh.gov.vn/", "UBND Ủy ban nhân dân xã Quang Phú tỉnh Quảng Bình")</f>
        <v>UBND Ủy ban nhân dân xã Quang Phú tỉnh Quảng Bình</v>
      </c>
      <c r="C1765" s="21" t="s">
        <v>12</v>
      </c>
      <c r="D1765" s="22"/>
      <c r="E1765" s="1" t="s">
        <v>14</v>
      </c>
      <c r="F1765" s="1" t="s">
        <v>14</v>
      </c>
      <c r="G1765" s="1" t="s">
        <v>14</v>
      </c>
      <c r="H1765" s="1" t="s">
        <v>14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14765</v>
      </c>
      <c r="B1766" s="19" t="s">
        <v>351</v>
      </c>
      <c r="C1766" s="24" t="s">
        <v>14</v>
      </c>
      <c r="D1766" s="21" t="s">
        <v>13</v>
      </c>
      <c r="E1766" s="1" t="s">
        <v>14</v>
      </c>
      <c r="F1766" s="1" t="s">
        <v>14</v>
      </c>
      <c r="G1766" s="1" t="s">
        <v>14</v>
      </c>
      <c r="H1766" s="1" t="s">
        <v>15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14766</v>
      </c>
      <c r="B1767" s="19" t="str">
        <f>HYPERLINK("https://locninh.quangbinh.gov.vn/", "UBND Ủy ban nhân dân xã Lộc Ninh tỉnh Quảng Bình")</f>
        <v>UBND Ủy ban nhân dân xã Lộc Ninh tỉnh Quảng Bình</v>
      </c>
      <c r="C1767" s="21" t="s">
        <v>12</v>
      </c>
      <c r="D1767" s="22"/>
      <c r="E1767" s="1" t="s">
        <v>14</v>
      </c>
      <c r="F1767" s="1" t="s">
        <v>14</v>
      </c>
      <c r="G1767" s="1" t="s">
        <v>14</v>
      </c>
      <c r="H1767" s="1" t="s">
        <v>14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14767</v>
      </c>
      <c r="B1768" s="19" t="str">
        <f>HYPERLINK("https://www.facebook.com/tuoitreconganquangbinh/", "Công an xã Bảo Ninh tỉnh Quảng Bình")</f>
        <v>Công an xã Bảo Ninh tỉnh Quảng Bình</v>
      </c>
      <c r="C1768" s="21" t="s">
        <v>12</v>
      </c>
      <c r="D1768" s="21" t="s">
        <v>13</v>
      </c>
      <c r="E1768" s="1" t="s">
        <v>14</v>
      </c>
      <c r="F1768" s="1" t="s">
        <v>14</v>
      </c>
      <c r="G1768" s="1" t="s">
        <v>14</v>
      </c>
      <c r="H1768" s="1" t="s">
        <v>15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14768</v>
      </c>
      <c r="B1769" s="19" t="str">
        <f>HYPERLINK("https://baoninh.quangbinh.gov.vn/", "UBND Ủy ban nhân dân xã Bảo Ninh tỉnh Quảng Bình")</f>
        <v>UBND Ủy ban nhân dân xã Bảo Ninh tỉnh Quảng Bình</v>
      </c>
      <c r="C1769" s="21" t="s">
        <v>12</v>
      </c>
      <c r="D1769" s="22"/>
      <c r="E1769" s="1" t="s">
        <v>14</v>
      </c>
      <c r="F1769" s="1" t="s">
        <v>14</v>
      </c>
      <c r="G1769" s="1" t="s">
        <v>14</v>
      </c>
      <c r="H1769" s="1" t="s">
        <v>14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14769</v>
      </c>
      <c r="B1770" s="19" t="s">
        <v>352</v>
      </c>
      <c r="C1770" s="24" t="s">
        <v>14</v>
      </c>
      <c r="D1770" s="21" t="s">
        <v>13</v>
      </c>
      <c r="E1770" s="1" t="s">
        <v>14</v>
      </c>
      <c r="F1770" s="1" t="s">
        <v>14</v>
      </c>
      <c r="G1770" s="1" t="s">
        <v>14</v>
      </c>
      <c r="H1770" s="1" t="s">
        <v>15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14770</v>
      </c>
      <c r="B1771" s="19" t="str">
        <f>HYPERLINK("https://nghianinh.quangbinh.gov.vn/", "UBND Ủy ban nhân dân xã Nghĩa Ninh tỉnh Quảng Bình")</f>
        <v>UBND Ủy ban nhân dân xã Nghĩa Ninh tỉnh Quảng Bình</v>
      </c>
      <c r="C1771" s="21" t="s">
        <v>12</v>
      </c>
      <c r="D1771" s="22"/>
      <c r="E1771" s="1" t="s">
        <v>14</v>
      </c>
      <c r="F1771" s="1" t="s">
        <v>14</v>
      </c>
      <c r="G1771" s="1" t="s">
        <v>14</v>
      </c>
      <c r="H1771" s="1" t="s">
        <v>14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14771</v>
      </c>
      <c r="B1772" s="19" t="str">
        <f>HYPERLINK("https://www.facebook.com/p/C%C3%B4ng-an-x%C3%A3-Thu%E1%BA%ADn-%C4%90%E1%BB%A9c-100080583796182/", "Công an xã Thuận Đức tỉnh Quảng Bình")</f>
        <v>Công an xã Thuận Đức tỉnh Quảng Bình</v>
      </c>
      <c r="C1772" s="21" t="s">
        <v>12</v>
      </c>
      <c r="D1772" s="21" t="s">
        <v>13</v>
      </c>
      <c r="E1772" s="1" t="s">
        <v>14</v>
      </c>
      <c r="F1772" s="1" t="s">
        <v>14</v>
      </c>
      <c r="G1772" s="1" t="s">
        <v>14</v>
      </c>
      <c r="H1772" s="1" t="s">
        <v>15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14772</v>
      </c>
      <c r="B1773" s="19" t="str">
        <f>HYPERLINK("https://thuanduc.quangbinh.gov.vn/", "UBND Ủy ban nhân dân xã Thuận Đức tỉnh Quảng Bình")</f>
        <v>UBND Ủy ban nhân dân xã Thuận Đức tỉnh Quảng Bình</v>
      </c>
      <c r="C1773" s="21" t="s">
        <v>12</v>
      </c>
      <c r="D1773" s="22"/>
      <c r="E1773" s="1" t="s">
        <v>14</v>
      </c>
      <c r="F1773" s="1" t="s">
        <v>14</v>
      </c>
      <c r="G1773" s="1" t="s">
        <v>14</v>
      </c>
      <c r="H1773" s="1" t="s">
        <v>14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14773</v>
      </c>
      <c r="B1774" s="19" t="s">
        <v>353</v>
      </c>
      <c r="C1774" s="24" t="s">
        <v>14</v>
      </c>
      <c r="D1774" s="21"/>
      <c r="E1774" s="1" t="s">
        <v>14</v>
      </c>
      <c r="F1774" s="1" t="s">
        <v>14</v>
      </c>
      <c r="G1774" s="1" t="s">
        <v>14</v>
      </c>
      <c r="H1774" s="1" t="s">
        <v>15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14774</v>
      </c>
      <c r="B1775" s="19" t="str">
        <f>HYPERLINK("https://donghoi.quangbinh.gov.vn/chi-tiet-tin/-/view-article/1/1404469293843/1403583090694", "UBND Ủy ban nhân dân xã Đức Ninh tỉnh Quảng Bình")</f>
        <v>UBND Ủy ban nhân dân xã Đức Ninh tỉnh Quảng Bình</v>
      </c>
      <c r="C1775" s="21" t="s">
        <v>12</v>
      </c>
      <c r="D1775" s="22"/>
      <c r="E1775" s="1" t="s">
        <v>14</v>
      </c>
      <c r="F1775" s="1" t="s">
        <v>14</v>
      </c>
      <c r="G1775" s="1" t="s">
        <v>14</v>
      </c>
      <c r="H1775" s="1" t="s">
        <v>14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14775</v>
      </c>
      <c r="B1776" s="19" t="str">
        <f>HYPERLINK("https://www.facebook.com/tuoitreconganquangbinh/", "Công an xã Dân Hóa tỉnh Quảng Bình")</f>
        <v>Công an xã Dân Hóa tỉnh Quảng Bình</v>
      </c>
      <c r="C1776" s="21" t="s">
        <v>12</v>
      </c>
      <c r="D1776" s="21" t="s">
        <v>13</v>
      </c>
      <c r="E1776" s="1" t="s">
        <v>14</v>
      </c>
      <c r="F1776" s="1" t="s">
        <v>14</v>
      </c>
      <c r="G1776" s="1" t="s">
        <v>14</v>
      </c>
      <c r="H1776" s="1" t="s">
        <v>15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14776</v>
      </c>
      <c r="B1777" s="19" t="str">
        <f>HYPERLINK("https://minhhoa.quangbinh.gov.vn/", "UBND Ủy ban nhân dân xã Dân Hóa tỉnh Quảng Bình")</f>
        <v>UBND Ủy ban nhân dân xã Dân Hóa tỉnh Quảng Bình</v>
      </c>
      <c r="C1777" s="21" t="s">
        <v>12</v>
      </c>
      <c r="D1777" s="22"/>
      <c r="E1777" s="1" t="s">
        <v>14</v>
      </c>
      <c r="F1777" s="1" t="s">
        <v>14</v>
      </c>
      <c r="G1777" s="1" t="s">
        <v>14</v>
      </c>
      <c r="H1777" s="1" t="s">
        <v>14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14777</v>
      </c>
      <c r="B1778" s="19" t="str">
        <f>HYPERLINK("https://www.facebook.com/tuoitreconganquangbinh/", "Công an xã Trọng Hóa tỉnh Quảng Bình")</f>
        <v>Công an xã Trọng Hóa tỉnh Quảng Bình</v>
      </c>
      <c r="C1778" s="21" t="s">
        <v>12</v>
      </c>
      <c r="D1778" s="21" t="s">
        <v>13</v>
      </c>
      <c r="E1778" s="1" t="s">
        <v>14</v>
      </c>
      <c r="F1778" s="1" t="s">
        <v>14</v>
      </c>
      <c r="G1778" s="1" t="s">
        <v>14</v>
      </c>
      <c r="H1778" s="1" t="s">
        <v>15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14778</v>
      </c>
      <c r="B1779" s="19" t="str">
        <f>HYPERLINK("https://minhhoa.quangbinh.gov.vn/", "UBND Ủy ban nhân dân xã Trọng Hóa tỉnh Quảng Bình")</f>
        <v>UBND Ủy ban nhân dân xã Trọng Hóa tỉnh Quảng Bình</v>
      </c>
      <c r="C1779" s="21" t="s">
        <v>12</v>
      </c>
      <c r="D1779" s="22"/>
      <c r="E1779" s="1" t="s">
        <v>14</v>
      </c>
      <c r="F1779" s="1" t="s">
        <v>14</v>
      </c>
      <c r="G1779" s="1" t="s">
        <v>14</v>
      </c>
      <c r="H1779" s="1" t="s">
        <v>14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14779</v>
      </c>
      <c r="B1780" s="19" t="str">
        <f>HYPERLINK("https://www.facebook.com/tuoitreconganquangbinh/", "Công an xã Hóa Phúc tỉnh Quảng Bình")</f>
        <v>Công an xã Hóa Phúc tỉnh Quảng Bình</v>
      </c>
      <c r="C1780" s="21" t="s">
        <v>12</v>
      </c>
      <c r="D1780" s="21" t="s">
        <v>13</v>
      </c>
      <c r="E1780" s="1" t="s">
        <v>14</v>
      </c>
      <c r="F1780" s="1" t="s">
        <v>14</v>
      </c>
      <c r="G1780" s="1" t="s">
        <v>14</v>
      </c>
      <c r="H1780" s="1" t="s">
        <v>15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14780</v>
      </c>
      <c r="B1781" s="19" t="str">
        <f>HYPERLINK("https://www.quangbinh.gov.vn/3cms/upload/qbportal/File/VBPQ/2019/T01/QD-338--UBND.doc", "UBND Ủy ban nhân dân xã Hóa Phúc tỉnh Quảng Bình")</f>
        <v>UBND Ủy ban nhân dân xã Hóa Phúc tỉnh Quảng Bình</v>
      </c>
      <c r="C1781" s="21" t="s">
        <v>12</v>
      </c>
      <c r="D1781" s="22"/>
      <c r="E1781" s="1" t="s">
        <v>14</v>
      </c>
      <c r="F1781" s="1" t="s">
        <v>14</v>
      </c>
      <c r="G1781" s="1" t="s">
        <v>14</v>
      </c>
      <c r="H1781" s="1" t="s">
        <v>14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14781</v>
      </c>
      <c r="B1782" s="19" t="str">
        <f>HYPERLINK("https://www.facebook.com/tuoitreconganquangbinh/", "Công an xã Hồng Hóa tỉnh Quảng Bình")</f>
        <v>Công an xã Hồng Hóa tỉnh Quảng Bình</v>
      </c>
      <c r="C1782" s="21" t="s">
        <v>12</v>
      </c>
      <c r="D1782" s="21" t="s">
        <v>13</v>
      </c>
      <c r="E1782" s="1" t="s">
        <v>14</v>
      </c>
      <c r="F1782" s="1" t="s">
        <v>14</v>
      </c>
      <c r="G1782" s="1" t="s">
        <v>14</v>
      </c>
      <c r="H1782" s="1" t="s">
        <v>15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14782</v>
      </c>
      <c r="B1783" s="19" t="str">
        <f>HYPERLINK("https://dongtrieu.quangninh.gov.vn/Trang/ChiTietBVGioiThieu.aspx?bvid=219", "UBND Ủy ban nhân dân xã Hồng Hóa tỉnh Quảng Bình")</f>
        <v>UBND Ủy ban nhân dân xã Hồng Hóa tỉnh Quảng Bình</v>
      </c>
      <c r="C1783" s="21" t="s">
        <v>12</v>
      </c>
      <c r="D1783" s="22"/>
      <c r="E1783" s="1" t="s">
        <v>14</v>
      </c>
      <c r="F1783" s="1" t="s">
        <v>14</v>
      </c>
      <c r="G1783" s="1" t="s">
        <v>14</v>
      </c>
      <c r="H1783" s="1" t="s">
        <v>14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14783</v>
      </c>
      <c r="B1784" s="19" t="str">
        <f>HYPERLINK("https://www.facebook.com/congantinhquangbinh/", "Công an xã Hóa Thanh tỉnh Quảng Bình")</f>
        <v>Công an xã Hóa Thanh tỉnh Quảng Bình</v>
      </c>
      <c r="C1784" s="21" t="s">
        <v>12</v>
      </c>
      <c r="D1784" s="21"/>
      <c r="E1784" s="1" t="s">
        <v>14</v>
      </c>
      <c r="F1784" s="1" t="s">
        <v>14</v>
      </c>
      <c r="G1784" s="1" t="s">
        <v>14</v>
      </c>
      <c r="H1784" s="1" t="s">
        <v>15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14784</v>
      </c>
      <c r="B1785" s="19" t="str">
        <f>HYPERLINK("https://quangbinh.gov.vn/", "UBND Ủy ban nhân dân xã Hóa Thanh tỉnh Quảng Bình")</f>
        <v>UBND Ủy ban nhân dân xã Hóa Thanh tỉnh Quảng Bình</v>
      </c>
      <c r="C1785" s="21" t="s">
        <v>12</v>
      </c>
      <c r="D1785" s="22"/>
      <c r="E1785" s="1" t="s">
        <v>14</v>
      </c>
      <c r="F1785" s="1" t="s">
        <v>14</v>
      </c>
      <c r="G1785" s="1" t="s">
        <v>14</v>
      </c>
      <c r="H1785" s="1" t="s">
        <v>14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14785</v>
      </c>
      <c r="B1786" s="19" t="str">
        <f>HYPERLINK("https://www.facebook.com/tuoitreconganquangbinh/", "Công an xã Hóa Tiến tỉnh Quảng Bình")</f>
        <v>Công an xã Hóa Tiến tỉnh Quảng Bình</v>
      </c>
      <c r="C1786" s="21" t="s">
        <v>12</v>
      </c>
      <c r="D1786" s="21" t="s">
        <v>13</v>
      </c>
      <c r="E1786" s="1" t="s">
        <v>14</v>
      </c>
      <c r="F1786" s="1" t="s">
        <v>14</v>
      </c>
      <c r="G1786" s="1" t="s">
        <v>14</v>
      </c>
      <c r="H1786" s="1" t="s">
        <v>15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14786</v>
      </c>
      <c r="B1787" s="19" t="str">
        <f>HYPERLINK("https://tienhoa.quangbinh.gov.vn/", "UBND Ủy ban nhân dân xã Hóa Tiến tỉnh Quảng Bình")</f>
        <v>UBND Ủy ban nhân dân xã Hóa Tiến tỉnh Quảng Bình</v>
      </c>
      <c r="C1787" s="21" t="s">
        <v>12</v>
      </c>
      <c r="D1787" s="22"/>
      <c r="E1787" s="1" t="s">
        <v>14</v>
      </c>
      <c r="F1787" s="1" t="s">
        <v>14</v>
      </c>
      <c r="G1787" s="1" t="s">
        <v>14</v>
      </c>
      <c r="H1787" s="1" t="s">
        <v>14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14787</v>
      </c>
      <c r="B1788" s="19" t="str">
        <f>HYPERLINK("https://www.facebook.com/tuoitreconganquangbinh/", "Công an xã Hóa Hợp tỉnh Quảng Bình")</f>
        <v>Công an xã Hóa Hợp tỉnh Quảng Bình</v>
      </c>
      <c r="C1788" s="21" t="s">
        <v>12</v>
      </c>
      <c r="D1788" s="21" t="s">
        <v>13</v>
      </c>
      <c r="E1788" s="1" t="s">
        <v>14</v>
      </c>
      <c r="F1788" s="1" t="s">
        <v>14</v>
      </c>
      <c r="G1788" s="1" t="s">
        <v>14</v>
      </c>
      <c r="H1788" s="1" t="s">
        <v>15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14788</v>
      </c>
      <c r="B1789" s="19" t="str">
        <f>HYPERLINK("https://quangbinh.gov.vn/chi-tiet-tin/-/view-article/1/0/1724207496973", "UBND Ủy ban nhân dân xã Hóa Hợp tỉnh Quảng Bình")</f>
        <v>UBND Ủy ban nhân dân xã Hóa Hợp tỉnh Quảng Bình</v>
      </c>
      <c r="C1789" s="21" t="s">
        <v>12</v>
      </c>
      <c r="D1789" s="22"/>
      <c r="E1789" s="1" t="s">
        <v>14</v>
      </c>
      <c r="F1789" s="1" t="s">
        <v>14</v>
      </c>
      <c r="G1789" s="1" t="s">
        <v>14</v>
      </c>
      <c r="H1789" s="1" t="s">
        <v>14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14789</v>
      </c>
      <c r="B1790" s="19" t="str">
        <f>HYPERLINK("https://www.facebook.com/tuoitreconganquangbinh/", "Công an xã Xuân Hóa tỉnh Quảng Bình")</f>
        <v>Công an xã Xuân Hóa tỉnh Quảng Bình</v>
      </c>
      <c r="C1790" s="21" t="s">
        <v>12</v>
      </c>
      <c r="D1790" s="21" t="s">
        <v>13</v>
      </c>
      <c r="E1790" s="1" t="s">
        <v>14</v>
      </c>
      <c r="F1790" s="1" t="s">
        <v>14</v>
      </c>
      <c r="G1790" s="1" t="s">
        <v>14</v>
      </c>
      <c r="H1790" s="1" t="s">
        <v>15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14790</v>
      </c>
      <c r="B1791" s="19" t="str">
        <f>HYPERLINK("https://quangbinh.gov.vn/chi-tiet-tin/-/view-article/1/14012495785027/1412100684529", "UBND Ủy ban nhân dân xã Xuân Hóa tỉnh Quảng Bình")</f>
        <v>UBND Ủy ban nhân dân xã Xuân Hóa tỉnh Quảng Bình</v>
      </c>
      <c r="C1791" s="21" t="s">
        <v>12</v>
      </c>
      <c r="D1791" s="22"/>
      <c r="E1791" s="1" t="s">
        <v>14</v>
      </c>
      <c r="F1791" s="1" t="s">
        <v>14</v>
      </c>
      <c r="G1791" s="1" t="s">
        <v>14</v>
      </c>
      <c r="H1791" s="1" t="s">
        <v>14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14791</v>
      </c>
      <c r="B1792" s="19" t="str">
        <f>HYPERLINK("https://www.facebook.com/tuoitreconganquangbinh/", "Công an xã Yên Hóa tỉnh Quảng Bình")</f>
        <v>Công an xã Yên Hóa tỉnh Quảng Bình</v>
      </c>
      <c r="C1792" s="21" t="s">
        <v>12</v>
      </c>
      <c r="D1792" s="21"/>
      <c r="E1792" s="1" t="s">
        <v>14</v>
      </c>
      <c r="F1792" s="1" t="s">
        <v>14</v>
      </c>
      <c r="G1792" s="1" t="s">
        <v>14</v>
      </c>
      <c r="H1792" s="1" t="s">
        <v>15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14792</v>
      </c>
      <c r="B1793" s="19" t="str">
        <f>HYPERLINK("https://minhhoa.quangbinh.gov.vn/", "UBND Ủy ban nhân dân xã Yên Hóa tỉnh Quảng Bình")</f>
        <v>UBND Ủy ban nhân dân xã Yên Hóa tỉnh Quảng Bình</v>
      </c>
      <c r="C1793" s="21" t="s">
        <v>12</v>
      </c>
      <c r="D1793" s="22"/>
      <c r="E1793" s="1" t="s">
        <v>14</v>
      </c>
      <c r="F1793" s="1" t="s">
        <v>14</v>
      </c>
      <c r="G1793" s="1" t="s">
        <v>14</v>
      </c>
      <c r="H1793" s="1" t="s">
        <v>14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14793</v>
      </c>
      <c r="B1794" s="19" t="str">
        <f>HYPERLINK("https://www.facebook.com/p/C%C3%B4ng-an-huy%E1%BB%87n-Minh-H%C3%B3a-100063651312687/", "Công an xã Minh Hóa tỉnh Quảng Bình")</f>
        <v>Công an xã Minh Hóa tỉnh Quảng Bình</v>
      </c>
      <c r="C1794" s="21" t="s">
        <v>12</v>
      </c>
      <c r="D1794" s="21" t="s">
        <v>13</v>
      </c>
      <c r="E1794" s="1" t="s">
        <v>14</v>
      </c>
      <c r="F1794" s="1" t="s">
        <v>14</v>
      </c>
      <c r="G1794" s="1" t="s">
        <v>14</v>
      </c>
      <c r="H1794" s="1" t="s">
        <v>15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14794</v>
      </c>
      <c r="B1795" s="19" t="str">
        <f>HYPERLINK("https://minhhoa.quangbinh.gov.vn/", "UBND Ủy ban nhân dân xã Minh Hóa tỉnh Quảng Bình")</f>
        <v>UBND Ủy ban nhân dân xã Minh Hóa tỉnh Quảng Bình</v>
      </c>
      <c r="C1795" s="21" t="s">
        <v>12</v>
      </c>
      <c r="D1795" s="22"/>
      <c r="E1795" s="1" t="s">
        <v>14</v>
      </c>
      <c r="F1795" s="1" t="s">
        <v>14</v>
      </c>
      <c r="G1795" s="1" t="s">
        <v>14</v>
      </c>
      <c r="H1795" s="1" t="s">
        <v>14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14795</v>
      </c>
      <c r="B1796" s="19" t="s">
        <v>354</v>
      </c>
      <c r="C1796" s="24" t="s">
        <v>14</v>
      </c>
      <c r="D1796" s="21"/>
      <c r="E1796" s="1" t="s">
        <v>14</v>
      </c>
      <c r="F1796" s="1" t="s">
        <v>14</v>
      </c>
      <c r="G1796" s="1" t="s">
        <v>14</v>
      </c>
      <c r="H1796" s="1" t="s">
        <v>15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14796</v>
      </c>
      <c r="B1797" s="19" t="str">
        <f>HYPERLINK("http://ubmt.quangbinh.gov.vn/3cms/uy-ban-mttq-tinh-to-chuc-le-khoi-cong-xay-dung-58-nha-be-vuot-lu-cho-58-ho-ngheo-can-ngheo-tai.htm", "UBND Ủy ban nhân dân xã Tân Hóa tỉnh Quảng Bình")</f>
        <v>UBND Ủy ban nhân dân xã Tân Hóa tỉnh Quảng Bình</v>
      </c>
      <c r="C1797" s="21" t="s">
        <v>12</v>
      </c>
      <c r="D1797" s="22"/>
      <c r="E1797" s="1" t="s">
        <v>14</v>
      </c>
      <c r="F1797" s="1" t="s">
        <v>14</v>
      </c>
      <c r="G1797" s="1" t="s">
        <v>14</v>
      </c>
      <c r="H1797" s="1" t="s">
        <v>14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14797</v>
      </c>
      <c r="B1798" s="19" t="str">
        <f>HYPERLINK("https://www.facebook.com/tuoitreconganquangbinh/", "Công an xã Hóa Sơn tỉnh Quảng Bình")</f>
        <v>Công an xã Hóa Sơn tỉnh Quảng Bình</v>
      </c>
      <c r="C1798" s="21" t="s">
        <v>12</v>
      </c>
      <c r="D1798" s="21"/>
      <c r="E1798" s="1" t="s">
        <v>14</v>
      </c>
      <c r="F1798" s="1" t="s">
        <v>14</v>
      </c>
      <c r="G1798" s="1" t="s">
        <v>14</v>
      </c>
      <c r="H1798" s="1" t="s">
        <v>15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14798</v>
      </c>
      <c r="B1799" s="19" t="str">
        <f>HYPERLINK("https://sonhoa.quangbinh.gov.vn/", "UBND Ủy ban nhân dân xã Hóa Sơn tỉnh Quảng Bình")</f>
        <v>UBND Ủy ban nhân dân xã Hóa Sơn tỉnh Quảng Bình</v>
      </c>
      <c r="C1799" s="21" t="s">
        <v>12</v>
      </c>
      <c r="D1799" s="22"/>
      <c r="E1799" s="1" t="s">
        <v>14</v>
      </c>
      <c r="F1799" s="1" t="s">
        <v>14</v>
      </c>
      <c r="G1799" s="1" t="s">
        <v>14</v>
      </c>
      <c r="H1799" s="1" t="s">
        <v>14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14799</v>
      </c>
      <c r="B1800" s="19" t="str">
        <f>HYPERLINK("https://www.facebook.com/tuoitreconganquangbinh/", "Công an xã Quy Hóa tỉnh Quảng Bình")</f>
        <v>Công an xã Quy Hóa tỉnh Quảng Bình</v>
      </c>
      <c r="C1800" s="21" t="s">
        <v>12</v>
      </c>
      <c r="D1800" s="21"/>
      <c r="E1800" s="1" t="s">
        <v>14</v>
      </c>
      <c r="F1800" s="1" t="s">
        <v>14</v>
      </c>
      <c r="G1800" s="1" t="s">
        <v>14</v>
      </c>
      <c r="H1800" s="1" t="s">
        <v>15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14800</v>
      </c>
      <c r="B1801" s="19" t="str">
        <f>HYPERLINK("https://minhhoa.quangbinh.gov.vn/", "UBND Ủy ban nhân dân xã Quy Hóa tỉnh Quảng Bình")</f>
        <v>UBND Ủy ban nhân dân xã Quy Hóa tỉnh Quảng Bình</v>
      </c>
      <c r="C1801" s="21" t="s">
        <v>12</v>
      </c>
      <c r="D1801" s="22"/>
      <c r="E1801" s="1" t="s">
        <v>14</v>
      </c>
      <c r="F1801" s="1" t="s">
        <v>14</v>
      </c>
      <c r="G1801" s="1" t="s">
        <v>14</v>
      </c>
      <c r="H1801" s="1" t="s">
        <v>14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14801</v>
      </c>
      <c r="B1802" s="19" t="str">
        <f>HYPERLINK("https://www.facebook.com/p/C%C3%B4ng-an-x%C3%A3-Trung-H%C3%B3a-100071952129639/", "Công an xã Trung Hóa tỉnh Quảng Bình")</f>
        <v>Công an xã Trung Hóa tỉnh Quảng Bình</v>
      </c>
      <c r="C1802" s="21" t="s">
        <v>12</v>
      </c>
      <c r="D1802" s="21" t="s">
        <v>13</v>
      </c>
      <c r="E1802" s="1" t="s">
        <v>14</v>
      </c>
      <c r="F1802" s="1" t="s">
        <v>14</v>
      </c>
      <c r="G1802" s="1" t="s">
        <v>14</v>
      </c>
      <c r="H1802" s="1" t="s">
        <v>15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14802</v>
      </c>
      <c r="B1803" s="19" t="str">
        <f>HYPERLINK("https://trunghoa.quangbinh.gov.vn/", "UBND Ủy ban nhân dân xã Trung Hóa tỉnh Quảng Bình")</f>
        <v>UBND Ủy ban nhân dân xã Trung Hóa tỉnh Quảng Bình</v>
      </c>
      <c r="C1803" s="21" t="s">
        <v>12</v>
      </c>
      <c r="D1803" s="22"/>
      <c r="E1803" s="1" t="s">
        <v>14</v>
      </c>
      <c r="F1803" s="1" t="s">
        <v>14</v>
      </c>
      <c r="G1803" s="1" t="s">
        <v>14</v>
      </c>
      <c r="H1803" s="1" t="s">
        <v>14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14803</v>
      </c>
      <c r="B1804" s="19" t="str">
        <f>HYPERLINK("https://www.facebook.com/CAXThuongHoa/", "Công an xã Thượng Hóa tỉnh Quảng Bình")</f>
        <v>Công an xã Thượng Hóa tỉnh Quảng Bình</v>
      </c>
      <c r="C1804" s="21" t="s">
        <v>12</v>
      </c>
      <c r="D1804" s="21" t="s">
        <v>13</v>
      </c>
      <c r="E1804" s="1" t="s">
        <v>14</v>
      </c>
      <c r="F1804" s="1" t="s">
        <v>14</v>
      </c>
      <c r="G1804" s="1" t="s">
        <v>14</v>
      </c>
      <c r="H1804" s="1" t="s">
        <v>15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14804</v>
      </c>
      <c r="B1805" s="19" t="str">
        <f>HYPERLINK("https://thuonghoa.quangbinh.gov.vn/", "UBND Ủy ban nhân dân xã Thượng Hóa tỉnh Quảng Bình")</f>
        <v>UBND Ủy ban nhân dân xã Thượng Hóa tỉnh Quảng Bình</v>
      </c>
      <c r="C1805" s="21" t="s">
        <v>12</v>
      </c>
      <c r="D1805" s="22"/>
      <c r="E1805" s="1" t="s">
        <v>14</v>
      </c>
      <c r="F1805" s="1" t="s">
        <v>14</v>
      </c>
      <c r="G1805" s="1" t="s">
        <v>14</v>
      </c>
      <c r="H1805" s="1" t="s">
        <v>14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14805</v>
      </c>
      <c r="B1806" s="19" t="str">
        <f>HYPERLINK("https://www.facebook.com/tuoitreconganquangbinh/", "Công an xã Hương Hóa tỉnh Quảng Bình")</f>
        <v>Công an xã Hương Hóa tỉnh Quảng Bình</v>
      </c>
      <c r="C1806" s="21" t="s">
        <v>12</v>
      </c>
      <c r="D1806" s="21" t="s">
        <v>13</v>
      </c>
      <c r="E1806" s="1" t="s">
        <v>14</v>
      </c>
      <c r="F1806" s="1" t="s">
        <v>14</v>
      </c>
      <c r="G1806" s="1" t="s">
        <v>14</v>
      </c>
      <c r="H1806" s="1" t="s">
        <v>15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14806</v>
      </c>
      <c r="B1807" s="19" t="str">
        <f>HYPERLINK("https://huonghoa.quangbinh.gov.vn/", "UBND Ủy ban nhân dân xã Hương Hóa tỉnh Quảng Bình")</f>
        <v>UBND Ủy ban nhân dân xã Hương Hóa tỉnh Quảng Bình</v>
      </c>
      <c r="C1807" s="21" t="s">
        <v>12</v>
      </c>
      <c r="D1807" s="22"/>
      <c r="E1807" s="1" t="s">
        <v>14</v>
      </c>
      <c r="F1807" s="1" t="s">
        <v>14</v>
      </c>
      <c r="G1807" s="1" t="s">
        <v>14</v>
      </c>
      <c r="H1807" s="1" t="s">
        <v>14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14807</v>
      </c>
      <c r="B1808" s="19" t="str">
        <f>HYPERLINK("https://www.facebook.com/p/C%C3%B4ng-an-x%C3%A3-Kim-H%C3%B3a-100071082356284/", "Công an xã Kim Hóa tỉnh Quảng Bình")</f>
        <v>Công an xã Kim Hóa tỉnh Quảng Bình</v>
      </c>
      <c r="C1808" s="21" t="s">
        <v>12</v>
      </c>
      <c r="D1808" s="21" t="s">
        <v>13</v>
      </c>
      <c r="E1808" s="1" t="s">
        <v>14</v>
      </c>
      <c r="F1808" s="1" t="s">
        <v>14</v>
      </c>
      <c r="G1808" s="1" t="s">
        <v>14</v>
      </c>
      <c r="H1808" s="1" t="s">
        <v>15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14808</v>
      </c>
      <c r="B1809" s="19" t="str">
        <f>HYPERLINK("https://kimhoa.quangbinh.gov.vn/", "UBND Ủy ban nhân dân xã Kim Hóa tỉnh Quảng Bình")</f>
        <v>UBND Ủy ban nhân dân xã Kim Hóa tỉnh Quảng Bình</v>
      </c>
      <c r="C1809" s="21" t="s">
        <v>12</v>
      </c>
      <c r="D1809" s="22"/>
      <c r="E1809" s="1" t="s">
        <v>14</v>
      </c>
      <c r="F1809" s="1" t="s">
        <v>14</v>
      </c>
      <c r="G1809" s="1" t="s">
        <v>14</v>
      </c>
      <c r="H1809" s="1" t="s">
        <v>14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14809</v>
      </c>
      <c r="B1810" s="19" t="str">
        <f>HYPERLINK("https://www.facebook.com/tuoitreconganquangbinh/", "Công an xã Thanh Hóa tỉnh Quảng Bình")</f>
        <v>Công an xã Thanh Hóa tỉnh Quảng Bình</v>
      </c>
      <c r="C1810" s="21" t="s">
        <v>12</v>
      </c>
      <c r="D1810" s="21"/>
      <c r="E1810" s="1" t="s">
        <v>14</v>
      </c>
      <c r="F1810" s="1" t="s">
        <v>14</v>
      </c>
      <c r="G1810" s="1" t="s">
        <v>14</v>
      </c>
      <c r="H1810" s="1" t="s">
        <v>15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14810</v>
      </c>
      <c r="B1811" s="19" t="str">
        <f>HYPERLINK("https://quangbinh.gov.vn/", "UBND Ủy ban nhân dân xã Thanh Hóa tỉnh Quảng Bình")</f>
        <v>UBND Ủy ban nhân dân xã Thanh Hóa tỉnh Quảng Bình</v>
      </c>
      <c r="C1811" s="21" t="s">
        <v>12</v>
      </c>
      <c r="D1811" s="22"/>
      <c r="E1811" s="1" t="s">
        <v>14</v>
      </c>
      <c r="F1811" s="1" t="s">
        <v>14</v>
      </c>
      <c r="G1811" s="1" t="s">
        <v>14</v>
      </c>
      <c r="H1811" s="1" t="s">
        <v>14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14811</v>
      </c>
      <c r="B1812" s="19" t="s">
        <v>355</v>
      </c>
      <c r="C1812" s="24" t="s">
        <v>14</v>
      </c>
      <c r="D1812" s="21"/>
      <c r="E1812" s="1" t="s">
        <v>14</v>
      </c>
      <c r="F1812" s="1" t="s">
        <v>14</v>
      </c>
      <c r="G1812" s="1" t="s">
        <v>14</v>
      </c>
      <c r="H1812" s="1" t="s">
        <v>15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14812</v>
      </c>
      <c r="B1813" s="19" t="str">
        <f>HYPERLINK("https://tuyenhoa.quangbinh.gov.vn/chi-tiet-tin/-/view-article/1/440071382670252289/1689838090643", "UBND Ủy ban nhân dân xã Thanh Thạch tỉnh Quảng Bình")</f>
        <v>UBND Ủy ban nhân dân xã Thanh Thạch tỉnh Quảng Bình</v>
      </c>
      <c r="C1813" s="21" t="s">
        <v>12</v>
      </c>
      <c r="D1813" s="22"/>
      <c r="E1813" s="1" t="s">
        <v>14</v>
      </c>
      <c r="F1813" s="1" t="s">
        <v>14</v>
      </c>
      <c r="G1813" s="1" t="s">
        <v>14</v>
      </c>
      <c r="H1813" s="1" t="s">
        <v>14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14813</v>
      </c>
      <c r="B1814" s="19" t="s">
        <v>356</v>
      </c>
      <c r="C1814" s="24" t="s">
        <v>14</v>
      </c>
      <c r="D1814" s="21" t="s">
        <v>13</v>
      </c>
      <c r="E1814" s="1" t="s">
        <v>14</v>
      </c>
      <c r="F1814" s="1" t="s">
        <v>14</v>
      </c>
      <c r="G1814" s="1" t="s">
        <v>14</v>
      </c>
      <c r="H1814" s="1" t="s">
        <v>15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14814</v>
      </c>
      <c r="B1815" s="19" t="str">
        <f>HYPERLINK("https://tuyenhoa.quangbinh.gov.vn/chi-tiet-tin/-/view-article/1/440071382670252289/1625561355933", "UBND Ủy ban nhân dân xã Thuận Hóa tỉnh Quảng Bình")</f>
        <v>UBND Ủy ban nhân dân xã Thuận Hóa tỉnh Quảng Bình</v>
      </c>
      <c r="C1815" s="21" t="s">
        <v>12</v>
      </c>
      <c r="D1815" s="22"/>
      <c r="E1815" s="1" t="s">
        <v>14</v>
      </c>
      <c r="F1815" s="1" t="s">
        <v>14</v>
      </c>
      <c r="G1815" s="1" t="s">
        <v>14</v>
      </c>
      <c r="H1815" s="1" t="s">
        <v>14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14815</v>
      </c>
      <c r="B1816" s="19" t="str">
        <f>HYPERLINK("https://www.facebook.com/tuoitreconganquangbinh/", "Công an xã Lâm Hóa tỉnh Quảng Bình")</f>
        <v>Công an xã Lâm Hóa tỉnh Quảng Bình</v>
      </c>
      <c r="C1816" s="21" t="s">
        <v>12</v>
      </c>
      <c r="D1816" s="21"/>
      <c r="E1816" s="1" t="s">
        <v>14</v>
      </c>
      <c r="F1816" s="1" t="s">
        <v>14</v>
      </c>
      <c r="G1816" s="1" t="s">
        <v>14</v>
      </c>
      <c r="H1816" s="1" t="s">
        <v>15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14816</v>
      </c>
      <c r="B1817" s="19" t="str">
        <f>HYPERLINK("https://dbnd.quangbinh.gov.vn/chi-tiet-tin/-/view-article/1/1515633979416/1702007051746", "UBND Ủy ban nhân dân xã Lâm Hóa tỉnh Quảng Bình")</f>
        <v>UBND Ủy ban nhân dân xã Lâm Hóa tỉnh Quảng Bình</v>
      </c>
      <c r="C1817" s="21" t="s">
        <v>12</v>
      </c>
      <c r="D1817" s="22"/>
      <c r="E1817" s="1" t="s">
        <v>14</v>
      </c>
      <c r="F1817" s="1" t="s">
        <v>14</v>
      </c>
      <c r="G1817" s="1" t="s">
        <v>14</v>
      </c>
      <c r="H1817" s="1" t="s">
        <v>14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14817</v>
      </c>
      <c r="B1818" s="19" t="str">
        <f>HYPERLINK("https://www.facebook.com/tuoitreconganquangbinh/", "Công an xã Lê Hóa tỉnh Quảng Bình")</f>
        <v>Công an xã Lê Hóa tỉnh Quảng Bình</v>
      </c>
      <c r="C1818" s="21" t="s">
        <v>12</v>
      </c>
      <c r="D1818" s="21" t="s">
        <v>13</v>
      </c>
      <c r="E1818" s="1" t="s">
        <v>14</v>
      </c>
      <c r="F1818" s="1" t="s">
        <v>14</v>
      </c>
      <c r="G1818" s="1" t="s">
        <v>14</v>
      </c>
      <c r="H1818" s="1" t="s">
        <v>15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14818</v>
      </c>
      <c r="B1819" s="19" t="str">
        <f>HYPERLINK("https://lehoa.quangbinh.gov.vn/", "UBND Ủy ban nhân dân xã Lê Hóa tỉnh Quảng Bình")</f>
        <v>UBND Ủy ban nhân dân xã Lê Hóa tỉnh Quảng Bình</v>
      </c>
      <c r="C1819" s="21" t="s">
        <v>12</v>
      </c>
      <c r="D1819" s="22"/>
      <c r="E1819" s="1" t="s">
        <v>14</v>
      </c>
      <c r="F1819" s="1" t="s">
        <v>14</v>
      </c>
      <c r="G1819" s="1" t="s">
        <v>14</v>
      </c>
      <c r="H1819" s="1" t="s">
        <v>14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14819</v>
      </c>
      <c r="B1820" s="19" t="s">
        <v>357</v>
      </c>
      <c r="C1820" s="24" t="s">
        <v>14</v>
      </c>
      <c r="D1820" s="21"/>
      <c r="E1820" s="1" t="s">
        <v>14</v>
      </c>
      <c r="F1820" s="1" t="s">
        <v>14</v>
      </c>
      <c r="G1820" s="1" t="s">
        <v>14</v>
      </c>
      <c r="H1820" s="1" t="s">
        <v>15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14820</v>
      </c>
      <c r="B1821" s="19" t="str">
        <f>HYPERLINK("https://sonhoa.quangbinh.gov.vn/", "UBND Ủy ban nhân dân xã Sơn Hóa tỉnh Quảng Bình")</f>
        <v>UBND Ủy ban nhân dân xã Sơn Hóa tỉnh Quảng Bình</v>
      </c>
      <c r="C1821" s="21" t="s">
        <v>12</v>
      </c>
      <c r="D1821" s="22"/>
      <c r="E1821" s="1" t="s">
        <v>14</v>
      </c>
      <c r="F1821" s="1" t="s">
        <v>14</v>
      </c>
      <c r="G1821" s="1" t="s">
        <v>14</v>
      </c>
      <c r="H1821" s="1" t="s">
        <v>14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14821</v>
      </c>
      <c r="B1822" s="19" t="str">
        <f>HYPERLINK("https://www.facebook.com/tuoitreconganquangbinh/", "Công an xã Đồng Hóa tỉnh Quảng Bình")</f>
        <v>Công an xã Đồng Hóa tỉnh Quảng Bình</v>
      </c>
      <c r="C1822" s="21" t="s">
        <v>12</v>
      </c>
      <c r="D1822" s="21" t="s">
        <v>13</v>
      </c>
      <c r="E1822" s="1" t="s">
        <v>14</v>
      </c>
      <c r="F1822" s="1" t="s">
        <v>14</v>
      </c>
      <c r="G1822" s="1" t="s">
        <v>14</v>
      </c>
      <c r="H1822" s="1" t="s">
        <v>15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14822</v>
      </c>
      <c r="B1823" s="19" t="str">
        <f>HYPERLINK("https://quangbinh.gov.vn/chi-tiet-tin/-/view-article/1/14012495784457/1704269470708", "UBND Ủy ban nhân dân xã Đồng Hóa tỉnh Quảng Bình")</f>
        <v>UBND Ủy ban nhân dân xã Đồng Hóa tỉnh Quảng Bình</v>
      </c>
      <c r="C1823" s="21" t="s">
        <v>12</v>
      </c>
      <c r="D1823" s="22"/>
      <c r="E1823" s="1" t="s">
        <v>14</v>
      </c>
      <c r="F1823" s="1" t="s">
        <v>14</v>
      </c>
      <c r="G1823" s="1" t="s">
        <v>14</v>
      </c>
      <c r="H1823" s="1" t="s">
        <v>14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14823</v>
      </c>
      <c r="B1824" s="19" t="str">
        <f>HYPERLINK("https://www.facebook.com/tuoitreconganquangbinh/", "Công an xã Ngư Hóa tỉnh Quảng Bình")</f>
        <v>Công an xã Ngư Hóa tỉnh Quảng Bình</v>
      </c>
      <c r="C1824" s="21" t="s">
        <v>12</v>
      </c>
      <c r="D1824" s="21"/>
      <c r="E1824" s="1" t="s">
        <v>14</v>
      </c>
      <c r="F1824" s="1" t="s">
        <v>14</v>
      </c>
      <c r="G1824" s="1" t="s">
        <v>14</v>
      </c>
      <c r="H1824" s="1" t="s">
        <v>15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14824</v>
      </c>
      <c r="B1825" s="19" t="str">
        <f>HYPERLINK("https://tuyenhoa.quangbinh.gov.vn/chi-tiet-tin/-/view-article/1/1419905225599/1467001284692", "UBND Ủy ban nhân dân xã Ngư Hóa tỉnh Quảng Bình")</f>
        <v>UBND Ủy ban nhân dân xã Ngư Hóa tỉnh Quảng Bình</v>
      </c>
      <c r="C1825" s="21" t="s">
        <v>12</v>
      </c>
      <c r="D1825" s="22"/>
      <c r="E1825" s="1" t="s">
        <v>14</v>
      </c>
      <c r="F1825" s="1" t="s">
        <v>14</v>
      </c>
      <c r="G1825" s="1" t="s">
        <v>14</v>
      </c>
      <c r="H1825" s="1" t="s">
        <v>14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14825</v>
      </c>
      <c r="B1826" s="19" t="str">
        <f>HYPERLINK("https://www.facebook.com/tuoitreconganquangbinh/", "Công an xã Nam Hóa tỉnh Quảng Bình")</f>
        <v>Công an xã Nam Hóa tỉnh Quảng Bình</v>
      </c>
      <c r="C1826" s="21" t="s">
        <v>12</v>
      </c>
      <c r="D1826" s="21"/>
      <c r="E1826" s="1" t="s">
        <v>14</v>
      </c>
      <c r="F1826" s="1" t="s">
        <v>14</v>
      </c>
      <c r="G1826" s="1" t="s">
        <v>14</v>
      </c>
      <c r="H1826" s="1" t="s">
        <v>15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14826</v>
      </c>
      <c r="B1827" s="19" t="str">
        <f>HYPERLINK("https://quangbinh.gov.vn/", "UBND Ủy ban nhân dân xã Nam Hóa tỉnh Quảng Bình")</f>
        <v>UBND Ủy ban nhân dân xã Nam Hóa tỉnh Quảng Bình</v>
      </c>
      <c r="C1827" s="21" t="s">
        <v>12</v>
      </c>
      <c r="D1827" s="22"/>
      <c r="E1827" s="1" t="s">
        <v>14</v>
      </c>
      <c r="F1827" s="1" t="s">
        <v>14</v>
      </c>
      <c r="G1827" s="1" t="s">
        <v>14</v>
      </c>
      <c r="H1827" s="1" t="s">
        <v>14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14827</v>
      </c>
      <c r="B1828" s="19" t="str">
        <f>HYPERLINK("https://www.facebook.com/p/C%C3%B4ng-an-x%C3%A3-Th%E1%BA%A1ch-Ho%C3%A1-huy%E1%BB%87n-Tuy%C3%AAn-H%C3%B3a-100079629877167/", "Công an xã Thạch Hóa tỉnh Quảng Bình")</f>
        <v>Công an xã Thạch Hóa tỉnh Quảng Bình</v>
      </c>
      <c r="C1828" s="21" t="s">
        <v>12</v>
      </c>
      <c r="D1828" s="21"/>
      <c r="E1828" s="1" t="s">
        <v>14</v>
      </c>
      <c r="F1828" s="1" t="s">
        <v>14</v>
      </c>
      <c r="G1828" s="1" t="s">
        <v>14</v>
      </c>
      <c r="H1828" s="1" t="s">
        <v>15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14828</v>
      </c>
      <c r="B1829" s="19" t="str">
        <f>HYPERLINK("https://tuyenhoa.quangbinh.gov.vn/chi-tiet-tin/-/view-article/1/440071382670252289/1724403773860", "UBND Ủy ban nhân dân xã Thạch Hóa tỉnh Quảng Bình")</f>
        <v>UBND Ủy ban nhân dân xã Thạch Hóa tỉnh Quảng Bình</v>
      </c>
      <c r="C1829" s="21" t="s">
        <v>12</v>
      </c>
      <c r="D1829" s="22"/>
      <c r="E1829" s="1" t="s">
        <v>14</v>
      </c>
      <c r="F1829" s="1" t="s">
        <v>14</v>
      </c>
      <c r="G1829" s="1" t="s">
        <v>14</v>
      </c>
      <c r="H1829" s="1" t="s">
        <v>14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14829</v>
      </c>
      <c r="B1830" s="19" t="s">
        <v>358</v>
      </c>
      <c r="C1830" s="24" t="s">
        <v>14</v>
      </c>
      <c r="D1830" s="21" t="s">
        <v>13</v>
      </c>
      <c r="E1830" s="1" t="s">
        <v>14</v>
      </c>
      <c r="F1830" s="1" t="s">
        <v>14</v>
      </c>
      <c r="G1830" s="1" t="s">
        <v>14</v>
      </c>
      <c r="H1830" s="1" t="s">
        <v>15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14830</v>
      </c>
      <c r="B1831" s="19" t="str">
        <f>HYPERLINK("https://ducninh.quangbinh.gov.vn/chi-tiet-tin/-/view-article/1/536661447209827142/1704852911693", "UBND Ủy ban nhân dân xã Đức Hóa tỉnh Quảng Bình")</f>
        <v>UBND Ủy ban nhân dân xã Đức Hóa tỉnh Quảng Bình</v>
      </c>
      <c r="C1831" s="21" t="s">
        <v>12</v>
      </c>
      <c r="D1831" s="22"/>
      <c r="E1831" s="1" t="s">
        <v>14</v>
      </c>
      <c r="F1831" s="1" t="s">
        <v>14</v>
      </c>
      <c r="G1831" s="1" t="s">
        <v>14</v>
      </c>
      <c r="H1831" s="1" t="s">
        <v>14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14831</v>
      </c>
      <c r="B1832" s="19" t="str">
        <f>HYPERLINK("https://www.facebook.com/tuoitreconganquangbinh/", "Công an xã Phong Hóa tỉnh Quảng Bình")</f>
        <v>Công an xã Phong Hóa tỉnh Quảng Bình</v>
      </c>
      <c r="C1832" s="21" t="s">
        <v>12</v>
      </c>
      <c r="D1832" s="21" t="s">
        <v>13</v>
      </c>
      <c r="E1832" s="1" t="s">
        <v>14</v>
      </c>
      <c r="F1832" s="1" t="s">
        <v>14</v>
      </c>
      <c r="G1832" s="1" t="s">
        <v>14</v>
      </c>
      <c r="H1832" s="1" t="s">
        <v>15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14832</v>
      </c>
      <c r="B1833" s="19" t="str">
        <f>HYPERLINK("https://quangbinh.gov.vn/chi-tiet-tin/-/view-article/1/14012495784987/1603595750371", "UBND Ủy ban nhân dân xã Phong Hóa tỉnh Quảng Bình")</f>
        <v>UBND Ủy ban nhân dân xã Phong Hóa tỉnh Quảng Bình</v>
      </c>
      <c r="C1833" s="21" t="s">
        <v>12</v>
      </c>
      <c r="D1833" s="22"/>
      <c r="E1833" s="1" t="s">
        <v>14</v>
      </c>
      <c r="F1833" s="1" t="s">
        <v>14</v>
      </c>
      <c r="G1833" s="1" t="s">
        <v>14</v>
      </c>
      <c r="H1833" s="1" t="s">
        <v>14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14833</v>
      </c>
      <c r="B1834" s="19" t="s">
        <v>359</v>
      </c>
      <c r="C1834" s="24" t="s">
        <v>14</v>
      </c>
      <c r="D1834" s="21" t="s">
        <v>13</v>
      </c>
      <c r="E1834" s="1" t="s">
        <v>14</v>
      </c>
      <c r="F1834" s="1" t="s">
        <v>14</v>
      </c>
      <c r="G1834" s="1" t="s">
        <v>14</v>
      </c>
      <c r="H1834" s="1" t="s">
        <v>15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14834</v>
      </c>
      <c r="B1835" s="19" t="str">
        <f>HYPERLINK("https://nguyenbinh.caobang.gov.vn/xa-mai-long", "UBND Ủy ban nhân dân xã Mai Hóa tỉnh Quảng Bình")</f>
        <v>UBND Ủy ban nhân dân xã Mai Hóa tỉnh Quảng Bình</v>
      </c>
      <c r="C1835" s="21" t="s">
        <v>12</v>
      </c>
      <c r="D1835" s="22"/>
      <c r="E1835" s="1" t="s">
        <v>14</v>
      </c>
      <c r="F1835" s="1" t="s">
        <v>14</v>
      </c>
      <c r="G1835" s="1" t="s">
        <v>14</v>
      </c>
      <c r="H1835" s="1" t="s">
        <v>14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14835</v>
      </c>
      <c r="B1836" s="19" t="str">
        <f>HYPERLINK("https://www.facebook.com/tuoitreconganquangbinh/", "Công an xã Tiến Hóa tỉnh Quảng Bình")</f>
        <v>Công an xã Tiến Hóa tỉnh Quảng Bình</v>
      </c>
      <c r="C1836" s="21" t="s">
        <v>12</v>
      </c>
      <c r="D1836" s="21" t="s">
        <v>13</v>
      </c>
      <c r="E1836" s="1" t="s">
        <v>14</v>
      </c>
      <c r="F1836" s="1" t="s">
        <v>14</v>
      </c>
      <c r="G1836" s="1" t="s">
        <v>14</v>
      </c>
      <c r="H1836" s="1" t="s">
        <v>15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14836</v>
      </c>
      <c r="B1837" s="19" t="str">
        <f>HYPERLINK("https://tienhoa.quangbinh.gov.vn/", "UBND Ủy ban nhân dân xã Tiến Hóa tỉnh Quảng Bình")</f>
        <v>UBND Ủy ban nhân dân xã Tiến Hóa tỉnh Quảng Bình</v>
      </c>
      <c r="C1837" s="21" t="s">
        <v>12</v>
      </c>
      <c r="D1837" s="22"/>
      <c r="E1837" s="1" t="s">
        <v>14</v>
      </c>
      <c r="F1837" s="1" t="s">
        <v>14</v>
      </c>
      <c r="G1837" s="1" t="s">
        <v>14</v>
      </c>
      <c r="H1837" s="1" t="s">
        <v>14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14837</v>
      </c>
      <c r="B1838" s="19" t="str">
        <f>HYPERLINK("https://www.facebook.com/p/C%C3%B4ng-an-x%C3%A3-Ch%C3%A2u-Ho%C3%A1-Huy%E1%BB%87n-Tuy%C3%AAn-Ho%C3%A1-T%E1%BB%89nh-Qu%E1%BA%A3ng-B%C3%ACnh-100071767027084/", "Công an xã Châu Hóa tỉnh Quảng Bình")</f>
        <v>Công an xã Châu Hóa tỉnh Quảng Bình</v>
      </c>
      <c r="C1838" s="21" t="s">
        <v>12</v>
      </c>
      <c r="D1838" s="21" t="s">
        <v>13</v>
      </c>
      <c r="E1838" s="1" t="s">
        <v>14</v>
      </c>
      <c r="F1838" s="1" t="s">
        <v>14</v>
      </c>
      <c r="G1838" s="1" t="s">
        <v>14</v>
      </c>
      <c r="H1838" s="1" t="s">
        <v>15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14838</v>
      </c>
      <c r="B1839" s="19" t="str">
        <f>HYPERLINK("https://quangbinh.gov.vn/chi-tiet-tin/-/view-article/1/0/1726479919524", "UBND Ủy ban nhân dân xã Châu Hóa tỉnh Quảng Bình")</f>
        <v>UBND Ủy ban nhân dân xã Châu Hóa tỉnh Quảng Bình</v>
      </c>
      <c r="C1839" s="21" t="s">
        <v>12</v>
      </c>
      <c r="D1839" s="22"/>
      <c r="E1839" s="1" t="s">
        <v>14</v>
      </c>
      <c r="F1839" s="1" t="s">
        <v>14</v>
      </c>
      <c r="G1839" s="1" t="s">
        <v>14</v>
      </c>
      <c r="H1839" s="1" t="s">
        <v>14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14839</v>
      </c>
      <c r="B1840" s="19" t="str">
        <f>HYPERLINK("https://www.facebook.com/congantinhquangbinh/", "Công an xã Cao Quảng tỉnh Quảng Bình")</f>
        <v>Công an xã Cao Quảng tỉnh Quảng Bình</v>
      </c>
      <c r="C1840" s="21" t="s">
        <v>12</v>
      </c>
      <c r="D1840" s="21" t="s">
        <v>13</v>
      </c>
      <c r="E1840" s="1" t="s">
        <v>14</v>
      </c>
      <c r="F1840" s="1" t="s">
        <v>14</v>
      </c>
      <c r="G1840" s="1" t="s">
        <v>14</v>
      </c>
      <c r="H1840" s="1" t="s">
        <v>15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14840</v>
      </c>
      <c r="B1841" s="19" t="str">
        <f>HYPERLINK("https://caoquang.quangbinh.gov.vn/", "UBND Ủy ban nhân dân xã Cao Quảng tỉnh Quảng Bình")</f>
        <v>UBND Ủy ban nhân dân xã Cao Quảng tỉnh Quảng Bình</v>
      </c>
      <c r="C1841" s="21" t="s">
        <v>12</v>
      </c>
      <c r="D1841" s="22"/>
      <c r="E1841" s="1" t="s">
        <v>14</v>
      </c>
      <c r="F1841" s="1" t="s">
        <v>14</v>
      </c>
      <c r="G1841" s="1" t="s">
        <v>14</v>
      </c>
      <c r="H1841" s="1" t="s">
        <v>14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14841</v>
      </c>
      <c r="B1842" s="19" t="str">
        <f>HYPERLINK("https://www.facebook.com/tuoitreconganquangbinh/", "Công an xã Văn Hóa tỉnh Quảng Bình")</f>
        <v>Công an xã Văn Hóa tỉnh Quảng Bình</v>
      </c>
      <c r="C1842" s="21" t="s">
        <v>12</v>
      </c>
      <c r="D1842" s="21" t="s">
        <v>13</v>
      </c>
      <c r="E1842" s="1" t="s">
        <v>14</v>
      </c>
      <c r="F1842" s="1" t="s">
        <v>14</v>
      </c>
      <c r="G1842" s="1" t="s">
        <v>14</v>
      </c>
      <c r="H1842" s="1" t="s">
        <v>15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14842</v>
      </c>
      <c r="B1843" s="19" t="str">
        <f>HYPERLINK("https://vanhoa.quangbinh.gov.vn/", "UBND Ủy ban nhân dân xã Văn Hóa tỉnh Quảng Bình")</f>
        <v>UBND Ủy ban nhân dân xã Văn Hóa tỉnh Quảng Bình</v>
      </c>
      <c r="C1843" s="21" t="s">
        <v>12</v>
      </c>
      <c r="D1843" s="22"/>
      <c r="E1843" s="1" t="s">
        <v>14</v>
      </c>
      <c r="F1843" s="1" t="s">
        <v>14</v>
      </c>
      <c r="G1843" s="1" t="s">
        <v>14</v>
      </c>
      <c r="H1843" s="1" t="s">
        <v>14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14843</v>
      </c>
      <c r="B1844" s="19" t="str">
        <f>HYPERLINK("https://www.facebook.com/tuoitreconganquangbinh/", "Công an xã Quảng Hợp tỉnh Quảng Bình")</f>
        <v>Công an xã Quảng Hợp tỉnh Quảng Bình</v>
      </c>
      <c r="C1844" s="21" t="s">
        <v>12</v>
      </c>
      <c r="D1844" s="21" t="s">
        <v>13</v>
      </c>
      <c r="E1844" s="1" t="s">
        <v>14</v>
      </c>
      <c r="F1844" s="1" t="s">
        <v>14</v>
      </c>
      <c r="G1844" s="1" t="s">
        <v>14</v>
      </c>
      <c r="H1844" s="1" t="s">
        <v>15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14844</v>
      </c>
      <c r="B1845" s="19" t="str">
        <f>HYPERLINK("https://quangtrach.quangbinh.gov.vn/", "UBND Ủy ban nhân dân xã Quảng Hợp tỉnh Quảng Bình")</f>
        <v>UBND Ủy ban nhân dân xã Quảng Hợp tỉnh Quảng Bình</v>
      </c>
      <c r="C1845" s="21" t="s">
        <v>12</v>
      </c>
      <c r="D1845" s="22"/>
      <c r="E1845" s="1" t="s">
        <v>14</v>
      </c>
      <c r="F1845" s="1" t="s">
        <v>14</v>
      </c>
      <c r="G1845" s="1" t="s">
        <v>14</v>
      </c>
      <c r="H1845" s="1" t="s">
        <v>14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14845</v>
      </c>
      <c r="B1846" s="19" t="s">
        <v>360</v>
      </c>
      <c r="C1846" s="24" t="s">
        <v>14</v>
      </c>
      <c r="D1846" s="21" t="s">
        <v>13</v>
      </c>
      <c r="E1846" s="1" t="s">
        <v>14</v>
      </c>
      <c r="F1846" s="1" t="s">
        <v>14</v>
      </c>
      <c r="G1846" s="1" t="s">
        <v>14</v>
      </c>
      <c r="H1846" s="1" t="s">
        <v>15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14846</v>
      </c>
      <c r="B1847" s="19" t="str">
        <f>HYPERLINK("https://quangtrach.quangbinh.gov.vn/", "UBND Ủy ban nhân dân xã Quảng Kim tỉnh Quảng Bình")</f>
        <v>UBND Ủy ban nhân dân xã Quảng Kim tỉnh Quảng Bình</v>
      </c>
      <c r="C1847" s="21" t="s">
        <v>12</v>
      </c>
      <c r="D1847" s="22"/>
      <c r="E1847" s="1" t="s">
        <v>14</v>
      </c>
      <c r="F1847" s="1" t="s">
        <v>14</v>
      </c>
      <c r="G1847" s="1" t="s">
        <v>14</v>
      </c>
      <c r="H1847" s="1" t="s">
        <v>14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14847</v>
      </c>
      <c r="B1848" s="19" t="str">
        <f>HYPERLINK("https://www.facebook.com/tuoitreconganquangbinh/", "Công an xã Quảng Đông tỉnh Quảng Bình")</f>
        <v>Công an xã Quảng Đông tỉnh Quảng Bình</v>
      </c>
      <c r="C1848" s="21" t="s">
        <v>12</v>
      </c>
      <c r="D1848" s="21" t="s">
        <v>13</v>
      </c>
      <c r="E1848" s="1" t="s">
        <v>14</v>
      </c>
      <c r="F1848" s="1" t="s">
        <v>14</v>
      </c>
      <c r="G1848" s="1" t="s">
        <v>14</v>
      </c>
      <c r="H1848" s="1" t="s">
        <v>15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14848</v>
      </c>
      <c r="B1849" s="19" t="str">
        <f>HYPERLINK("https://congan.quangbinh.gov.vn/khoi-to-dam-xuan-vinh-pho-chu-tich-hoi-dong-nhan-dan-xa-quang-chau/", "UBND Ủy ban nhân dân xã Quảng Đông tỉnh Quảng Bình")</f>
        <v>UBND Ủy ban nhân dân xã Quảng Đông tỉnh Quảng Bình</v>
      </c>
      <c r="C1849" s="21" t="s">
        <v>12</v>
      </c>
      <c r="D1849" s="22"/>
      <c r="E1849" s="1" t="s">
        <v>14</v>
      </c>
      <c r="F1849" s="1" t="s">
        <v>14</v>
      </c>
      <c r="G1849" s="1" t="s">
        <v>14</v>
      </c>
      <c r="H1849" s="1" t="s">
        <v>14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14849</v>
      </c>
      <c r="B1850" s="19" t="str">
        <f>HYPERLINK("https://www.facebook.com/tuoitreconganquangbinh/", "Công an xã Quảng Phú tỉnh Quảng Bình")</f>
        <v>Công an xã Quảng Phú tỉnh Quảng Bình</v>
      </c>
      <c r="C1850" s="21" t="s">
        <v>12</v>
      </c>
      <c r="D1850" s="21" t="s">
        <v>13</v>
      </c>
      <c r="E1850" s="1" t="s">
        <v>14</v>
      </c>
      <c r="F1850" s="1" t="s">
        <v>14</v>
      </c>
      <c r="G1850" s="1" t="s">
        <v>14</v>
      </c>
      <c r="H1850" s="1" t="s">
        <v>15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14850</v>
      </c>
      <c r="B1851" s="19" t="str">
        <f>HYPERLINK("https://donghoi.quangbinh.gov.vn/chi-tiet-tin/-/view-article/1/1404469293843/1403583090682", "UBND Ủy ban nhân dân xã Quảng Phú tỉnh Quảng Bình")</f>
        <v>UBND Ủy ban nhân dân xã Quảng Phú tỉnh Quảng Bình</v>
      </c>
      <c r="C1851" s="21" t="s">
        <v>12</v>
      </c>
      <c r="D1851" s="22"/>
      <c r="E1851" s="1" t="s">
        <v>14</v>
      </c>
      <c r="F1851" s="1" t="s">
        <v>14</v>
      </c>
      <c r="G1851" s="1" t="s">
        <v>14</v>
      </c>
      <c r="H1851" s="1" t="s">
        <v>14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14851</v>
      </c>
      <c r="B1852" s="19" t="s">
        <v>361</v>
      </c>
      <c r="C1852" s="24" t="s">
        <v>14</v>
      </c>
      <c r="D1852" s="21" t="s">
        <v>13</v>
      </c>
      <c r="E1852" s="1" t="s">
        <v>14</v>
      </c>
      <c r="F1852" s="1" t="s">
        <v>14</v>
      </c>
      <c r="G1852" s="1" t="s">
        <v>14</v>
      </c>
      <c r="H1852" s="1" t="s">
        <v>15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14852</v>
      </c>
      <c r="B1853" s="19" t="str">
        <f>HYPERLINK("https://congan.quangbinh.gov.vn/khoi-to-dam-xuan-vinh-pho-chu-tich-hoi-dong-nhan-dan-xa-quang-chau/", "UBND Ủy ban nhân dân xã Quảng Châu tỉnh Quảng Bình")</f>
        <v>UBND Ủy ban nhân dân xã Quảng Châu tỉnh Quảng Bình</v>
      </c>
      <c r="C1853" s="21" t="s">
        <v>12</v>
      </c>
      <c r="D1853" s="22"/>
      <c r="E1853" s="1" t="s">
        <v>14</v>
      </c>
      <c r="F1853" s="1" t="s">
        <v>14</v>
      </c>
      <c r="G1853" s="1" t="s">
        <v>14</v>
      </c>
      <c r="H1853" s="1" t="s">
        <v>14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14853</v>
      </c>
      <c r="B1854" s="19" t="str">
        <f>HYPERLINK("https://www.facebook.com/p/C%C3%B4ng-an-x%C3%A3-Qu%E1%BA%A3ng-Th%E1%BA%A1ch-100079709157323/", "Công an xã Quảng Thạch tỉnh Quảng Bình")</f>
        <v>Công an xã Quảng Thạch tỉnh Quảng Bình</v>
      </c>
      <c r="C1854" s="21" t="s">
        <v>12</v>
      </c>
      <c r="D1854" s="21" t="s">
        <v>13</v>
      </c>
      <c r="E1854" s="1" t="s">
        <v>14</v>
      </c>
      <c r="F1854" s="1" t="s">
        <v>14</v>
      </c>
      <c r="G1854" s="1" t="s">
        <v>14</v>
      </c>
      <c r="H1854" s="1" t="s">
        <v>15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14854</v>
      </c>
      <c r="B1855" s="19" t="str">
        <f>HYPERLINK("https://quangtrach.quangbinh.gov.vn/chi-tiet-tin/-/view-article/1/440011402277494955/1503327986547", "UBND Ủy ban nhân dân xã Quảng Thạch tỉnh Quảng Bình")</f>
        <v>UBND Ủy ban nhân dân xã Quảng Thạch tỉnh Quảng Bình</v>
      </c>
      <c r="C1855" s="21" t="s">
        <v>12</v>
      </c>
      <c r="D1855" s="22"/>
      <c r="E1855" s="1" t="s">
        <v>14</v>
      </c>
      <c r="F1855" s="1" t="s">
        <v>14</v>
      </c>
      <c r="G1855" s="1" t="s">
        <v>14</v>
      </c>
      <c r="H1855" s="1" t="s">
        <v>14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14855</v>
      </c>
      <c r="B1856" s="19" t="str">
        <f>HYPERLINK("https://www.facebook.com/tuoitreconganquangbinh/", "Công an xã Quảng Lưu tỉnh Quảng Bình")</f>
        <v>Công an xã Quảng Lưu tỉnh Quảng Bình</v>
      </c>
      <c r="C1856" s="21" t="s">
        <v>12</v>
      </c>
      <c r="D1856" s="21" t="s">
        <v>13</v>
      </c>
      <c r="E1856" s="1" t="s">
        <v>14</v>
      </c>
      <c r="F1856" s="1" t="s">
        <v>14</v>
      </c>
      <c r="G1856" s="1" t="s">
        <v>14</v>
      </c>
      <c r="H1856" s="1" t="s">
        <v>15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14856</v>
      </c>
      <c r="B1857" s="19" t="str">
        <f>HYPERLINK("https://quangluu.quangbinh.gov.vn/", "UBND Ủy ban nhân dân xã Quảng Lưu tỉnh Quảng Bình")</f>
        <v>UBND Ủy ban nhân dân xã Quảng Lưu tỉnh Quảng Bình</v>
      </c>
      <c r="C1857" s="21" t="s">
        <v>12</v>
      </c>
      <c r="D1857" s="22"/>
      <c r="E1857" s="1" t="s">
        <v>14</v>
      </c>
      <c r="F1857" s="1" t="s">
        <v>14</v>
      </c>
      <c r="G1857" s="1" t="s">
        <v>14</v>
      </c>
      <c r="H1857" s="1" t="s">
        <v>14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14857</v>
      </c>
      <c r="B1858" s="19" t="str">
        <f>HYPERLINK("https://www.facebook.com/p/Trang-Tin-x%C3%A3-Qu%E1%BA%A3ng-T%C3%B9ng-100063685382757/", "Công an xã Quảng Tùng tỉnh Quảng Bình")</f>
        <v>Công an xã Quảng Tùng tỉnh Quảng Bình</v>
      </c>
      <c r="C1858" s="21" t="s">
        <v>12</v>
      </c>
      <c r="D1858" s="21" t="s">
        <v>13</v>
      </c>
      <c r="E1858" s="1" t="s">
        <v>14</v>
      </c>
      <c r="F1858" s="1" t="s">
        <v>14</v>
      </c>
      <c r="G1858" s="1" t="s">
        <v>14</v>
      </c>
      <c r="H1858" s="1" t="s">
        <v>15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14858</v>
      </c>
      <c r="B1859" s="19" t="str">
        <f>HYPERLINK("https://quangtrach.quangbinh.gov.vn/chi-tiet-tin/-/view-article/1/1404469291936/1403517711715", "UBND Ủy ban nhân dân xã Quảng Tùng tỉnh Quảng Bình")</f>
        <v>UBND Ủy ban nhân dân xã Quảng Tùng tỉnh Quảng Bình</v>
      </c>
      <c r="C1859" s="21" t="s">
        <v>12</v>
      </c>
      <c r="D1859" s="22"/>
      <c r="E1859" s="1" t="s">
        <v>14</v>
      </c>
      <c r="F1859" s="1" t="s">
        <v>14</v>
      </c>
      <c r="G1859" s="1" t="s">
        <v>14</v>
      </c>
      <c r="H1859" s="1" t="s">
        <v>14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14859</v>
      </c>
      <c r="B1860" s="19" t="s">
        <v>362</v>
      </c>
      <c r="C1860" s="24" t="s">
        <v>14</v>
      </c>
      <c r="D1860" s="21" t="s">
        <v>13</v>
      </c>
      <c r="E1860" s="1" t="s">
        <v>14</v>
      </c>
      <c r="F1860" s="1" t="s">
        <v>14</v>
      </c>
      <c r="G1860" s="1" t="s">
        <v>14</v>
      </c>
      <c r="H1860" s="1" t="s">
        <v>15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14860</v>
      </c>
      <c r="B1861" s="19" t="str">
        <f>HYPERLINK("https://canhduong.quangbinh.gov.vn/", "UBND Ủy ban nhân dân xã Cảnh Dương tỉnh Quảng Bình")</f>
        <v>UBND Ủy ban nhân dân xã Cảnh Dương tỉnh Quảng Bình</v>
      </c>
      <c r="C1861" s="21" t="s">
        <v>12</v>
      </c>
      <c r="D1861" s="22"/>
      <c r="E1861" s="1" t="s">
        <v>14</v>
      </c>
      <c r="F1861" s="1" t="s">
        <v>14</v>
      </c>
      <c r="G1861" s="1" t="s">
        <v>14</v>
      </c>
      <c r="H1861" s="1" t="s">
        <v>14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14861</v>
      </c>
      <c r="B1862" s="19" t="str">
        <f>HYPERLINK("https://www.facebook.com/p/C%C3%B4ng-an-x%C3%A3-Qu%E1%BA%A3ng-Ti%E1%BA%BFn-Qu%E1%BA%A3ng-Tr%E1%BA%A1ch-Qu%E1%BA%A3ng-B%C3%ACnh-61550791966335/", "Công an xã Quảng Tiến tỉnh Quảng Bình")</f>
        <v>Công an xã Quảng Tiến tỉnh Quảng Bình</v>
      </c>
      <c r="C1862" s="21" t="s">
        <v>12</v>
      </c>
      <c r="D1862" s="21" t="s">
        <v>13</v>
      </c>
      <c r="E1862" s="1" t="s">
        <v>14</v>
      </c>
      <c r="F1862" s="1" t="s">
        <v>14</v>
      </c>
      <c r="G1862" s="1" t="s">
        <v>14</v>
      </c>
      <c r="H1862" s="1" t="s">
        <v>15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14862</v>
      </c>
      <c r="B1863" s="19" t="str">
        <f>HYPERLINK("http://quangtien.cumgar.daklak.gov.vn/", "UBND Ủy ban nhân dân xã Quảng Tiến tỉnh Quảng Bình")</f>
        <v>UBND Ủy ban nhân dân xã Quảng Tiến tỉnh Quảng Bình</v>
      </c>
      <c r="C1863" s="21" t="s">
        <v>12</v>
      </c>
      <c r="D1863" s="22"/>
      <c r="E1863" s="1" t="s">
        <v>14</v>
      </c>
      <c r="F1863" s="1" t="s">
        <v>14</v>
      </c>
      <c r="G1863" s="1" t="s">
        <v>14</v>
      </c>
      <c r="H1863" s="1" t="s">
        <v>14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14863</v>
      </c>
      <c r="B1864" s="19" t="str">
        <f>HYPERLINK("https://www.facebook.com/p/C%C3%B4ng-an-x%C3%A3-Qu%E1%BA%A3ng-H%C6%B0ng-100079918016944/", "Công an xã Quảng Hưng tỉnh Quảng Bình")</f>
        <v>Công an xã Quảng Hưng tỉnh Quảng Bình</v>
      </c>
      <c r="C1864" s="21" t="s">
        <v>12</v>
      </c>
      <c r="D1864" s="21" t="s">
        <v>13</v>
      </c>
      <c r="E1864" s="1" t="s">
        <v>14</v>
      </c>
      <c r="F1864" s="1" t="s">
        <v>14</v>
      </c>
      <c r="G1864" s="1" t="s">
        <v>14</v>
      </c>
      <c r="H1864" s="1" t="s">
        <v>15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14864</v>
      </c>
      <c r="B1865" s="19" t="str">
        <f>HYPERLINK("https://quangbinh.gov.vn/chi-tiet-tin/-/view-article/1/14012495784607/1607664477260", "UBND Ủy ban nhân dân xã Quảng Hưng tỉnh Quảng Bình")</f>
        <v>UBND Ủy ban nhân dân xã Quảng Hưng tỉnh Quảng Bình</v>
      </c>
      <c r="C1865" s="21" t="s">
        <v>12</v>
      </c>
      <c r="D1865" s="22"/>
      <c r="E1865" s="1" t="s">
        <v>14</v>
      </c>
      <c r="F1865" s="1" t="s">
        <v>14</v>
      </c>
      <c r="G1865" s="1" t="s">
        <v>14</v>
      </c>
      <c r="H1865" s="1" t="s">
        <v>14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14865</v>
      </c>
      <c r="B1866" s="19" t="str">
        <f>HYPERLINK("https://www.facebook.com/conganxaquangxuan/?locale=ms_MY", "Công an xã Quảng Xuân tỉnh Quảng Bình")</f>
        <v>Công an xã Quảng Xuân tỉnh Quảng Bình</v>
      </c>
      <c r="C1866" s="21" t="s">
        <v>12</v>
      </c>
      <c r="D1866" s="21" t="s">
        <v>13</v>
      </c>
      <c r="E1866" s="1" t="s">
        <v>14</v>
      </c>
      <c r="F1866" s="1" t="s">
        <v>14</v>
      </c>
      <c r="G1866" s="1" t="s">
        <v>14</v>
      </c>
      <c r="H1866" s="1" t="s">
        <v>15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14866</v>
      </c>
      <c r="B1867" s="19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1867" s="21" t="s">
        <v>12</v>
      </c>
      <c r="D1867" s="22"/>
      <c r="E1867" s="1" t="s">
        <v>14</v>
      </c>
      <c r="F1867" s="1" t="s">
        <v>14</v>
      </c>
      <c r="G1867" s="1" t="s">
        <v>14</v>
      </c>
      <c r="H1867" s="1" t="s">
        <v>14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14867</v>
      </c>
      <c r="B1868" s="19" t="str">
        <f>HYPERLINK("https://www.facebook.com/tuoitreconganquangbinh/", "Công an xã Cảnh Hóa tỉnh Quảng Bình")</f>
        <v>Công an xã Cảnh Hóa tỉnh Quảng Bình</v>
      </c>
      <c r="C1868" s="21" t="s">
        <v>12</v>
      </c>
      <c r="D1868" s="21" t="s">
        <v>13</v>
      </c>
      <c r="E1868" s="1" t="s">
        <v>14</v>
      </c>
      <c r="F1868" s="1" t="s">
        <v>14</v>
      </c>
      <c r="G1868" s="1" t="s">
        <v>14</v>
      </c>
      <c r="H1868" s="1" t="s">
        <v>15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14868</v>
      </c>
      <c r="B1869" s="19" t="str">
        <f>HYPERLINK("https://quangbinh.gov.vn/chi-tiet-tin/-/view-article/1/14012495784607/1587404977090", "UBND Ủy ban nhân dân xã Cảnh Hóa tỉnh Quảng Bình")</f>
        <v>UBND Ủy ban nhân dân xã Cảnh Hóa tỉnh Quảng Bình</v>
      </c>
      <c r="C1869" s="21" t="s">
        <v>12</v>
      </c>
      <c r="D1869" s="22"/>
      <c r="E1869" s="1" t="s">
        <v>14</v>
      </c>
      <c r="F1869" s="1" t="s">
        <v>14</v>
      </c>
      <c r="G1869" s="1" t="s">
        <v>14</v>
      </c>
      <c r="H1869" s="1" t="s">
        <v>14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14869</v>
      </c>
      <c r="B1870" s="19" t="str">
        <f>HYPERLINK("https://www.facebook.com/tuoitreconganquangbinh/", "Công an xã Quảng Liên tỉnh Quảng Bình")</f>
        <v>Công an xã Quảng Liên tỉnh Quảng Bình</v>
      </c>
      <c r="C1870" s="21" t="s">
        <v>12</v>
      </c>
      <c r="D1870" s="21"/>
      <c r="E1870" s="1" t="s">
        <v>14</v>
      </c>
      <c r="F1870" s="1" t="s">
        <v>14</v>
      </c>
      <c r="G1870" s="1" t="s">
        <v>14</v>
      </c>
      <c r="H1870" s="1" t="s">
        <v>15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14870</v>
      </c>
      <c r="B1871" s="19" t="str">
        <f>HYPERLINK("https://www.quangninh.gov.vn/", "UBND Ủy ban nhân dân xã Quảng Liên tỉnh Quảng Bình")</f>
        <v>UBND Ủy ban nhân dân xã Quảng Liên tỉnh Quảng Bình</v>
      </c>
      <c r="C1871" s="21" t="s">
        <v>12</v>
      </c>
      <c r="D1871" s="22"/>
      <c r="E1871" s="1" t="s">
        <v>14</v>
      </c>
      <c r="F1871" s="1" t="s">
        <v>14</v>
      </c>
      <c r="G1871" s="1" t="s">
        <v>14</v>
      </c>
      <c r="H1871" s="1" t="s">
        <v>14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14871</v>
      </c>
      <c r="B1872" s="19" t="str">
        <f>HYPERLINK("https://www.facebook.com/tuoitreconganquangbinh/", "Công an xã Quảng Trường tỉnh Quảng Bình")</f>
        <v>Công an xã Quảng Trường tỉnh Quảng Bình</v>
      </c>
      <c r="C1872" s="21" t="s">
        <v>12</v>
      </c>
      <c r="D1872" s="21"/>
      <c r="E1872" s="1" t="s">
        <v>14</v>
      </c>
      <c r="F1872" s="1" t="s">
        <v>14</v>
      </c>
      <c r="G1872" s="1" t="s">
        <v>14</v>
      </c>
      <c r="H1872" s="1" t="s">
        <v>15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14872</v>
      </c>
      <c r="B1873" s="19" t="str">
        <f>HYPERLINK("https://quangbinh.gov.vn/", "UBND Ủy ban nhân dân xã Quảng Trường tỉnh Quảng Bình")</f>
        <v>UBND Ủy ban nhân dân xã Quảng Trường tỉnh Quảng Bình</v>
      </c>
      <c r="C1873" s="21" t="s">
        <v>12</v>
      </c>
      <c r="D1873" s="22"/>
      <c r="E1873" s="1" t="s">
        <v>14</v>
      </c>
      <c r="F1873" s="1" t="s">
        <v>14</v>
      </c>
      <c r="G1873" s="1" t="s">
        <v>14</v>
      </c>
      <c r="H1873" s="1" t="s">
        <v>14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14873</v>
      </c>
      <c r="B1874" s="19" t="str">
        <f>HYPERLINK("https://www.facebook.com/p/C%C3%B4ng-an-x%C3%A3-Qu%E1%BA%A3ng-Ph%C6%B0%C6%A1ng-100079903098151/", "Công an xã Quảng Phương tỉnh Quảng Bình")</f>
        <v>Công an xã Quảng Phương tỉnh Quảng Bình</v>
      </c>
      <c r="C1874" s="21" t="s">
        <v>12</v>
      </c>
      <c r="D1874" s="21" t="s">
        <v>13</v>
      </c>
      <c r="E1874" s="1" t="s">
        <v>14</v>
      </c>
      <c r="F1874" s="1" t="s">
        <v>14</v>
      </c>
      <c r="G1874" s="1" t="s">
        <v>14</v>
      </c>
      <c r="H1874" s="1" t="s">
        <v>15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14874</v>
      </c>
      <c r="B1875" s="19" t="str">
        <f>HYPERLINK("https://quangtrach.quangbinh.gov.vn/chi-tiet-tin/-/view-article/1/1404469291936/1403517711715", "UBND Ủy ban nhân dân xã Quảng Phương tỉnh Quảng Bình")</f>
        <v>UBND Ủy ban nhân dân xã Quảng Phương tỉnh Quảng Bình</v>
      </c>
      <c r="C1875" s="21" t="s">
        <v>12</v>
      </c>
      <c r="D1875" s="22"/>
      <c r="E1875" s="1" t="s">
        <v>14</v>
      </c>
      <c r="F1875" s="1" t="s">
        <v>14</v>
      </c>
      <c r="G1875" s="1" t="s">
        <v>14</v>
      </c>
      <c r="H1875" s="1" t="s">
        <v>14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14875</v>
      </c>
      <c r="B1876" s="19" t="str">
        <f>HYPERLINK("https://www.facebook.com/tuoitreconganquangbinh/", "Công an xã Phù Hóa tỉnh Quảng Bình")</f>
        <v>Công an xã Phù Hóa tỉnh Quảng Bình</v>
      </c>
      <c r="C1876" s="21" t="s">
        <v>12</v>
      </c>
      <c r="D1876" s="21" t="s">
        <v>13</v>
      </c>
      <c r="E1876" s="1" t="s">
        <v>14</v>
      </c>
      <c r="F1876" s="1" t="s">
        <v>14</v>
      </c>
      <c r="G1876" s="1" t="s">
        <v>14</v>
      </c>
      <c r="H1876" s="1" t="s">
        <v>15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14876</v>
      </c>
      <c r="B1877" s="19" t="str">
        <f>HYPERLINK("https://quangbinh.gov.vn/", "UBND Ủy ban nhân dân xã Phù Hóa tỉnh Quảng Bình")</f>
        <v>UBND Ủy ban nhân dân xã Phù Hóa tỉnh Quảng Bình</v>
      </c>
      <c r="C1877" s="21" t="s">
        <v>12</v>
      </c>
      <c r="D1877" s="22"/>
      <c r="E1877" s="1" t="s">
        <v>14</v>
      </c>
      <c r="F1877" s="1" t="s">
        <v>14</v>
      </c>
      <c r="G1877" s="1" t="s">
        <v>14</v>
      </c>
      <c r="H1877" s="1" t="s">
        <v>14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14877</v>
      </c>
      <c r="B1878" s="19" t="str">
        <f>HYPERLINK("https://www.facebook.com/AnreQuoc/?locale=vi_VN", "Công an xã Quảng Thanh tỉnh Quảng Bình")</f>
        <v>Công an xã Quảng Thanh tỉnh Quảng Bình</v>
      </c>
      <c r="C1878" s="21" t="s">
        <v>12</v>
      </c>
      <c r="D1878" s="21" t="s">
        <v>13</v>
      </c>
      <c r="E1878" s="1" t="s">
        <v>14</v>
      </c>
      <c r="F1878" s="1" t="s">
        <v>14</v>
      </c>
      <c r="G1878" s="1" t="s">
        <v>14</v>
      </c>
      <c r="H1878" s="1" t="s">
        <v>15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14878</v>
      </c>
      <c r="B1879" s="19" t="str">
        <f>HYPERLINK("https://quangthanh.chauduc.baria-vungtau.gov.vn/", "UBND Ủy ban nhân dân xã Quảng Thanh tỉnh Quảng Bình")</f>
        <v>UBND Ủy ban nhân dân xã Quảng Thanh tỉnh Quảng Bình</v>
      </c>
      <c r="C1879" s="21" t="s">
        <v>12</v>
      </c>
      <c r="D1879" s="22"/>
      <c r="E1879" s="1" t="s">
        <v>14</v>
      </c>
      <c r="F1879" s="1" t="s">
        <v>14</v>
      </c>
      <c r="G1879" s="1" t="s">
        <v>14</v>
      </c>
      <c r="H1879" s="1" t="s">
        <v>14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14879</v>
      </c>
      <c r="B1880" s="19" t="str">
        <f>HYPERLINK("https://www.facebook.com/conganxaxuantrach/", "Công an xã Xuân Trạch tỉnh Quảng Bình")</f>
        <v>Công an xã Xuân Trạch tỉnh Quảng Bình</v>
      </c>
      <c r="C1880" s="21" t="s">
        <v>12</v>
      </c>
      <c r="D1880" s="21" t="s">
        <v>13</v>
      </c>
      <c r="E1880" s="1" t="s">
        <v>14</v>
      </c>
      <c r="F1880" s="1" t="s">
        <v>14</v>
      </c>
      <c r="G1880" s="1" t="s">
        <v>14</v>
      </c>
      <c r="H1880" s="1" t="s">
        <v>15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14880</v>
      </c>
      <c r="B1881" s="19" t="str">
        <f>HYPERLINK("https://xuantrach.quangbinh.gov.vn/", "UBND Ủy ban nhân dân xã Xuân Trạch tỉnh Quảng Bình")</f>
        <v>UBND Ủy ban nhân dân xã Xuân Trạch tỉnh Quảng Bình</v>
      </c>
      <c r="C1881" s="21" t="s">
        <v>12</v>
      </c>
      <c r="D1881" s="22"/>
      <c r="E1881" s="1" t="s">
        <v>14</v>
      </c>
      <c r="F1881" s="1" t="s">
        <v>14</v>
      </c>
      <c r="G1881" s="1" t="s">
        <v>14</v>
      </c>
      <c r="H1881" s="1" t="s">
        <v>14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14881</v>
      </c>
      <c r="B1882" s="19" t="s">
        <v>363</v>
      </c>
      <c r="C1882" s="24" t="s">
        <v>14</v>
      </c>
      <c r="D1882" s="21" t="s">
        <v>13</v>
      </c>
      <c r="E1882" s="1" t="s">
        <v>14</v>
      </c>
      <c r="F1882" s="1" t="s">
        <v>14</v>
      </c>
      <c r="G1882" s="1" t="s">
        <v>14</v>
      </c>
      <c r="H1882" s="1" t="s">
        <v>15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14882</v>
      </c>
      <c r="B1883" s="19" t="str">
        <f>HYPERLINK("https://botrach.quangbinh.gov.vn/chi-tiet-tin/-/view-article/1/1404469290797/1597731676594", "UBND Ủy ban nhân dân xã Mỹ Trạch tỉnh Quảng Bình")</f>
        <v>UBND Ủy ban nhân dân xã Mỹ Trạch tỉnh Quảng Bình</v>
      </c>
      <c r="C1883" s="21" t="s">
        <v>12</v>
      </c>
      <c r="D1883" s="22"/>
      <c r="E1883" s="1" t="s">
        <v>14</v>
      </c>
      <c r="F1883" s="1" t="s">
        <v>14</v>
      </c>
      <c r="G1883" s="1" t="s">
        <v>14</v>
      </c>
      <c r="H1883" s="1" t="s">
        <v>14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14883</v>
      </c>
      <c r="B1884" s="19" t="str">
        <f>HYPERLINK("https://www.facebook.com/p/C%C3%B4ng-an-x%C3%A3-H%E1%BA%A1-Tr%E1%BA%A1ch-100063674791751/", "Công an xã Hạ Trạch tỉnh Quảng Bình")</f>
        <v>Công an xã Hạ Trạch tỉnh Quảng Bình</v>
      </c>
      <c r="C1884" s="21" t="s">
        <v>12</v>
      </c>
      <c r="D1884" s="21" t="s">
        <v>13</v>
      </c>
      <c r="E1884" s="1" t="s">
        <v>14</v>
      </c>
      <c r="F1884" s="1" t="s">
        <v>14</v>
      </c>
      <c r="G1884" s="1" t="s">
        <v>14</v>
      </c>
      <c r="H1884" s="1" t="s">
        <v>15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14884</v>
      </c>
      <c r="B1885" s="19" t="str">
        <f>HYPERLINK("https://botrach.quangbinh.gov.vn/", "UBND Ủy ban nhân dân xã Hạ Trạch tỉnh Quảng Bình")</f>
        <v>UBND Ủy ban nhân dân xã Hạ Trạch tỉnh Quảng Bình</v>
      </c>
      <c r="C1885" s="21" t="s">
        <v>12</v>
      </c>
      <c r="D1885" s="22"/>
      <c r="E1885" s="1" t="s">
        <v>14</v>
      </c>
      <c r="F1885" s="1" t="s">
        <v>14</v>
      </c>
      <c r="G1885" s="1" t="s">
        <v>14</v>
      </c>
      <c r="H1885" s="1" t="s">
        <v>14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14885</v>
      </c>
      <c r="B1886" s="19" t="s">
        <v>364</v>
      </c>
      <c r="C1886" s="24" t="s">
        <v>14</v>
      </c>
      <c r="D1886" s="21" t="s">
        <v>13</v>
      </c>
      <c r="E1886" s="1" t="s">
        <v>14</v>
      </c>
      <c r="F1886" s="1" t="s">
        <v>14</v>
      </c>
      <c r="G1886" s="1" t="s">
        <v>14</v>
      </c>
      <c r="H1886" s="1" t="s">
        <v>15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14886</v>
      </c>
      <c r="B1887" s="19" t="str">
        <f>HYPERLINK("https://bactrach.quangbinh.gov.vn/", "UBND Ủy ban nhân dân xã Bắc Trạch tỉnh Quảng Bình")</f>
        <v>UBND Ủy ban nhân dân xã Bắc Trạch tỉnh Quảng Bình</v>
      </c>
      <c r="C1887" s="21" t="s">
        <v>12</v>
      </c>
      <c r="D1887" s="22"/>
      <c r="E1887" s="1" t="s">
        <v>14</v>
      </c>
      <c r="F1887" s="1" t="s">
        <v>14</v>
      </c>
      <c r="G1887" s="1" t="s">
        <v>14</v>
      </c>
      <c r="H1887" s="1" t="s">
        <v>14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14887</v>
      </c>
      <c r="B1888" s="19" t="str">
        <f>HYPERLINK("https://www.facebook.com/p/Tu%E1%BB%95i-tr%E1%BA%BB-C%C3%B4ng-an-B%E1%BB%91-Tr%E1%BA%A1ch-100072141488962/", "Công an xã Lâm Trạch tỉnh Quảng Bình")</f>
        <v>Công an xã Lâm Trạch tỉnh Quảng Bình</v>
      </c>
      <c r="C1888" s="21" t="s">
        <v>12</v>
      </c>
      <c r="D1888" s="21" t="s">
        <v>13</v>
      </c>
      <c r="E1888" s="1" t="s">
        <v>14</v>
      </c>
      <c r="F1888" s="1" t="s">
        <v>14</v>
      </c>
      <c r="G1888" s="1" t="s">
        <v>14</v>
      </c>
      <c r="H1888" s="1" t="s">
        <v>15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14888</v>
      </c>
      <c r="B1889" s="19" t="str">
        <f>HYPERLINK("https://botrach.quangbinh.gov.vn/chi-tiet-tin/-/view-article/1/1404469290797/1597731676594", "UBND Ủy ban nhân dân xã Lâm Trạch tỉnh Quảng Bình")</f>
        <v>UBND Ủy ban nhân dân xã Lâm Trạch tỉnh Quảng Bình</v>
      </c>
      <c r="C1889" s="21" t="s">
        <v>12</v>
      </c>
      <c r="D1889" s="22"/>
      <c r="E1889" s="1" t="s">
        <v>14</v>
      </c>
      <c r="F1889" s="1" t="s">
        <v>14</v>
      </c>
      <c r="G1889" s="1" t="s">
        <v>14</v>
      </c>
      <c r="H1889" s="1" t="s">
        <v>14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14889</v>
      </c>
      <c r="B1890" s="19" t="str">
        <f>HYPERLINK("https://www.facebook.com/tuoitreconganxathanhtrach/?locale=vi_VN", "Công an xã Thanh Trạch tỉnh Quảng Bình")</f>
        <v>Công an xã Thanh Trạch tỉnh Quảng Bình</v>
      </c>
      <c r="C1890" s="21" t="s">
        <v>12</v>
      </c>
      <c r="D1890" s="21" t="s">
        <v>13</v>
      </c>
      <c r="E1890" s="1" t="s">
        <v>14</v>
      </c>
      <c r="F1890" s="1" t="s">
        <v>14</v>
      </c>
      <c r="G1890" s="1" t="s">
        <v>14</v>
      </c>
      <c r="H1890" s="1" t="s">
        <v>15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14890</v>
      </c>
      <c r="B1891" s="19" t="str">
        <f>HYPERLINK("https://thanhtrach.quangbinh.gov.vn/", "UBND Ủy ban nhân dân xã Thanh Trạch tỉnh Quảng Bình")</f>
        <v>UBND Ủy ban nhân dân xã Thanh Trạch tỉnh Quảng Bình</v>
      </c>
      <c r="C1891" s="21" t="s">
        <v>12</v>
      </c>
      <c r="D1891" s="22"/>
      <c r="E1891" s="1" t="s">
        <v>14</v>
      </c>
      <c r="F1891" s="1" t="s">
        <v>14</v>
      </c>
      <c r="G1891" s="1" t="s">
        <v>14</v>
      </c>
      <c r="H1891" s="1" t="s">
        <v>14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14891</v>
      </c>
      <c r="B1892" s="19" t="str">
        <f>HYPERLINK("https://www.facebook.com/p/Tu%E1%BB%95i-tr%E1%BA%BB-C%C3%B4ng-an-B%E1%BB%91-Tr%E1%BA%A1ch-100072141488962/", "Công an xã Liên Trạch tỉnh Quảng Bình")</f>
        <v>Công an xã Liên Trạch tỉnh Quảng Bình</v>
      </c>
      <c r="C1892" s="21" t="s">
        <v>12</v>
      </c>
      <c r="D1892" s="21" t="s">
        <v>13</v>
      </c>
      <c r="E1892" s="1" t="s">
        <v>14</v>
      </c>
      <c r="F1892" s="1" t="s">
        <v>14</v>
      </c>
      <c r="G1892" s="1" t="s">
        <v>14</v>
      </c>
      <c r="H1892" s="1" t="s">
        <v>15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14892</v>
      </c>
      <c r="B1893" s="19" t="str">
        <f>HYPERLINK("https://quangbinh.gov.vn/chi-tiet-tin/-/view-article/1/14012495784457/1681694011301", "UBND Ủy ban nhân dân xã Liên Trạch tỉnh Quảng Bình")</f>
        <v>UBND Ủy ban nhân dân xã Liên Trạch tỉnh Quảng Bình</v>
      </c>
      <c r="C1893" s="21" t="s">
        <v>12</v>
      </c>
      <c r="D1893" s="22"/>
      <c r="E1893" s="1" t="s">
        <v>14</v>
      </c>
      <c r="F1893" s="1" t="s">
        <v>14</v>
      </c>
      <c r="G1893" s="1" t="s">
        <v>14</v>
      </c>
      <c r="H1893" s="1" t="s">
        <v>14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14893</v>
      </c>
      <c r="B1894" s="19" t="str">
        <f>HYPERLINK("https://www.facebook.com/people/C%C3%B4ng-An-X%C3%A3-Ph%C3%BAc-Tr%E1%BA%A1ch/100075881265553/", "Công an xã Phúc Trạch tỉnh Quảng Bình")</f>
        <v>Công an xã Phúc Trạch tỉnh Quảng Bình</v>
      </c>
      <c r="C1894" s="21" t="s">
        <v>12</v>
      </c>
      <c r="D1894" s="21" t="s">
        <v>13</v>
      </c>
      <c r="E1894" s="1" t="s">
        <v>14</v>
      </c>
      <c r="F1894" s="1" t="s">
        <v>14</v>
      </c>
      <c r="G1894" s="1" t="s">
        <v>14</v>
      </c>
      <c r="H1894" s="1" t="s">
        <v>15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14894</v>
      </c>
      <c r="B1895" s="19" t="str">
        <f>HYPERLINK("https://botrach.quangbinh.gov.vn/chi-tiet-tin/-/view-article/1/1404469290797/1597731676594", "UBND Ủy ban nhân dân xã Phúc Trạch tỉnh Quảng Bình")</f>
        <v>UBND Ủy ban nhân dân xã Phúc Trạch tỉnh Quảng Bình</v>
      </c>
      <c r="C1895" s="21" t="s">
        <v>12</v>
      </c>
      <c r="D1895" s="22"/>
      <c r="E1895" s="1" t="s">
        <v>14</v>
      </c>
      <c r="F1895" s="1" t="s">
        <v>14</v>
      </c>
      <c r="G1895" s="1" t="s">
        <v>14</v>
      </c>
      <c r="H1895" s="1" t="s">
        <v>14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14895</v>
      </c>
      <c r="B1896" s="19" t="s">
        <v>365</v>
      </c>
      <c r="C1896" s="24" t="s">
        <v>14</v>
      </c>
      <c r="D1896" s="21" t="s">
        <v>13</v>
      </c>
      <c r="E1896" s="1" t="s">
        <v>14</v>
      </c>
      <c r="F1896" s="1" t="s">
        <v>14</v>
      </c>
      <c r="G1896" s="1" t="s">
        <v>14</v>
      </c>
      <c r="H1896" s="1" t="s">
        <v>15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14896</v>
      </c>
      <c r="B1897" s="19" t="str">
        <f>HYPERLINK("https://botrach.quangbinh.gov.vn/chi-tiet-tin/-/view-article/1/1404469290797/1597731676594", "UBND Ủy ban nhân dân xã Cự Nẫm tỉnh Quảng Bình")</f>
        <v>UBND Ủy ban nhân dân xã Cự Nẫm tỉnh Quảng Bình</v>
      </c>
      <c r="C1897" s="21" t="s">
        <v>12</v>
      </c>
      <c r="D1897" s="22"/>
      <c r="E1897" s="1" t="s">
        <v>14</v>
      </c>
      <c r="F1897" s="1" t="s">
        <v>14</v>
      </c>
      <c r="G1897" s="1" t="s">
        <v>14</v>
      </c>
      <c r="H1897" s="1" t="s">
        <v>14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14897</v>
      </c>
      <c r="B1898" s="19" t="str">
        <f>HYPERLINK("https://www.facebook.com/tuoitreconganquangbinh/", "Công an xã Hải Trạch tỉnh Quảng Bình")</f>
        <v>Công an xã Hải Trạch tỉnh Quảng Bình</v>
      </c>
      <c r="C1898" s="21" t="s">
        <v>12</v>
      </c>
      <c r="D1898" s="21"/>
      <c r="E1898" s="1" t="s">
        <v>14</v>
      </c>
      <c r="F1898" s="1" t="s">
        <v>14</v>
      </c>
      <c r="G1898" s="1" t="s">
        <v>14</v>
      </c>
      <c r="H1898" s="1" t="s">
        <v>15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14898</v>
      </c>
      <c r="B1899" s="19" t="str">
        <f>HYPERLINK("https://botrach.quangbinh.gov.vn/chi-tiet-tin/-/view-article/1/1404469290797/1403595781891", "UBND Ủy ban nhân dân xã Hải Trạch tỉnh Quảng Bình")</f>
        <v>UBND Ủy ban nhân dân xã Hải Trạch tỉnh Quảng Bình</v>
      </c>
      <c r="C1899" s="21" t="s">
        <v>12</v>
      </c>
      <c r="D1899" s="22"/>
      <c r="E1899" s="1" t="s">
        <v>14</v>
      </c>
      <c r="F1899" s="1" t="s">
        <v>14</v>
      </c>
      <c r="G1899" s="1" t="s">
        <v>14</v>
      </c>
      <c r="H1899" s="1" t="s">
        <v>14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14899</v>
      </c>
      <c r="B1900" s="19" t="str">
        <f>HYPERLINK("https://www.facebook.com/p/Tu%E1%BB%95i-tr%E1%BA%BB-C%C3%B4ng-an-B%E1%BB%91-Tr%E1%BA%A1ch-100072141488962/", "Công an xã Thượng Trạch tỉnh Quảng Bình")</f>
        <v>Công an xã Thượng Trạch tỉnh Quảng Bình</v>
      </c>
      <c r="C1900" s="21" t="s">
        <v>12</v>
      </c>
      <c r="D1900" s="21" t="s">
        <v>13</v>
      </c>
      <c r="E1900" s="1" t="s">
        <v>14</v>
      </c>
      <c r="F1900" s="1" t="s">
        <v>14</v>
      </c>
      <c r="G1900" s="1" t="s">
        <v>14</v>
      </c>
      <c r="H1900" s="1" t="s">
        <v>15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14900</v>
      </c>
      <c r="B1901" s="19" t="str">
        <f>HYPERLINK("https://botrach.quangbinh.gov.vn/chi-tiet-tin/-/view-article/1/1404469290797/1597731676594", "UBND Ủy ban nhân dân xã Thượng Trạch tỉnh Quảng Bình")</f>
        <v>UBND Ủy ban nhân dân xã Thượng Trạch tỉnh Quảng Bình</v>
      </c>
      <c r="C1901" s="21" t="s">
        <v>12</v>
      </c>
      <c r="D1901" s="22"/>
      <c r="E1901" s="1" t="s">
        <v>14</v>
      </c>
      <c r="F1901" s="1" t="s">
        <v>14</v>
      </c>
      <c r="G1901" s="1" t="s">
        <v>14</v>
      </c>
      <c r="H1901" s="1" t="s">
        <v>14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14901</v>
      </c>
      <c r="B1902" s="19" t="str">
        <f>HYPERLINK("https://www.facebook.com/p/Tu%E1%BB%95i-tr%E1%BA%BB-C%C3%B4ng-an-huy%E1%BB%87n-L%E1%BB%99c-B%C3%ACnh-100063492099584/", "Công an xã Sơn Lộc tỉnh Quảng Bình")</f>
        <v>Công an xã Sơn Lộc tỉnh Quảng Bình</v>
      </c>
      <c r="C1902" s="21" t="s">
        <v>12</v>
      </c>
      <c r="D1902" s="21"/>
      <c r="E1902" s="1" t="s">
        <v>14</v>
      </c>
      <c r="F1902" s="1" t="s">
        <v>14</v>
      </c>
      <c r="G1902" s="1" t="s">
        <v>14</v>
      </c>
      <c r="H1902" s="1" t="s">
        <v>15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14902</v>
      </c>
      <c r="B1903" s="19" t="str">
        <f>HYPERLINK("https://quangbinh.gov.vn/chi-tiet-tin/-/view-article/1/14012495784987/1650535927863", "UBND Ủy ban nhân dân xã Sơn Lộc tỉnh Quảng Bình")</f>
        <v>UBND Ủy ban nhân dân xã Sơn Lộc tỉnh Quảng Bình</v>
      </c>
      <c r="C1903" s="21" t="s">
        <v>12</v>
      </c>
      <c r="D1903" s="22"/>
      <c r="E1903" s="1" t="s">
        <v>14</v>
      </c>
      <c r="F1903" s="1" t="s">
        <v>14</v>
      </c>
      <c r="G1903" s="1" t="s">
        <v>14</v>
      </c>
      <c r="H1903" s="1" t="s">
        <v>14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14903</v>
      </c>
      <c r="B1904" s="19" t="s">
        <v>366</v>
      </c>
      <c r="C1904" s="24" t="s">
        <v>14</v>
      </c>
      <c r="D1904" s="21"/>
      <c r="E1904" s="1" t="s">
        <v>14</v>
      </c>
      <c r="F1904" s="1" t="s">
        <v>14</v>
      </c>
      <c r="G1904" s="1" t="s">
        <v>14</v>
      </c>
      <c r="H1904" s="1" t="s">
        <v>15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14904</v>
      </c>
      <c r="B1905" s="19" t="str">
        <f>HYPERLINK("https://botrach.quangbinh.gov.vn/", "UBND Ủy ban nhân dân xã Phú Trạch tỉnh Quảng Bình")</f>
        <v>UBND Ủy ban nhân dân xã Phú Trạch tỉnh Quảng Bình</v>
      </c>
      <c r="C1905" s="21" t="s">
        <v>12</v>
      </c>
      <c r="D1905" s="22"/>
      <c r="E1905" s="1" t="s">
        <v>14</v>
      </c>
      <c r="F1905" s="1" t="s">
        <v>14</v>
      </c>
      <c r="G1905" s="1" t="s">
        <v>14</v>
      </c>
      <c r="H1905" s="1" t="s">
        <v>14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14905</v>
      </c>
      <c r="B1906" s="19" t="str">
        <f>HYPERLINK("https://www.facebook.com/p/C%C3%B4ng-an-x%C3%A3-H%C6%B0ng-Tr%E1%BA%A1ch-100076002274366/", "Công an xã Hưng Trạch tỉnh Quảng Bình")</f>
        <v>Công an xã Hưng Trạch tỉnh Quảng Bình</v>
      </c>
      <c r="C1906" s="21" t="s">
        <v>12</v>
      </c>
      <c r="D1906" s="21" t="s">
        <v>13</v>
      </c>
      <c r="E1906" s="1" t="s">
        <v>14</v>
      </c>
      <c r="F1906" s="1" t="s">
        <v>14</v>
      </c>
      <c r="G1906" s="1" t="s">
        <v>14</v>
      </c>
      <c r="H1906" s="1" t="s">
        <v>15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14906</v>
      </c>
      <c r="B1907" s="19" t="str">
        <f>HYPERLINK("https://botrach.quangbinh.gov.vn/", "UBND Ủy ban nhân dân xã Hưng Trạch tỉnh Quảng Bình")</f>
        <v>UBND Ủy ban nhân dân xã Hưng Trạch tỉnh Quảng Bình</v>
      </c>
      <c r="C1907" s="21" t="s">
        <v>12</v>
      </c>
      <c r="D1907" s="22"/>
      <c r="E1907" s="1" t="s">
        <v>14</v>
      </c>
      <c r="F1907" s="1" t="s">
        <v>14</v>
      </c>
      <c r="G1907" s="1" t="s">
        <v>14</v>
      </c>
      <c r="H1907" s="1" t="s">
        <v>14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14907</v>
      </c>
      <c r="B1908" s="19" t="str">
        <f>HYPERLINK("https://www.facebook.com/tuoitreconganquangbinh/", "Công an xã Đồng Trạch tỉnh Quảng Bình")</f>
        <v>Công an xã Đồng Trạch tỉnh Quảng Bình</v>
      </c>
      <c r="C1908" s="21" t="s">
        <v>12</v>
      </c>
      <c r="D1908" s="21" t="s">
        <v>13</v>
      </c>
      <c r="E1908" s="1" t="s">
        <v>14</v>
      </c>
      <c r="F1908" s="1" t="s">
        <v>14</v>
      </c>
      <c r="G1908" s="1" t="s">
        <v>14</v>
      </c>
      <c r="H1908" s="1" t="s">
        <v>15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14908</v>
      </c>
      <c r="B1909" s="19" t="str">
        <f>HYPERLINK("https://quangbinh.gov.vn/", "UBND Ủy ban nhân dân xã Đồng Trạch tỉnh Quảng Bình")</f>
        <v>UBND Ủy ban nhân dân xã Đồng Trạch tỉnh Quảng Bình</v>
      </c>
      <c r="C1909" s="21" t="s">
        <v>12</v>
      </c>
      <c r="D1909" s="22"/>
      <c r="E1909" s="1" t="s">
        <v>14</v>
      </c>
      <c r="F1909" s="1" t="s">
        <v>14</v>
      </c>
      <c r="G1909" s="1" t="s">
        <v>14</v>
      </c>
      <c r="H1909" s="1" t="s">
        <v>14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14909</v>
      </c>
      <c r="B1910" s="19" t="str">
        <f>HYPERLINK("https://www.facebook.com/p/Tu%E1%BB%95i-tr%E1%BA%BB-C%C3%B4ng-an-B%E1%BB%91-Tr%E1%BA%A1ch-100072141488962/?locale=ru_RU", "Công an xã Đức Trạch tỉnh Quảng Bình")</f>
        <v>Công an xã Đức Trạch tỉnh Quảng Bình</v>
      </c>
      <c r="C1910" s="21" t="s">
        <v>12</v>
      </c>
      <c r="D1910" s="21" t="s">
        <v>13</v>
      </c>
      <c r="E1910" s="1" t="s">
        <v>14</v>
      </c>
      <c r="F1910" s="1" t="s">
        <v>14</v>
      </c>
      <c r="G1910" s="1" t="s">
        <v>14</v>
      </c>
      <c r="H1910" s="1" t="s">
        <v>15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14910</v>
      </c>
      <c r="B1911" s="19" t="str">
        <f>HYPERLINK("https://quangbinh.toaan.gov.vn/webcenter/portal/quangbinh/thongbaotimnguoivangmat?selectedPage=2&amp;pTrangThai=2", "UBND Ủy ban nhân dân xã Đức Trạch tỉnh Quảng Bình")</f>
        <v>UBND Ủy ban nhân dân xã Đức Trạch tỉnh Quảng Bình</v>
      </c>
      <c r="C1911" s="21" t="s">
        <v>12</v>
      </c>
      <c r="D1911" s="22"/>
      <c r="E1911" s="1" t="s">
        <v>14</v>
      </c>
      <c r="F1911" s="1" t="s">
        <v>14</v>
      </c>
      <c r="G1911" s="1" t="s">
        <v>14</v>
      </c>
      <c r="H1911" s="1" t="s">
        <v>14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14911</v>
      </c>
      <c r="B1912" s="19" t="str">
        <f>HYPERLINK("https://www.facebook.com/tuoitreconganquangbinh/", "Công an xã Sơn Trạch tỉnh Quảng Bình")</f>
        <v>Công an xã Sơn Trạch tỉnh Quảng Bình</v>
      </c>
      <c r="C1912" s="21" t="s">
        <v>12</v>
      </c>
      <c r="D1912" s="21" t="s">
        <v>13</v>
      </c>
      <c r="E1912" s="1" t="s">
        <v>14</v>
      </c>
      <c r="F1912" s="1" t="s">
        <v>14</v>
      </c>
      <c r="G1912" s="1" t="s">
        <v>14</v>
      </c>
      <c r="H1912" s="1" t="s">
        <v>15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14912</v>
      </c>
      <c r="B1913" s="19" t="str">
        <f>HYPERLINK("https://quangbinh.gov.vn/chi-tiet-tin/-/view-article/1/14012495793627/1561783361344", "UBND Ủy ban nhân dân xã Sơn Trạch tỉnh Quảng Bình")</f>
        <v>UBND Ủy ban nhân dân xã Sơn Trạch tỉnh Quảng Bình</v>
      </c>
      <c r="C1913" s="21" t="s">
        <v>12</v>
      </c>
      <c r="D1913" s="22"/>
      <c r="E1913" s="1" t="s">
        <v>14</v>
      </c>
      <c r="F1913" s="1" t="s">
        <v>14</v>
      </c>
      <c r="G1913" s="1" t="s">
        <v>14</v>
      </c>
      <c r="H1913" s="1" t="s">
        <v>14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14913</v>
      </c>
      <c r="B1914" s="19" t="str">
        <f>HYPERLINK("https://www.facebook.com/xavantrach/", "Công an xã Vạn Trạch tỉnh Quảng Bình")</f>
        <v>Công an xã Vạn Trạch tỉnh Quảng Bình</v>
      </c>
      <c r="C1914" s="21" t="s">
        <v>12</v>
      </c>
      <c r="D1914" s="21" t="s">
        <v>13</v>
      </c>
      <c r="E1914" s="1" t="s">
        <v>14</v>
      </c>
      <c r="F1914" s="1" t="s">
        <v>14</v>
      </c>
      <c r="G1914" s="1" t="s">
        <v>14</v>
      </c>
      <c r="H1914" s="1" t="s">
        <v>15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14914</v>
      </c>
      <c r="B1915" s="19" t="str">
        <f>HYPERLINK("https://vantrach.quangbinh.gov.vn/", "UBND Ủy ban nhân dân xã Vạn Trạch tỉnh Quảng Bình")</f>
        <v>UBND Ủy ban nhân dân xã Vạn Trạch tỉnh Quảng Bình</v>
      </c>
      <c r="C1915" s="21" t="s">
        <v>12</v>
      </c>
      <c r="D1915" s="22"/>
      <c r="E1915" s="1" t="s">
        <v>14</v>
      </c>
      <c r="F1915" s="1" t="s">
        <v>14</v>
      </c>
      <c r="G1915" s="1" t="s">
        <v>14</v>
      </c>
      <c r="H1915" s="1" t="s">
        <v>14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14915</v>
      </c>
      <c r="B1916" s="19" t="str">
        <f>HYPERLINK("https://www.facebook.com/p/Tu%E1%BB%95i-tr%E1%BA%BB-C%C3%B4ng-an-B%E1%BB%91-Tr%E1%BA%A1ch-100072141488962/", "Công an xã Hoàn Trạch tỉnh Quảng Bình")</f>
        <v>Công an xã Hoàn Trạch tỉnh Quảng Bình</v>
      </c>
      <c r="C1916" s="21" t="s">
        <v>12</v>
      </c>
      <c r="D1916" s="21" t="s">
        <v>13</v>
      </c>
      <c r="E1916" s="1" t="s">
        <v>14</v>
      </c>
      <c r="F1916" s="1" t="s">
        <v>14</v>
      </c>
      <c r="G1916" s="1" t="s">
        <v>14</v>
      </c>
      <c r="H1916" s="1" t="s">
        <v>15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14916</v>
      </c>
      <c r="B1917" s="19" t="str">
        <f>HYPERLINK("https://botrach.quangbinh.gov.vn/", "UBND Ủy ban nhân dân xã Hoàn Trạch tỉnh Quảng Bình")</f>
        <v>UBND Ủy ban nhân dân xã Hoàn Trạch tỉnh Quảng Bình</v>
      </c>
      <c r="C1917" s="21" t="s">
        <v>12</v>
      </c>
      <c r="D1917" s="22"/>
      <c r="E1917" s="1" t="s">
        <v>14</v>
      </c>
      <c r="F1917" s="1" t="s">
        <v>14</v>
      </c>
      <c r="G1917" s="1" t="s">
        <v>14</v>
      </c>
      <c r="H1917" s="1" t="s">
        <v>14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14917</v>
      </c>
      <c r="B1918" s="19" t="str">
        <f>HYPERLINK("https://www.facebook.com/301215668049813", "Công an xã Phú Định tỉnh Quảng Bình")</f>
        <v>Công an xã Phú Định tỉnh Quảng Bình</v>
      </c>
      <c r="C1918" s="21" t="s">
        <v>12</v>
      </c>
      <c r="D1918" s="21" t="s">
        <v>13</v>
      </c>
      <c r="E1918" s="1" t="s">
        <v>14</v>
      </c>
      <c r="F1918" s="1" t="s">
        <v>14</v>
      </c>
      <c r="G1918" s="1" t="s">
        <v>14</v>
      </c>
      <c r="H1918" s="1" t="s">
        <v>15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14918</v>
      </c>
      <c r="B1919" s="19" t="str">
        <f>HYPERLINK("https://botrach.quangbinh.gov.vn/chi-tiet-tin/-/view-article/1/1404469290797/1597731676594", "UBND Ủy ban nhân dân xã Phú Định tỉnh Quảng Bình")</f>
        <v>UBND Ủy ban nhân dân xã Phú Định tỉnh Quảng Bình</v>
      </c>
      <c r="C1919" s="21" t="s">
        <v>12</v>
      </c>
      <c r="D1919" s="22"/>
      <c r="E1919" s="1" t="s">
        <v>14</v>
      </c>
      <c r="F1919" s="1" t="s">
        <v>14</v>
      </c>
      <c r="G1919" s="1" t="s">
        <v>14</v>
      </c>
      <c r="H1919" s="1" t="s">
        <v>14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14919</v>
      </c>
      <c r="B1920" s="19" t="str">
        <f>HYPERLINK("https://www.facebook.com/p/Tu%E1%BB%95i-tr%E1%BA%BB-C%C3%B4ng-an-B%E1%BB%91-Tr%E1%BA%A1ch-100072141488962/", "Công an xã Trung Trạch tỉnh Quảng Bình")</f>
        <v>Công an xã Trung Trạch tỉnh Quảng Bình</v>
      </c>
      <c r="C1920" s="21" t="s">
        <v>12</v>
      </c>
      <c r="D1920" s="21" t="s">
        <v>13</v>
      </c>
      <c r="E1920" s="1" t="s">
        <v>14</v>
      </c>
      <c r="F1920" s="1" t="s">
        <v>14</v>
      </c>
      <c r="G1920" s="1" t="s">
        <v>14</v>
      </c>
      <c r="H1920" s="1" t="s">
        <v>15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14920</v>
      </c>
      <c r="B1921" s="19" t="str">
        <f>HYPERLINK("https://botrach.quangbinh.gov.vn/chi-tiet-tin/-/view-article/1/1404469290797/1597731676594", "UBND Ủy ban nhân dân xã Trung Trạch tỉnh Quảng Bình")</f>
        <v>UBND Ủy ban nhân dân xã Trung Trạch tỉnh Quảng Bình</v>
      </c>
      <c r="C1921" s="21" t="s">
        <v>12</v>
      </c>
      <c r="D1921" s="22"/>
      <c r="E1921" s="1" t="s">
        <v>14</v>
      </c>
      <c r="F1921" s="1" t="s">
        <v>14</v>
      </c>
      <c r="G1921" s="1" t="s">
        <v>14</v>
      </c>
      <c r="H1921" s="1" t="s">
        <v>14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14921</v>
      </c>
      <c r="B1922" s="19" t="s">
        <v>367</v>
      </c>
      <c r="C1922" s="24" t="s">
        <v>14</v>
      </c>
      <c r="D1922" s="21" t="s">
        <v>13</v>
      </c>
      <c r="E1922" s="1" t="s">
        <v>14</v>
      </c>
      <c r="F1922" s="1" t="s">
        <v>14</v>
      </c>
      <c r="G1922" s="1" t="s">
        <v>14</v>
      </c>
      <c r="H1922" s="1" t="s">
        <v>15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14922</v>
      </c>
      <c r="B1923" s="19" t="str">
        <f>HYPERLINK("https://quangbinh.toaan.gov.vn/webcenter/portal/quangbinh/thongbaotimnguoivangmat?selectedPage=2&amp;pTrangThai=2", "UBND Ủy ban nhân dân xã Tây Trạch tỉnh Quảng Bình")</f>
        <v>UBND Ủy ban nhân dân xã Tây Trạch tỉnh Quảng Bình</v>
      </c>
      <c r="C1923" s="21" t="s">
        <v>12</v>
      </c>
      <c r="D1923" s="22"/>
      <c r="E1923" s="1" t="s">
        <v>14</v>
      </c>
      <c r="F1923" s="1" t="s">
        <v>14</v>
      </c>
      <c r="G1923" s="1" t="s">
        <v>14</v>
      </c>
      <c r="H1923" s="1" t="s">
        <v>14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14923</v>
      </c>
      <c r="B1924" s="19" t="str">
        <f>HYPERLINK("https://www.facebook.com/congantinhquangbinh/", "Công an xã Hòa Trạch tỉnh Quảng Bình")</f>
        <v>Công an xã Hòa Trạch tỉnh Quảng Bình</v>
      </c>
      <c r="C1924" s="21" t="s">
        <v>12</v>
      </c>
      <c r="D1924" s="21" t="s">
        <v>13</v>
      </c>
      <c r="E1924" s="1" t="s">
        <v>14</v>
      </c>
      <c r="F1924" s="1" t="s">
        <v>14</v>
      </c>
      <c r="G1924" s="1" t="s">
        <v>14</v>
      </c>
      <c r="H1924" s="1" t="s">
        <v>15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14924</v>
      </c>
      <c r="B1925" s="19" t="str">
        <f>HYPERLINK("https://botrach.quangbinh.gov.vn/", "UBND Ủy ban nhân dân xã Hòa Trạch tỉnh Quảng Bình")</f>
        <v>UBND Ủy ban nhân dân xã Hòa Trạch tỉnh Quảng Bình</v>
      </c>
      <c r="C1925" s="21" t="s">
        <v>12</v>
      </c>
      <c r="D1925" s="22"/>
      <c r="E1925" s="1" t="s">
        <v>14</v>
      </c>
      <c r="F1925" s="1" t="s">
        <v>14</v>
      </c>
      <c r="G1925" s="1" t="s">
        <v>14</v>
      </c>
      <c r="H1925" s="1" t="s">
        <v>14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14925</v>
      </c>
      <c r="B1926" s="19" t="str">
        <f>HYPERLINK("https://www.facebook.com/p/Tu%E1%BB%95i-tr%E1%BA%BB-C%C3%B4ng-an-B%E1%BB%91-Tr%E1%BA%A1ch-100072141488962/", "Công an xã Đại Trạch tỉnh Quảng Bình")</f>
        <v>Công an xã Đại Trạch tỉnh Quảng Bình</v>
      </c>
      <c r="C1926" s="21" t="s">
        <v>12</v>
      </c>
      <c r="D1926" s="21" t="s">
        <v>13</v>
      </c>
      <c r="E1926" s="1" t="s">
        <v>14</v>
      </c>
      <c r="F1926" s="1" t="s">
        <v>14</v>
      </c>
      <c r="G1926" s="1" t="s">
        <v>14</v>
      </c>
      <c r="H1926" s="1" t="s">
        <v>15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14926</v>
      </c>
      <c r="B1927" s="19" t="str">
        <f>HYPERLINK("https://daitrach.quangbinh.gov.vn/", "UBND Ủy ban nhân dân xã Đại Trạch tỉnh Quảng Bình")</f>
        <v>UBND Ủy ban nhân dân xã Đại Trạch tỉnh Quảng Bình</v>
      </c>
      <c r="C1927" s="21" t="s">
        <v>12</v>
      </c>
      <c r="D1927" s="22"/>
      <c r="E1927" s="1" t="s">
        <v>14</v>
      </c>
      <c r="F1927" s="1" t="s">
        <v>14</v>
      </c>
      <c r="G1927" s="1" t="s">
        <v>14</v>
      </c>
      <c r="H1927" s="1" t="s">
        <v>14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14927</v>
      </c>
      <c r="B1928" s="19" t="str">
        <f>HYPERLINK("https://www.facebook.com/people/C%C3%B4ng-An-X%C3%A3-Nh%C3%A2n-Tr%E1%BA%A1ch/100075833723647/", "Công an xã Nhân Trạch tỉnh Quảng Bình")</f>
        <v>Công an xã Nhân Trạch tỉnh Quảng Bình</v>
      </c>
      <c r="C1928" s="21" t="s">
        <v>12</v>
      </c>
      <c r="D1928" s="21" t="s">
        <v>13</v>
      </c>
      <c r="E1928" s="1" t="s">
        <v>14</v>
      </c>
      <c r="F1928" s="1" t="s">
        <v>14</v>
      </c>
      <c r="G1928" s="1" t="s">
        <v>14</v>
      </c>
      <c r="H1928" s="1" t="s">
        <v>15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14928</v>
      </c>
      <c r="B1929" s="19" t="str">
        <f>HYPERLINK("https://botrach.quangbinh.gov.vn/chi-tiet-tin/-/view-article/1/1404469290797/1403595781891", "UBND Ủy ban nhân dân xã Nhân Trạch tỉnh Quảng Bình")</f>
        <v>UBND Ủy ban nhân dân xã Nhân Trạch tỉnh Quảng Bình</v>
      </c>
      <c r="C1929" s="21" t="s">
        <v>12</v>
      </c>
      <c r="D1929" s="22"/>
      <c r="E1929" s="1" t="s">
        <v>14</v>
      </c>
      <c r="F1929" s="1" t="s">
        <v>14</v>
      </c>
      <c r="G1929" s="1" t="s">
        <v>14</v>
      </c>
      <c r="H1929" s="1" t="s">
        <v>14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14929</v>
      </c>
      <c r="B1930" s="19" t="str">
        <f>HYPERLINK("https://www.facebook.com/p/Tu%E1%BB%95i-tr%E1%BA%BB-C%C3%B4ng-an-B%E1%BB%91-Tr%E1%BA%A1ch-100072141488962/", "Công an xã Tân Trạch tỉnh Quảng Bình")</f>
        <v>Công an xã Tân Trạch tỉnh Quảng Bình</v>
      </c>
      <c r="C1930" s="21" t="s">
        <v>12</v>
      </c>
      <c r="D1930" s="21" t="s">
        <v>13</v>
      </c>
      <c r="E1930" s="1" t="s">
        <v>14</v>
      </c>
      <c r="F1930" s="1" t="s">
        <v>14</v>
      </c>
      <c r="G1930" s="1" t="s">
        <v>14</v>
      </c>
      <c r="H1930" s="1" t="s">
        <v>15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14930</v>
      </c>
      <c r="B1931" s="19" t="str">
        <f>HYPERLINK("https://botrach.quangbinh.gov.vn/chi-tiet-tin/-/view-article/1/1404469290797/1597731676594", "UBND Ủy ban nhân dân xã Tân Trạch tỉnh Quảng Bình")</f>
        <v>UBND Ủy ban nhân dân xã Tân Trạch tỉnh Quảng Bình</v>
      </c>
      <c r="C1931" s="21" t="s">
        <v>12</v>
      </c>
      <c r="D1931" s="22"/>
      <c r="E1931" s="1" t="s">
        <v>14</v>
      </c>
      <c r="F1931" s="1" t="s">
        <v>14</v>
      </c>
      <c r="G1931" s="1" t="s">
        <v>14</v>
      </c>
      <c r="H1931" s="1" t="s">
        <v>14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14931</v>
      </c>
      <c r="B1932" s="19" t="str">
        <f>HYPERLINK("https://www.facebook.com/p/Tu%E1%BB%95i-tr%E1%BA%BB-C%C3%B4ng-an-B%E1%BB%91-Tr%E1%BA%A1ch-100072141488962/", "Công an xã Nam Trạch tỉnh Quảng Bình")</f>
        <v>Công an xã Nam Trạch tỉnh Quảng Bình</v>
      </c>
      <c r="C1932" s="21" t="s">
        <v>12</v>
      </c>
      <c r="D1932" s="21" t="s">
        <v>13</v>
      </c>
      <c r="E1932" s="1" t="s">
        <v>14</v>
      </c>
      <c r="F1932" s="1" t="s">
        <v>14</v>
      </c>
      <c r="G1932" s="1" t="s">
        <v>14</v>
      </c>
      <c r="H1932" s="1" t="s">
        <v>15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14932</v>
      </c>
      <c r="B1933" s="19" t="str">
        <f>HYPERLINK("https://botrach.quangbinh.gov.vn/chi-tiet-tin/-/view-article/1/1404469290797/1597731676594", "UBND Ủy ban nhân dân xã Nam Trạch tỉnh Quảng Bình")</f>
        <v>UBND Ủy ban nhân dân xã Nam Trạch tỉnh Quảng Bình</v>
      </c>
      <c r="C1933" s="21" t="s">
        <v>12</v>
      </c>
      <c r="D1933" s="22"/>
      <c r="E1933" s="1" t="s">
        <v>14</v>
      </c>
      <c r="F1933" s="1" t="s">
        <v>14</v>
      </c>
      <c r="G1933" s="1" t="s">
        <v>14</v>
      </c>
      <c r="H1933" s="1" t="s">
        <v>14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14933</v>
      </c>
      <c r="B1934" s="19" t="s">
        <v>368</v>
      </c>
      <c r="C1934" s="24" t="s">
        <v>14</v>
      </c>
      <c r="D1934" s="21" t="s">
        <v>13</v>
      </c>
      <c r="E1934" s="1" t="s">
        <v>14</v>
      </c>
      <c r="F1934" s="1" t="s">
        <v>14</v>
      </c>
      <c r="G1934" s="1" t="s">
        <v>14</v>
      </c>
      <c r="H1934" s="1" t="s">
        <v>15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14934</v>
      </c>
      <c r="B1935" s="19" t="str">
        <f>HYPERLINK("https://lytrach.quangbinh.gov.vn/", "UBND Ủy ban nhân dân xã Lý Trạch tỉnh Quảng Bình")</f>
        <v>UBND Ủy ban nhân dân xã Lý Trạch tỉnh Quảng Bình</v>
      </c>
      <c r="C1935" s="21" t="s">
        <v>12</v>
      </c>
      <c r="D1935" s="22"/>
      <c r="E1935" s="1" t="s">
        <v>14</v>
      </c>
      <c r="F1935" s="1" t="s">
        <v>14</v>
      </c>
      <c r="G1935" s="1" t="s">
        <v>14</v>
      </c>
      <c r="H1935" s="1" t="s">
        <v>14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14935</v>
      </c>
      <c r="B1936" s="19" t="s">
        <v>369</v>
      </c>
      <c r="C1936" s="24" t="s">
        <v>14</v>
      </c>
      <c r="D1936" s="21" t="s">
        <v>13</v>
      </c>
      <c r="E1936" s="1" t="s">
        <v>14</v>
      </c>
      <c r="F1936" s="1" t="s">
        <v>14</v>
      </c>
      <c r="G1936" s="1" t="s">
        <v>14</v>
      </c>
      <c r="H1936" s="1" t="s">
        <v>15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14936</v>
      </c>
      <c r="B1937" s="19" t="str">
        <f>HYPERLINK("https://quangninh.quangbinh.gov.vn/chi-tiet-tin/-/view-article/1/13836141261867/13836141264027", "UBND Ủy ban nhân dân xã Trường Sơn tỉnh Quảng Bình")</f>
        <v>UBND Ủy ban nhân dân xã Trường Sơn tỉnh Quảng Bình</v>
      </c>
      <c r="C1937" s="21" t="s">
        <v>12</v>
      </c>
      <c r="D1937" s="22"/>
      <c r="E1937" s="1" t="s">
        <v>14</v>
      </c>
      <c r="F1937" s="1" t="s">
        <v>14</v>
      </c>
      <c r="G1937" s="1" t="s">
        <v>14</v>
      </c>
      <c r="H1937" s="1" t="s">
        <v>14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14937</v>
      </c>
      <c r="B1938" s="19" t="str">
        <f>HYPERLINK("https://www.facebook.com/Caxluongninh/?locale=hi_IN", "Công an xã Lương Ninh tỉnh Quảng Bình")</f>
        <v>Công an xã Lương Ninh tỉnh Quảng Bình</v>
      </c>
      <c r="C1938" s="21" t="s">
        <v>12</v>
      </c>
      <c r="D1938" s="21" t="s">
        <v>13</v>
      </c>
      <c r="E1938" s="1" t="s">
        <v>14</v>
      </c>
      <c r="F1938" s="1" t="s">
        <v>14</v>
      </c>
      <c r="G1938" s="1" t="s">
        <v>14</v>
      </c>
      <c r="H1938" s="1" t="s">
        <v>15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14938</v>
      </c>
      <c r="B1939" s="19" t="str">
        <f>HYPERLINK("https://quangninh.quangbinh.gov.vn/chi-tiet-tin/-/view-article/1/13836141261747/1468211601842", "UBND Ủy ban nhân dân xã Lương Ninh tỉnh Quảng Bình")</f>
        <v>UBND Ủy ban nhân dân xã Lương Ninh tỉnh Quảng Bình</v>
      </c>
      <c r="C1939" s="21" t="s">
        <v>12</v>
      </c>
      <c r="D1939" s="22"/>
      <c r="E1939" s="1" t="s">
        <v>14</v>
      </c>
      <c r="F1939" s="1" t="s">
        <v>14</v>
      </c>
      <c r="G1939" s="1" t="s">
        <v>14</v>
      </c>
      <c r="H1939" s="1" t="s">
        <v>14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14939</v>
      </c>
      <c r="B1940" s="19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1940" s="21" t="s">
        <v>12</v>
      </c>
      <c r="D1940" s="21" t="s">
        <v>13</v>
      </c>
      <c r="E1940" s="1" t="s">
        <v>14</v>
      </c>
      <c r="F1940" s="1" t="s">
        <v>14</v>
      </c>
      <c r="G1940" s="1" t="s">
        <v>14</v>
      </c>
      <c r="H1940" s="1" t="s">
        <v>15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14940</v>
      </c>
      <c r="B1941" s="19" t="str">
        <f>HYPERLINK("https://vinhninh.quangbinh.gov.vn/", "UBND Ủy ban nhân dân xã Vĩnh Ninh tỉnh Quảng Bình")</f>
        <v>UBND Ủy ban nhân dân xã Vĩnh Ninh tỉnh Quảng Bình</v>
      </c>
      <c r="C1941" s="21" t="s">
        <v>12</v>
      </c>
      <c r="D1941" s="22"/>
      <c r="E1941" s="1" t="s">
        <v>14</v>
      </c>
      <c r="F1941" s="1" t="s">
        <v>14</v>
      </c>
      <c r="G1941" s="1" t="s">
        <v>14</v>
      </c>
      <c r="H1941" s="1" t="s">
        <v>14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14941</v>
      </c>
      <c r="B1942" s="19" t="str">
        <f>HYPERLINK("https://www.facebook.com/p/UBND-X%C3%83-V%C3%95-NINH-100095050035884/", "Công an xã Võ Ninh tỉnh Quảng Bình")</f>
        <v>Công an xã Võ Ninh tỉnh Quảng Bình</v>
      </c>
      <c r="C1942" s="21" t="s">
        <v>12</v>
      </c>
      <c r="D1942" s="21" t="s">
        <v>13</v>
      </c>
      <c r="E1942" s="1" t="s">
        <v>14</v>
      </c>
      <c r="F1942" s="1" t="s">
        <v>14</v>
      </c>
      <c r="G1942" s="1" t="s">
        <v>14</v>
      </c>
      <c r="H1942" s="1" t="s">
        <v>15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14942</v>
      </c>
      <c r="B1943" s="19" t="str">
        <f>HYPERLINK("https://quangninh.quangbinh.gov.vn/chi-tiet-tin/-/view-article/1/13836141260677/14079557009117", "UBND Ủy ban nhân dân xã Võ Ninh tỉnh Quảng Bình")</f>
        <v>UBND Ủy ban nhân dân xã Võ Ninh tỉnh Quảng Bình</v>
      </c>
      <c r="C1943" s="21" t="s">
        <v>12</v>
      </c>
      <c r="D1943" s="22"/>
      <c r="E1943" s="1" t="s">
        <v>14</v>
      </c>
      <c r="F1943" s="1" t="s">
        <v>14</v>
      </c>
      <c r="G1943" s="1" t="s">
        <v>14</v>
      </c>
      <c r="H1943" s="1" t="s">
        <v>14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14943</v>
      </c>
      <c r="B1944" s="19" t="str">
        <f>HYPERLINK("https://www.facebook.com/tuoitreconganquangbinh/", "Công an xã Hải Ninh tỉnh Quảng Bình")</f>
        <v>Công an xã Hải Ninh tỉnh Quảng Bình</v>
      </c>
      <c r="C1944" s="21" t="s">
        <v>12</v>
      </c>
      <c r="D1944" s="21" t="s">
        <v>13</v>
      </c>
      <c r="E1944" s="1" t="s">
        <v>14</v>
      </c>
      <c r="F1944" s="1" t="s">
        <v>14</v>
      </c>
      <c r="G1944" s="1" t="s">
        <v>14</v>
      </c>
      <c r="H1944" s="1" t="s">
        <v>15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14944</v>
      </c>
      <c r="B1945" s="19" t="str">
        <f>HYPERLINK("https://haininh.quangbinh.gov.vn/", "UBND Ủy ban nhân dân xã Hải Ninh tỉnh Quảng Bình")</f>
        <v>UBND Ủy ban nhân dân xã Hải Ninh tỉnh Quảng Bình</v>
      </c>
      <c r="C1945" s="21" t="s">
        <v>12</v>
      </c>
      <c r="D1945" s="22"/>
      <c r="E1945" s="1" t="s">
        <v>14</v>
      </c>
      <c r="F1945" s="1" t="s">
        <v>14</v>
      </c>
      <c r="G1945" s="1" t="s">
        <v>14</v>
      </c>
      <c r="H1945" s="1" t="s">
        <v>14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14945</v>
      </c>
      <c r="B1946" s="19" t="s">
        <v>370</v>
      </c>
      <c r="C1946" s="24" t="s">
        <v>14</v>
      </c>
      <c r="D1946" s="21" t="s">
        <v>13</v>
      </c>
      <c r="E1946" s="1" t="s">
        <v>14</v>
      </c>
      <c r="F1946" s="1" t="s">
        <v>14</v>
      </c>
      <c r="G1946" s="1" t="s">
        <v>14</v>
      </c>
      <c r="H1946" s="1" t="s">
        <v>15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14946</v>
      </c>
      <c r="B1947" s="19" t="str">
        <f>HYPERLINK("https://hamninh.quangbinh.gov.vn/", "UBND Ủy ban nhân dân xã Hàm Ninh tỉnh Quảng Bình")</f>
        <v>UBND Ủy ban nhân dân xã Hàm Ninh tỉnh Quảng Bình</v>
      </c>
      <c r="C1947" s="21" t="s">
        <v>12</v>
      </c>
      <c r="D1947" s="22"/>
      <c r="E1947" s="1" t="s">
        <v>14</v>
      </c>
      <c r="F1947" s="1" t="s">
        <v>14</v>
      </c>
      <c r="G1947" s="1" t="s">
        <v>14</v>
      </c>
      <c r="H1947" s="1" t="s">
        <v>14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14947</v>
      </c>
      <c r="B1948" s="19" t="str">
        <f>HYPERLINK("https://www.facebook.com/p/C%C3%B4ng-an-x%C3%A3-Duy-Ninh-100076944493046/", "Công an xã Duy Ninh tỉnh Quảng Bình")</f>
        <v>Công an xã Duy Ninh tỉnh Quảng Bình</v>
      </c>
      <c r="C1948" s="21" t="s">
        <v>12</v>
      </c>
      <c r="D1948" s="21" t="s">
        <v>13</v>
      </c>
      <c r="E1948" s="1" t="s">
        <v>14</v>
      </c>
      <c r="F1948" s="1" t="s">
        <v>14</v>
      </c>
      <c r="G1948" s="1" t="s">
        <v>14</v>
      </c>
      <c r="H1948" s="1" t="s">
        <v>15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14948</v>
      </c>
      <c r="B1949" s="19" t="str">
        <f>HYPERLINK("https://quangninh.quangbinh.gov.vn/chi-tiet-tin/-/view-article/1/13836141260637/13836141263677", "UBND Ủy ban nhân dân xã Duy Ninh tỉnh Quảng Bình")</f>
        <v>UBND Ủy ban nhân dân xã Duy Ninh tỉnh Quảng Bình</v>
      </c>
      <c r="C1949" s="21" t="s">
        <v>12</v>
      </c>
      <c r="D1949" s="22"/>
      <c r="E1949" s="1" t="s">
        <v>14</v>
      </c>
      <c r="F1949" s="1" t="s">
        <v>14</v>
      </c>
      <c r="G1949" s="1" t="s">
        <v>14</v>
      </c>
      <c r="H1949" s="1" t="s">
        <v>14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14949</v>
      </c>
      <c r="B1950" s="19" t="str">
        <f>HYPERLINK("https://www.facebook.com/tuoitreconganquangbinh/", "Công an xã Gia Ninh tỉnh Quảng Bình")</f>
        <v>Công an xã Gia Ninh tỉnh Quảng Bình</v>
      </c>
      <c r="C1950" s="21" t="s">
        <v>12</v>
      </c>
      <c r="D1950" s="21" t="s">
        <v>13</v>
      </c>
      <c r="E1950" s="1" t="s">
        <v>14</v>
      </c>
      <c r="F1950" s="1" t="s">
        <v>14</v>
      </c>
      <c r="G1950" s="1" t="s">
        <v>14</v>
      </c>
      <c r="H1950" s="1" t="s">
        <v>15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14950</v>
      </c>
      <c r="B1951" s="19" t="str">
        <f>HYPERLINK("https://quangninh.quangbinh.gov.vn/chi-tiet-tin/-/view-article/1/13836141261827/1505452092128", "UBND Ủy ban nhân dân xã Gia Ninh tỉnh Quảng Bình")</f>
        <v>UBND Ủy ban nhân dân xã Gia Ninh tỉnh Quảng Bình</v>
      </c>
      <c r="C1951" s="21" t="s">
        <v>12</v>
      </c>
      <c r="D1951" s="22"/>
      <c r="E1951" s="1" t="s">
        <v>14</v>
      </c>
      <c r="F1951" s="1" t="s">
        <v>14</v>
      </c>
      <c r="G1951" s="1" t="s">
        <v>14</v>
      </c>
      <c r="H1951" s="1" t="s">
        <v>14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14951</v>
      </c>
      <c r="B1952" s="19" t="s">
        <v>371</v>
      </c>
      <c r="C1952" s="24" t="s">
        <v>14</v>
      </c>
      <c r="D1952" s="21" t="s">
        <v>13</v>
      </c>
      <c r="E1952" s="1" t="s">
        <v>14</v>
      </c>
      <c r="F1952" s="1" t="s">
        <v>14</v>
      </c>
      <c r="G1952" s="1" t="s">
        <v>14</v>
      </c>
      <c r="H1952" s="1" t="s">
        <v>15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14952</v>
      </c>
      <c r="B1953" s="19" t="str">
        <f>HYPERLINK("https://quangninh.quangbinh.gov.vn/chi-tiet-tin/-/view-article/1/13836141261887/13836141264067", "UBND Ủy ban nhân dân xã Trường Xuân tỉnh Quảng Bình")</f>
        <v>UBND Ủy ban nhân dân xã Trường Xuân tỉnh Quảng Bình</v>
      </c>
      <c r="C1953" s="21" t="s">
        <v>12</v>
      </c>
      <c r="D1953" s="22"/>
      <c r="E1953" s="1" t="s">
        <v>14</v>
      </c>
      <c r="F1953" s="1" t="s">
        <v>14</v>
      </c>
      <c r="G1953" s="1" t="s">
        <v>14</v>
      </c>
      <c r="H1953" s="1" t="s">
        <v>14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14953</v>
      </c>
      <c r="B1954" s="19" t="s">
        <v>372</v>
      </c>
      <c r="C1954" s="24" t="s">
        <v>14</v>
      </c>
      <c r="D1954" s="21" t="s">
        <v>13</v>
      </c>
      <c r="E1954" s="1" t="s">
        <v>14</v>
      </c>
      <c r="F1954" s="1" t="s">
        <v>14</v>
      </c>
      <c r="G1954" s="1" t="s">
        <v>14</v>
      </c>
      <c r="H1954" s="1" t="s">
        <v>15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14954</v>
      </c>
      <c r="B1955" s="19" t="str">
        <f>HYPERLINK("https://quangninh.quangbinh.gov.vn/chi-tiet-tin/-/view-article/1/13836141261787/13836141263827", "UBND Ủy ban nhân dân xã Hiền Ninh tỉnh Quảng Bình")</f>
        <v>UBND Ủy ban nhân dân xã Hiền Ninh tỉnh Quảng Bình</v>
      </c>
      <c r="C1955" s="21" t="s">
        <v>12</v>
      </c>
      <c r="D1955" s="22"/>
      <c r="E1955" s="1" t="s">
        <v>14</v>
      </c>
      <c r="F1955" s="1" t="s">
        <v>14</v>
      </c>
      <c r="G1955" s="1" t="s">
        <v>14</v>
      </c>
      <c r="H1955" s="1" t="s">
        <v>14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14955</v>
      </c>
      <c r="B1956" s="19" t="str">
        <f>HYPERLINK("https://www.facebook.com/p/C%C3%B4ng-an-x%C3%A3-T%C3%A2n-Ninh-100071873031444/", "Công an xã Tân Ninh tỉnh Quảng Bình")</f>
        <v>Công an xã Tân Ninh tỉnh Quảng Bình</v>
      </c>
      <c r="C1956" s="21" t="s">
        <v>12</v>
      </c>
      <c r="D1956" s="21" t="s">
        <v>13</v>
      </c>
      <c r="E1956" s="1" t="s">
        <v>14</v>
      </c>
      <c r="F1956" s="1" t="s">
        <v>14</v>
      </c>
      <c r="G1956" s="1" t="s">
        <v>14</v>
      </c>
      <c r="H1956" s="1" t="s">
        <v>15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14956</v>
      </c>
      <c r="B1957" s="19" t="str">
        <f>HYPERLINK("https://quangninh.quangbinh.gov.vn/chi-tiet-tin/-/view-article/1/13836141261797/1468211484883", "UBND Ủy ban nhân dân xã Tân Ninh tỉnh Quảng Bình")</f>
        <v>UBND Ủy ban nhân dân xã Tân Ninh tỉnh Quảng Bình</v>
      </c>
      <c r="C1957" s="21" t="s">
        <v>12</v>
      </c>
      <c r="D1957" s="22"/>
      <c r="E1957" s="1" t="s">
        <v>14</v>
      </c>
      <c r="F1957" s="1" t="s">
        <v>14</v>
      </c>
      <c r="G1957" s="1" t="s">
        <v>14</v>
      </c>
      <c r="H1957" s="1" t="s">
        <v>14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14957</v>
      </c>
      <c r="B1958" s="19" t="str">
        <f>HYPERLINK("https://www.facebook.com/p/C%C3%B4ng-an-x%C3%A3-Xu%C3%A2n-Ninh-100066546561529/", "Công an xã Xuân Ninh tỉnh Quảng Bình")</f>
        <v>Công an xã Xuân Ninh tỉnh Quảng Bình</v>
      </c>
      <c r="C1958" s="21" t="s">
        <v>12</v>
      </c>
      <c r="D1958" s="21" t="s">
        <v>13</v>
      </c>
      <c r="E1958" s="1" t="s">
        <v>14</v>
      </c>
      <c r="F1958" s="1" t="s">
        <v>14</v>
      </c>
      <c r="G1958" s="1" t="s">
        <v>14</v>
      </c>
      <c r="H1958" s="1" t="s">
        <v>15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14958</v>
      </c>
      <c r="B1959" s="19" t="str">
        <f>HYPERLINK("https://xuanninh.quangbinh.gov.vn/", "UBND Ủy ban nhân dân xã Xuân Ninh tỉnh Quảng Bình")</f>
        <v>UBND Ủy ban nhân dân xã Xuân Ninh tỉnh Quảng Bình</v>
      </c>
      <c r="C1959" s="21" t="s">
        <v>12</v>
      </c>
      <c r="D1959" s="22"/>
      <c r="E1959" s="1" t="s">
        <v>14</v>
      </c>
      <c r="F1959" s="1" t="s">
        <v>14</v>
      </c>
      <c r="G1959" s="1" t="s">
        <v>14</v>
      </c>
      <c r="H1959" s="1" t="s">
        <v>14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14959</v>
      </c>
      <c r="B1960" s="19" t="str">
        <f>HYPERLINK("https://www.facebook.com/tuoitreconganquangbinh/", "Công an xã An Ninh tỉnh Quảng Bình")</f>
        <v>Công an xã An Ninh tỉnh Quảng Bình</v>
      </c>
      <c r="C1960" s="21" t="s">
        <v>12</v>
      </c>
      <c r="D1960" s="21" t="s">
        <v>13</v>
      </c>
      <c r="E1960" s="1" t="s">
        <v>14</v>
      </c>
      <c r="F1960" s="1" t="s">
        <v>14</v>
      </c>
      <c r="G1960" s="1" t="s">
        <v>14</v>
      </c>
      <c r="H1960" s="1" t="s">
        <v>15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14960</v>
      </c>
      <c r="B1961" s="19" t="str">
        <f>HYPERLINK("https://quangninh.quangbinh.gov.vn/chi-tiet-tin/-/view-article/1/13836141261827/1505452092128", "UBND Ủy ban nhân dân xã An Ninh tỉnh Quảng Bình")</f>
        <v>UBND Ủy ban nhân dân xã An Ninh tỉnh Quảng Bình</v>
      </c>
      <c r="C1961" s="21" t="s">
        <v>12</v>
      </c>
      <c r="D1961" s="22"/>
      <c r="E1961" s="1" t="s">
        <v>14</v>
      </c>
      <c r="F1961" s="1" t="s">
        <v>14</v>
      </c>
      <c r="G1961" s="1" t="s">
        <v>14</v>
      </c>
      <c r="H1961" s="1" t="s">
        <v>14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14961</v>
      </c>
      <c r="B1962" s="19" t="str">
        <f>HYPERLINK("https://www.facebook.com/Conganxavanninh/", "Công an xã Vạn Ninh tỉnh Quảng Bình")</f>
        <v>Công an xã Vạn Ninh tỉnh Quảng Bình</v>
      </c>
      <c r="C1962" s="21" t="s">
        <v>12</v>
      </c>
      <c r="D1962" s="21" t="s">
        <v>13</v>
      </c>
      <c r="E1962" s="1" t="s">
        <v>14</v>
      </c>
      <c r="F1962" s="1" t="s">
        <v>14</v>
      </c>
      <c r="G1962" s="1" t="s">
        <v>14</v>
      </c>
      <c r="H1962" s="1" t="s">
        <v>15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14962</v>
      </c>
      <c r="B1963" s="19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1963" s="21" t="s">
        <v>12</v>
      </c>
      <c r="D1963" s="22"/>
      <c r="E1963" s="1" t="s">
        <v>14</v>
      </c>
      <c r="F1963" s="1" t="s">
        <v>14</v>
      </c>
      <c r="G1963" s="1" t="s">
        <v>14</v>
      </c>
      <c r="H1963" s="1" t="s">
        <v>14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14963</v>
      </c>
      <c r="B1964" s="19" t="str">
        <f>HYPERLINK("https://www.facebook.com/p/C%C3%B4ng-an-x%C3%A3-H%E1%BB%93ng-Th%E1%BB%A7y-100077275136777/", "Công an xã Hồng Thủy tỉnh Quảng Bình")</f>
        <v>Công an xã Hồng Thủy tỉnh Quảng Bình</v>
      </c>
      <c r="C1964" s="21" t="s">
        <v>12</v>
      </c>
      <c r="D1964" s="21" t="s">
        <v>13</v>
      </c>
      <c r="E1964" s="1" t="s">
        <v>14</v>
      </c>
      <c r="F1964" s="1" t="s">
        <v>14</v>
      </c>
      <c r="G1964" s="1" t="s">
        <v>14</v>
      </c>
      <c r="H1964" s="1" t="s">
        <v>15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14964</v>
      </c>
      <c r="B1965" s="19" t="str">
        <f>HYPERLINK("https://hongthuy.quangbinh.gov.vn/", "UBND Ủy ban nhân dân xã Hồng Thủy tỉnh Quảng Bình")</f>
        <v>UBND Ủy ban nhân dân xã Hồng Thủy tỉnh Quảng Bình</v>
      </c>
      <c r="C1965" s="21" t="s">
        <v>12</v>
      </c>
      <c r="D1965" s="22"/>
      <c r="E1965" s="1" t="s">
        <v>14</v>
      </c>
      <c r="F1965" s="1" t="s">
        <v>14</v>
      </c>
      <c r="G1965" s="1" t="s">
        <v>14</v>
      </c>
      <c r="H1965" s="1" t="s">
        <v>14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14965</v>
      </c>
      <c r="B1966" s="19" t="str">
        <f>HYPERLINK("https://www.facebook.com/ConganxaNguThuyBac/?locale=fo_FO", "Công an xã Ngư Thủy Bắc tỉnh Quảng Bình")</f>
        <v>Công an xã Ngư Thủy Bắc tỉnh Quảng Bình</v>
      </c>
      <c r="C1966" s="21" t="s">
        <v>12</v>
      </c>
      <c r="D1966" s="21" t="s">
        <v>13</v>
      </c>
      <c r="E1966" s="1" t="s">
        <v>14</v>
      </c>
      <c r="F1966" s="1" t="s">
        <v>14</v>
      </c>
      <c r="G1966" s="1" t="s">
        <v>14</v>
      </c>
      <c r="H1966" s="1" t="s">
        <v>15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14966</v>
      </c>
      <c r="B1967" s="19" t="str">
        <f>HYPERLINK("https://nguthuybac.quangbinh.gov.vn/", "UBND Ủy ban nhân dân xã Ngư Thủy Bắc tỉnh Quảng Bình")</f>
        <v>UBND Ủy ban nhân dân xã Ngư Thủy Bắc tỉnh Quảng Bình</v>
      </c>
      <c r="C1967" s="21" t="s">
        <v>12</v>
      </c>
      <c r="D1967" s="22"/>
      <c r="E1967" s="1" t="s">
        <v>14</v>
      </c>
      <c r="F1967" s="1" t="s">
        <v>14</v>
      </c>
      <c r="G1967" s="1" t="s">
        <v>14</v>
      </c>
      <c r="H1967" s="1" t="s">
        <v>14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14967</v>
      </c>
      <c r="B1968" s="19" t="str">
        <f>HYPERLINK("https://www.facebook.com/tuoitreconganquangbinh/", "Công an xã Hoa Thủy tỉnh Quảng Bình")</f>
        <v>Công an xã Hoa Thủy tỉnh Quảng Bình</v>
      </c>
      <c r="C1968" s="21" t="s">
        <v>12</v>
      </c>
      <c r="D1968" s="21" t="s">
        <v>13</v>
      </c>
      <c r="E1968" s="1" t="s">
        <v>14</v>
      </c>
      <c r="F1968" s="1" t="s">
        <v>14</v>
      </c>
      <c r="G1968" s="1" t="s">
        <v>14</v>
      </c>
      <c r="H1968" s="1" t="s">
        <v>15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14968</v>
      </c>
      <c r="B1969" s="19" t="str">
        <f>HYPERLINK("https://hoathuy.quangbinh.gov.vn/", "UBND Ủy ban nhân dân xã Hoa Thủy tỉnh Quảng Bình")</f>
        <v>UBND Ủy ban nhân dân xã Hoa Thủy tỉnh Quảng Bình</v>
      </c>
      <c r="C1969" s="21" t="s">
        <v>12</v>
      </c>
      <c r="D1969" s="22"/>
      <c r="E1969" s="1" t="s">
        <v>14</v>
      </c>
      <c r="F1969" s="1" t="s">
        <v>14</v>
      </c>
      <c r="G1969" s="1" t="s">
        <v>14</v>
      </c>
      <c r="H1969" s="1" t="s">
        <v>14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14969</v>
      </c>
      <c r="B1970" s="19" t="str">
        <f>HYPERLINK("https://www.facebook.com/tuoitreconganquangbinh/", "Công an xã Thanh Thủy tỉnh Quảng Bình")</f>
        <v>Công an xã Thanh Thủy tỉnh Quảng Bình</v>
      </c>
      <c r="C1970" s="21" t="s">
        <v>12</v>
      </c>
      <c r="D1970" s="21" t="s">
        <v>13</v>
      </c>
      <c r="E1970" s="1" t="s">
        <v>14</v>
      </c>
      <c r="F1970" s="1" t="s">
        <v>14</v>
      </c>
      <c r="G1970" s="1" t="s">
        <v>14</v>
      </c>
      <c r="H1970" s="1" t="s">
        <v>15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14970</v>
      </c>
      <c r="B1971" s="19" t="str">
        <f>HYPERLINK("https://thanhthuy.quangbinh.gov.vn/", "UBND Ủy ban nhân dân xã Thanh Thủy tỉnh Quảng Bình")</f>
        <v>UBND Ủy ban nhân dân xã Thanh Thủy tỉnh Quảng Bình</v>
      </c>
      <c r="C1971" s="21" t="s">
        <v>12</v>
      </c>
      <c r="D1971" s="22"/>
      <c r="E1971" s="1" t="s">
        <v>14</v>
      </c>
      <c r="F1971" s="1" t="s">
        <v>14</v>
      </c>
      <c r="G1971" s="1" t="s">
        <v>14</v>
      </c>
      <c r="H1971" s="1" t="s">
        <v>14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14971</v>
      </c>
      <c r="B1972" s="19" t="str">
        <f>HYPERLINK("https://www.facebook.com/tuoitreconganquangbinh/", "Công an xã An Thủy tỉnh Quảng Bình")</f>
        <v>Công an xã An Thủy tỉnh Quảng Bình</v>
      </c>
      <c r="C1972" s="21" t="s">
        <v>12</v>
      </c>
      <c r="D1972" s="21"/>
      <c r="E1972" s="1" t="s">
        <v>14</v>
      </c>
      <c r="F1972" s="1" t="s">
        <v>14</v>
      </c>
      <c r="G1972" s="1" t="s">
        <v>14</v>
      </c>
      <c r="H1972" s="1" t="s">
        <v>15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14972</v>
      </c>
      <c r="B1973" s="19" t="str">
        <f>HYPERLINK("https://anthuy.quangbinh.gov.vn/", "UBND Ủy ban nhân dân xã An Thủy tỉnh Quảng Bình")</f>
        <v>UBND Ủy ban nhân dân xã An Thủy tỉnh Quảng Bình</v>
      </c>
      <c r="C1973" s="21" t="s">
        <v>12</v>
      </c>
      <c r="D1973" s="22"/>
      <c r="E1973" s="1" t="s">
        <v>14</v>
      </c>
      <c r="F1973" s="1" t="s">
        <v>14</v>
      </c>
      <c r="G1973" s="1" t="s">
        <v>14</v>
      </c>
      <c r="H1973" s="1" t="s">
        <v>14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14973</v>
      </c>
      <c r="B1974" s="19" t="str">
        <f>HYPERLINK("https://www.facebook.com/tuoitreconganquangbinh/", "Công an xã Phong Thủy tỉnh Quảng Bình")</f>
        <v>Công an xã Phong Thủy tỉnh Quảng Bình</v>
      </c>
      <c r="C1974" s="21" t="s">
        <v>12</v>
      </c>
      <c r="D1974" s="21" t="s">
        <v>13</v>
      </c>
      <c r="E1974" s="1" t="s">
        <v>14</v>
      </c>
      <c r="F1974" s="1" t="s">
        <v>14</v>
      </c>
      <c r="G1974" s="1" t="s">
        <v>14</v>
      </c>
      <c r="H1974" s="1" t="s">
        <v>15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14974</v>
      </c>
      <c r="B1975" s="19" t="str">
        <f>HYPERLINK("https://phongthuy.quangbinh.gov.vn/", "UBND Ủy ban nhân dân xã Phong Thủy tỉnh Quảng Bình")</f>
        <v>UBND Ủy ban nhân dân xã Phong Thủy tỉnh Quảng Bình</v>
      </c>
      <c r="C1975" s="21" t="s">
        <v>12</v>
      </c>
      <c r="D1975" s="22"/>
      <c r="E1975" s="1" t="s">
        <v>14</v>
      </c>
      <c r="F1975" s="1" t="s">
        <v>14</v>
      </c>
      <c r="G1975" s="1" t="s">
        <v>14</v>
      </c>
      <c r="H1975" s="1" t="s">
        <v>14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14975</v>
      </c>
      <c r="B1976" s="19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1976" s="21" t="s">
        <v>12</v>
      </c>
      <c r="D1976" s="21" t="s">
        <v>13</v>
      </c>
      <c r="E1976" s="1" t="s">
        <v>14</v>
      </c>
      <c r="F1976" s="1" t="s">
        <v>14</v>
      </c>
      <c r="G1976" s="1" t="s">
        <v>14</v>
      </c>
      <c r="H1976" s="1" t="s">
        <v>15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14976</v>
      </c>
      <c r="B1977" s="19" t="str">
        <f>HYPERLINK("https://lethuy.quangbinh.gov.vn/chi-tiet-tin/-/view-article/1/439071382670252277/1405732891736", "UBND Ủy ban nhân dân xã Cam Thủy tỉnh Quảng Bình")</f>
        <v>UBND Ủy ban nhân dân xã Cam Thủy tỉnh Quảng Bình</v>
      </c>
      <c r="C1977" s="21" t="s">
        <v>12</v>
      </c>
      <c r="D1977" s="22"/>
      <c r="E1977" s="1" t="s">
        <v>14</v>
      </c>
      <c r="F1977" s="1" t="s">
        <v>14</v>
      </c>
      <c r="G1977" s="1" t="s">
        <v>14</v>
      </c>
      <c r="H1977" s="1" t="s">
        <v>14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14977</v>
      </c>
      <c r="B1978" s="19" t="str">
        <f>HYPERLINK("https://www.facebook.com/tuoitreconganquangbinh/", "Công an xã Ngân Thủy tỉnh Quảng Bình")</f>
        <v>Công an xã Ngân Thủy tỉnh Quảng Bình</v>
      </c>
      <c r="C1978" s="21" t="s">
        <v>12</v>
      </c>
      <c r="D1978" s="21" t="s">
        <v>13</v>
      </c>
      <c r="E1978" s="1" t="s">
        <v>14</v>
      </c>
      <c r="F1978" s="1" t="s">
        <v>14</v>
      </c>
      <c r="G1978" s="1" t="s">
        <v>14</v>
      </c>
      <c r="H1978" s="1" t="s">
        <v>15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14978</v>
      </c>
      <c r="B1979" s="19" t="str">
        <f>HYPERLINK("https://nganthuy.quangbinh.gov.vn/", "UBND Ủy ban nhân dân xã Ngân Thủy tỉnh Quảng Bình")</f>
        <v>UBND Ủy ban nhân dân xã Ngân Thủy tỉnh Quảng Bình</v>
      </c>
      <c r="C1979" s="21" t="s">
        <v>12</v>
      </c>
      <c r="D1979" s="22"/>
      <c r="E1979" s="1" t="s">
        <v>14</v>
      </c>
      <c r="F1979" s="1" t="s">
        <v>14</v>
      </c>
      <c r="G1979" s="1" t="s">
        <v>14</v>
      </c>
      <c r="H1979" s="1" t="s">
        <v>14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14979</v>
      </c>
      <c r="B1980" s="19" t="s">
        <v>373</v>
      </c>
      <c r="C1980" s="24" t="s">
        <v>14</v>
      </c>
      <c r="D1980" s="21" t="s">
        <v>13</v>
      </c>
      <c r="E1980" s="1" t="s">
        <v>14</v>
      </c>
      <c r="F1980" s="1" t="s">
        <v>14</v>
      </c>
      <c r="G1980" s="1" t="s">
        <v>14</v>
      </c>
      <c r="H1980" s="1" t="s">
        <v>15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14980</v>
      </c>
      <c r="B1981" s="19" t="str">
        <f>HYPERLINK("https://sonthuy.quangbinh.gov.vn/", "UBND Ủy ban nhân dân xã Sơn Thủy tỉnh Quảng Bình")</f>
        <v>UBND Ủy ban nhân dân xã Sơn Thủy tỉnh Quảng Bình</v>
      </c>
      <c r="C1981" s="21" t="s">
        <v>12</v>
      </c>
      <c r="D1981" s="22"/>
      <c r="E1981" s="1" t="s">
        <v>14</v>
      </c>
      <c r="F1981" s="1" t="s">
        <v>14</v>
      </c>
      <c r="G1981" s="1" t="s">
        <v>14</v>
      </c>
      <c r="H1981" s="1" t="s">
        <v>14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14981</v>
      </c>
      <c r="B1982" s="19" t="str">
        <f>HYPERLINK("https://www.facebook.com/AnninhLocThuy/", "Công an xã Lộc Thủy tỉnh Quảng Bình")</f>
        <v>Công an xã Lộc Thủy tỉnh Quảng Bình</v>
      </c>
      <c r="C1982" s="21" t="s">
        <v>12</v>
      </c>
      <c r="D1982" s="21" t="s">
        <v>13</v>
      </c>
      <c r="E1982" s="1" t="s">
        <v>14</v>
      </c>
      <c r="F1982" s="1" t="s">
        <v>14</v>
      </c>
      <c r="G1982" s="1" t="s">
        <v>14</v>
      </c>
      <c r="H1982" s="1" t="s">
        <v>15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14982</v>
      </c>
      <c r="B1983" s="19" t="str">
        <f>HYPERLINK("https://lethuy.quangbinh.gov.vn/chi-tiet-tin/-/view-article/1/439071382670252277/1405732891736", "UBND Ủy ban nhân dân xã Lộc Thủy tỉnh Quảng Bình")</f>
        <v>UBND Ủy ban nhân dân xã Lộc Thủy tỉnh Quảng Bình</v>
      </c>
      <c r="C1983" s="21" t="s">
        <v>12</v>
      </c>
      <c r="D1983" s="22"/>
      <c r="E1983" s="1" t="s">
        <v>14</v>
      </c>
      <c r="F1983" s="1" t="s">
        <v>14</v>
      </c>
      <c r="G1983" s="1" t="s">
        <v>14</v>
      </c>
      <c r="H1983" s="1" t="s">
        <v>14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14983</v>
      </c>
      <c r="B1984" s="19" t="str">
        <f>HYPERLINK("https://www.facebook.com/tuoitreconganquangbinh/", "Công an xã Ngư Thủy Trung tỉnh Quảng Bình")</f>
        <v>Công an xã Ngư Thủy Trung tỉnh Quảng Bình</v>
      </c>
      <c r="C1984" s="21" t="s">
        <v>12</v>
      </c>
      <c r="D1984" s="21"/>
      <c r="E1984" s="1" t="s">
        <v>14</v>
      </c>
      <c r="F1984" s="1" t="s">
        <v>14</v>
      </c>
      <c r="G1984" s="1" t="s">
        <v>14</v>
      </c>
      <c r="H1984" s="1" t="s">
        <v>15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14984</v>
      </c>
      <c r="B1985" s="19" t="str">
        <f>HYPERLINK("https://lethuy.quangbinh.gov.vn/chi-tiet-tin/-/view-article/1/439071382670252277/1405732891736", "UBND Ủy ban nhân dân xã Ngư Thủy Trung tỉnh Quảng Bình")</f>
        <v>UBND Ủy ban nhân dân xã Ngư Thủy Trung tỉnh Quảng Bình</v>
      </c>
      <c r="C1985" s="21" t="s">
        <v>12</v>
      </c>
      <c r="D1985" s="22"/>
      <c r="E1985" s="1" t="s">
        <v>14</v>
      </c>
      <c r="F1985" s="1" t="s">
        <v>14</v>
      </c>
      <c r="G1985" s="1" t="s">
        <v>14</v>
      </c>
      <c r="H1985" s="1" t="s">
        <v>14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14985</v>
      </c>
      <c r="B1986" s="19" t="str">
        <f>HYPERLINK("https://www.facebook.com/p/C%C3%B4ng-an-x%C3%A3-Li%C3%AAn-Th%E1%BB%A7y-61554075638430/", "Công an xã Liên Thủy tỉnh Quảng Bình")</f>
        <v>Công an xã Liên Thủy tỉnh Quảng Bình</v>
      </c>
      <c r="C1986" s="21" t="s">
        <v>12</v>
      </c>
      <c r="D1986" s="21" t="s">
        <v>13</v>
      </c>
      <c r="E1986" s="1" t="s">
        <v>14</v>
      </c>
      <c r="F1986" s="1" t="s">
        <v>14</v>
      </c>
      <c r="G1986" s="1" t="s">
        <v>14</v>
      </c>
      <c r="H1986" s="1" t="s">
        <v>15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14986</v>
      </c>
      <c r="B1987" s="19" t="str">
        <f>HYPERLINK("https://lienthuy.quangbinh.gov.vn/", "UBND Ủy ban nhân dân xã Liên Thủy tỉnh Quảng Bình")</f>
        <v>UBND Ủy ban nhân dân xã Liên Thủy tỉnh Quảng Bình</v>
      </c>
      <c r="C1987" s="21" t="s">
        <v>12</v>
      </c>
      <c r="D1987" s="22"/>
      <c r="E1987" s="1" t="s">
        <v>14</v>
      </c>
      <c r="F1987" s="1" t="s">
        <v>14</v>
      </c>
      <c r="G1987" s="1" t="s">
        <v>14</v>
      </c>
      <c r="H1987" s="1" t="s">
        <v>14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14987</v>
      </c>
      <c r="B1988" s="19" t="str">
        <f>HYPERLINK("https://www.facebook.com/p/C%C3%B4ng-an-x%C3%A3-H%C6%B0ng-Thu%E1%BB%B7-100069812659493/", "Công an xã Hưng Thủy tỉnh Quảng Bình")</f>
        <v>Công an xã Hưng Thủy tỉnh Quảng Bình</v>
      </c>
      <c r="C1988" s="21" t="s">
        <v>12</v>
      </c>
      <c r="D1988" s="21" t="s">
        <v>13</v>
      </c>
      <c r="E1988" s="1" t="s">
        <v>14</v>
      </c>
      <c r="F1988" s="1" t="s">
        <v>14</v>
      </c>
      <c r="G1988" s="1" t="s">
        <v>14</v>
      </c>
      <c r="H1988" s="1" t="s">
        <v>15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14988</v>
      </c>
      <c r="B1989" s="19" t="str">
        <f>HYPERLINK("https://hungthuy.quangbinh.gov.vn/", "UBND Ủy ban nhân dân xã Hưng Thủy tỉnh Quảng Bình")</f>
        <v>UBND Ủy ban nhân dân xã Hưng Thủy tỉnh Quảng Bình</v>
      </c>
      <c r="C1989" s="21" t="s">
        <v>12</v>
      </c>
      <c r="D1989" s="22"/>
      <c r="E1989" s="1" t="s">
        <v>14</v>
      </c>
      <c r="F1989" s="1" t="s">
        <v>14</v>
      </c>
      <c r="G1989" s="1" t="s">
        <v>14</v>
      </c>
      <c r="H1989" s="1" t="s">
        <v>14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14989</v>
      </c>
      <c r="B1990" s="19" t="s">
        <v>374</v>
      </c>
      <c r="C1990" s="24" t="s">
        <v>14</v>
      </c>
      <c r="D1990" s="21" t="s">
        <v>13</v>
      </c>
      <c r="E1990" s="1" t="s">
        <v>14</v>
      </c>
      <c r="F1990" s="1" t="s">
        <v>14</v>
      </c>
      <c r="G1990" s="1" t="s">
        <v>14</v>
      </c>
      <c r="H1990" s="1" t="s">
        <v>15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14990</v>
      </c>
      <c r="B1991" s="19" t="str">
        <f>HYPERLINK("https://duongthuy.quangbinh.gov.vn/", "UBND Ủy ban nhân dân xã Dương Thủy tỉnh Quảng Bình")</f>
        <v>UBND Ủy ban nhân dân xã Dương Thủy tỉnh Quảng Bình</v>
      </c>
      <c r="C1991" s="21" t="s">
        <v>12</v>
      </c>
      <c r="D1991" s="22"/>
      <c r="E1991" s="1" t="s">
        <v>14</v>
      </c>
      <c r="F1991" s="1" t="s">
        <v>14</v>
      </c>
      <c r="G1991" s="1" t="s">
        <v>14</v>
      </c>
      <c r="H1991" s="1" t="s">
        <v>14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14991</v>
      </c>
      <c r="B1992" s="19" t="str">
        <f>HYPERLINK("https://www.facebook.com/p/C%C3%B4ng-an-x%C3%A3-T%C3%A2n-Thu%E1%BB%B7-100080296764759/", "Công an xã Tân Thủy tỉnh Quảng Bình")</f>
        <v>Công an xã Tân Thủy tỉnh Quảng Bình</v>
      </c>
      <c r="C1992" s="21" t="s">
        <v>12</v>
      </c>
      <c r="D1992" s="21" t="s">
        <v>13</v>
      </c>
      <c r="E1992" s="1" t="s">
        <v>14</v>
      </c>
      <c r="F1992" s="1" t="s">
        <v>14</v>
      </c>
      <c r="G1992" s="1" t="s">
        <v>14</v>
      </c>
      <c r="H1992" s="1" t="s">
        <v>15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14992</v>
      </c>
      <c r="B1993" s="19" t="str">
        <f>HYPERLINK("https://tanthuy.quangbinh.gov.vn/", "UBND Ủy ban nhân dân xã Tân Thủy tỉnh Quảng Bình")</f>
        <v>UBND Ủy ban nhân dân xã Tân Thủy tỉnh Quảng Bình</v>
      </c>
      <c r="C1993" s="21" t="s">
        <v>12</v>
      </c>
      <c r="D1993" s="22"/>
      <c r="E1993" s="1" t="s">
        <v>14</v>
      </c>
      <c r="F1993" s="1" t="s">
        <v>14</v>
      </c>
      <c r="G1993" s="1" t="s">
        <v>14</v>
      </c>
      <c r="H1993" s="1" t="s">
        <v>14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14993</v>
      </c>
      <c r="B1994" s="19" t="s">
        <v>375</v>
      </c>
      <c r="C1994" s="24" t="s">
        <v>14</v>
      </c>
      <c r="D1994" s="21"/>
      <c r="E1994" s="1" t="s">
        <v>14</v>
      </c>
      <c r="F1994" s="1" t="s">
        <v>14</v>
      </c>
      <c r="G1994" s="1" t="s">
        <v>14</v>
      </c>
      <c r="H1994" s="1" t="s">
        <v>15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14994</v>
      </c>
      <c r="B1995" s="19" t="str">
        <f>HYPERLINK("https://phuthuy.quangbinh.gov.vn/", "UBND Ủy ban nhân dân xã Phú Thủy tỉnh Quảng Bình")</f>
        <v>UBND Ủy ban nhân dân xã Phú Thủy tỉnh Quảng Bình</v>
      </c>
      <c r="C1995" s="21" t="s">
        <v>12</v>
      </c>
      <c r="D1995" s="22"/>
      <c r="E1995" s="1" t="s">
        <v>14</v>
      </c>
      <c r="F1995" s="1" t="s">
        <v>14</v>
      </c>
      <c r="G1995" s="1" t="s">
        <v>14</v>
      </c>
      <c r="H1995" s="1" t="s">
        <v>14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14995</v>
      </c>
      <c r="B1996" s="19" t="s">
        <v>376</v>
      </c>
      <c r="C1996" s="24" t="s">
        <v>14</v>
      </c>
      <c r="D1996" s="21" t="s">
        <v>13</v>
      </c>
      <c r="E1996" s="1" t="s">
        <v>14</v>
      </c>
      <c r="F1996" s="1" t="s">
        <v>14</v>
      </c>
      <c r="G1996" s="1" t="s">
        <v>14</v>
      </c>
      <c r="H1996" s="1" t="s">
        <v>15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14996</v>
      </c>
      <c r="B1997" s="19" t="str">
        <f>HYPERLINK("https://xuanthuy.quangbinh.gov.vn/", "UBND Ủy ban nhân dân xã Xuân Thủy tỉnh Quảng Bình")</f>
        <v>UBND Ủy ban nhân dân xã Xuân Thủy tỉnh Quảng Bình</v>
      </c>
      <c r="C1997" s="21" t="s">
        <v>12</v>
      </c>
      <c r="D1997" s="22"/>
      <c r="E1997" s="1" t="s">
        <v>14</v>
      </c>
      <c r="F1997" s="1" t="s">
        <v>14</v>
      </c>
      <c r="G1997" s="1" t="s">
        <v>14</v>
      </c>
      <c r="H1997" s="1" t="s">
        <v>14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14997</v>
      </c>
      <c r="B1998" s="19" t="str">
        <f>HYPERLINK("https://www.facebook.com/CALT.CAX19303/", "Công an xã Mỹ Thủy tỉnh Quảng Bình")</f>
        <v>Công an xã Mỹ Thủy tỉnh Quảng Bình</v>
      </c>
      <c r="C1998" s="21" t="s">
        <v>12</v>
      </c>
      <c r="D1998" s="21" t="s">
        <v>13</v>
      </c>
      <c r="E1998" s="1" t="s">
        <v>14</v>
      </c>
      <c r="F1998" s="1" t="s">
        <v>14</v>
      </c>
      <c r="G1998" s="1" t="s">
        <v>14</v>
      </c>
      <c r="H1998" s="1" t="s">
        <v>15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14998</v>
      </c>
      <c r="B1999" s="19" t="str">
        <f>HYPERLINK("https://quangbinh.gov.vn/chi-tiet-tin/-/view-article/1/14012495785027/1625561949617", "UBND Ủy ban nhân dân xã Mỹ Thủy tỉnh Quảng Bình")</f>
        <v>UBND Ủy ban nhân dân xã Mỹ Thủy tỉnh Quảng Bình</v>
      </c>
      <c r="C1999" s="21" t="s">
        <v>12</v>
      </c>
      <c r="D1999" s="22"/>
      <c r="E1999" s="1" t="s">
        <v>14</v>
      </c>
      <c r="F1999" s="1" t="s">
        <v>14</v>
      </c>
      <c r="G1999" s="1" t="s">
        <v>14</v>
      </c>
      <c r="H1999" s="1" t="s">
        <v>14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14999</v>
      </c>
      <c r="B2000" s="19" t="str">
        <f>HYPERLINK("https://www.facebook.com/tuoitreconganquangbinh/", "Công an xã Ngư Thủy Nam tỉnh Quảng Bình")</f>
        <v>Công an xã Ngư Thủy Nam tỉnh Quảng Bình</v>
      </c>
      <c r="C2000" s="21" t="s">
        <v>12</v>
      </c>
      <c r="D2000" s="21"/>
      <c r="E2000" s="1" t="s">
        <v>14</v>
      </c>
      <c r="F2000" s="1" t="s">
        <v>14</v>
      </c>
      <c r="G2000" s="1" t="s">
        <v>14</v>
      </c>
      <c r="H2000" s="1" t="s">
        <v>15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15000</v>
      </c>
      <c r="B2001" s="19" t="str">
        <f>HYPERLINK("https://nguthuybac.quangbinh.gov.vn/", "UBND Ủy ban nhân dân xã Ngư Thủy Nam tỉnh Quảng Bình")</f>
        <v>UBND Ủy ban nhân dân xã Ngư Thủy Nam tỉnh Quảng Bình</v>
      </c>
      <c r="C2001" s="21" t="s">
        <v>12</v>
      </c>
      <c r="D2001" s="22"/>
      <c r="E2001" s="1" t="s">
        <v>14</v>
      </c>
      <c r="F2001" s="1" t="s">
        <v>14</v>
      </c>
      <c r="G2001" s="1" t="s">
        <v>14</v>
      </c>
      <c r="H2001" s="1" t="s">
        <v>14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98" r:id="rId1" display="https://www.facebook.com/CALT.CAX19303"/>
    <hyperlink ref="D1996" r:id="rId2" display="https://www.facebook.com/profile.php?id=100066347632750"/>
    <hyperlink ref="D1992" r:id="rId3" display="https://www.facebook.com/profile.php?id=100080296764759"/>
    <hyperlink ref="D1990" r:id="rId4" display="https://www.facebook.com/profile.php?id=100063849030763"/>
    <hyperlink ref="D1988" r:id="rId5" display="https://www.facebook.com/profile.php?id=100069812659493"/>
    <hyperlink ref="D1986" r:id="rId6" display="https://www.facebook.com/profile.php?id=61554075638430"/>
    <hyperlink ref="D1982" r:id="rId7" display="https://www.facebook.com/AnninhLocThuy"/>
    <hyperlink ref="D1980" r:id="rId8" display="https://www.facebook.com/profile.php?id=100072294592652"/>
    <hyperlink ref="D1978" r:id="rId9" display="https://www.facebook.com/profile.php?id=100069053597294"/>
    <hyperlink ref="D1976" r:id="rId10" display="https://www.facebook.com/profile.php?id=100071457885760"/>
    <hyperlink ref="D1974" r:id="rId11" display="https://www.facebook.com/profile.php?id=100071507896300"/>
    <hyperlink ref="D1970" r:id="rId12" display="https://www.facebook.com/profile.php?id=100071819040193"/>
    <hyperlink ref="D1968" r:id="rId13" display="https://www.facebook.com/profile.php?id=61554320403967"/>
    <hyperlink ref="D1966" r:id="rId14" display="https://www.facebook.com/ConganxaNguThuyBac"/>
    <hyperlink ref="D1964" r:id="rId15" display="https://www.facebook.com/profile.php?id=100077275136777"/>
    <hyperlink ref="D1962" r:id="rId16" display="https://www.facebook.com/Conganxavanninh"/>
    <hyperlink ref="D1960" r:id="rId17" display="https://www.facebook.com/profile.php?id=100078838003104"/>
    <hyperlink ref="D1958" r:id="rId18" display="https://www.facebook.com/profile.php?id=100066546561529"/>
    <hyperlink ref="D1956" r:id="rId19" display="https://www.facebook.com/profile.php?id=100071873031444"/>
    <hyperlink ref="D1954" r:id="rId20" display="https://www.facebook.com/profile.php?id=100062870080394"/>
    <hyperlink ref="D1952" r:id="rId21" display="https://www.facebook.com/caxtruongxuan"/>
    <hyperlink ref="D1950" r:id="rId22" display="https://www.facebook.com/profile.php?id=100072250958000"/>
    <hyperlink ref="D1948" r:id="rId23" display="https://www.facebook.com/profile.php?id=100076944493046"/>
    <hyperlink ref="D1946" r:id="rId24" display="https://www.facebook.com/profile.php?id=100065631796263"/>
    <hyperlink ref="D1944" r:id="rId25" display="https://www.facebook.com/profile.php?id=100071629612457"/>
    <hyperlink ref="D1942" r:id="rId26" display="https://www.facebook.com/profile.php?id=100069957774718"/>
    <hyperlink ref="D1940" r:id="rId27" display="https://www.facebook.com/profile.php?id=100071436484628"/>
    <hyperlink ref="D1938" r:id="rId28" display="https://www.facebook.com/Caxluongninh"/>
    <hyperlink ref="D1936" r:id="rId29" display="https://www.facebook.com/profile.php?id=61550784849667"/>
    <hyperlink ref="D1934" r:id="rId30" display="https://www.facebook.com/profile.php?id=100086277890061"/>
    <hyperlink ref="D1932" r:id="rId31" display="https://www.facebook.com/caxnamtrach"/>
    <hyperlink ref="D1930" r:id="rId32" display="https://www.facebook.com/profile.php?id=61554344011074"/>
    <hyperlink ref="D1928" r:id="rId33" display="https://www.facebook.com/profile.php?id=100075833723647"/>
    <hyperlink ref="D1926" r:id="rId34" display="https://www.facebook.com/Caxdaitrach"/>
    <hyperlink ref="D1924" r:id="rId35" display="https://www.facebook.com/profile.php?id=61554347842510"/>
    <hyperlink ref="D1922" r:id="rId36" display="https://www.facebook.com/TMHCATT"/>
    <hyperlink ref="D1920" r:id="rId37" display="https://www.facebook.com/profile.php?id=100077507432092"/>
    <hyperlink ref="D1918" r:id="rId38" display="https://www.facebook.com/profile.php?id=100082216937228"/>
    <hyperlink ref="D1916" r:id="rId39" display="https://www.facebook.com/profile.php?id=61554347842510"/>
    <hyperlink ref="D1914" r:id="rId40" display="https://www.facebook.com/profile.php?id=61554318928037"/>
    <hyperlink ref="D1912" r:id="rId41" display="https://www.facebook.com/profile.php?id=61554347842510"/>
    <hyperlink ref="D1910" r:id="rId42" display="https://www.facebook.com/profile.php?id=61554268452122"/>
    <hyperlink ref="D1908" r:id="rId43" display="https://www.facebook.com/profile.php?id=100087130854801"/>
    <hyperlink ref="D1906" r:id="rId44" display="https://www.facebook.com/profile.php?id=100076002274366"/>
    <hyperlink ref="D1900" r:id="rId45" display="https://www.facebook.com/profile.php?id=61554345564820"/>
    <hyperlink ref="D1896" r:id="rId46" display="https://www.facebook.com/profile.php?id=100075967041168"/>
    <hyperlink ref="D1894" r:id="rId47" display="https://www.facebook.com/profile.php?id=100075881265553"/>
    <hyperlink ref="D1892" r:id="rId48" display="https://www.facebook.com/Conganxalientrach"/>
    <hyperlink ref="D1890" r:id="rId49" display="https://www.facebook.com/tuoitreconganxathanhtrach"/>
    <hyperlink ref="D1888" r:id="rId50" display="https://www.facebook.com/profile.php?id=61554141126980"/>
    <hyperlink ref="D1886" r:id="rId51" display="https://www.facebook.com/profile.php?id=100082199867234"/>
    <hyperlink ref="D1884" r:id="rId52" display="https://www.facebook.com/people/C%C3%B4ng-an-x%C3%A3-H%E1%BA%A1-Tr%E1%BA%A1ch/100063674791751/"/>
    <hyperlink ref="D1882" r:id="rId53" display="https://www.facebook.com/profile.php?id=100083171170454"/>
    <hyperlink ref="D1880" r:id="rId54" display="https://www.facebook.com/conganxaxuantrach"/>
    <hyperlink ref="D1878" r:id="rId55" display="https://www.facebook.com/caxquangthanh"/>
    <hyperlink ref="D1876" r:id="rId56" display="https://www.facebook.com/profile.php?id=100083141300608"/>
    <hyperlink ref="D1874" r:id="rId57" display="https://www.facebook.com/profile.php?id=100079903098151"/>
    <hyperlink ref="D1868" r:id="rId58" display="https://www.facebook.com/profile.php?id=100067905495526"/>
    <hyperlink ref="D1866" r:id="rId59" display="https://www.facebook.com/conganxaquangxuan"/>
    <hyperlink ref="D1864" r:id="rId60" display="https://www.facebook.com/profile.php?id=100079918016944"/>
    <hyperlink ref="D1862" r:id="rId61" display="https://www.facebook.com/profile.php?id=61550791966335"/>
    <hyperlink ref="D1860" r:id="rId62" display="https://www.facebook.com/ConganxacCanhDuong"/>
    <hyperlink ref="D1858" r:id="rId63" display="https://www.facebook.com/profile.php?id=100093110705586"/>
    <hyperlink ref="D1856" r:id="rId64" display="https://www.facebook.com/profile.php?id=100081141644000"/>
    <hyperlink ref="D1854" r:id="rId65" display="https://www.facebook.com/profile.php?id=100079709157323"/>
    <hyperlink ref="D1852" r:id="rId66" display="https://www.facebook.com/profile.php?id=100091887134678"/>
    <hyperlink ref="D1850" r:id="rId67" display="https://www.facebook.com/profile.php?id=100082082986720"/>
    <hyperlink ref="D1848" r:id="rId68" display="https://www.facebook.com/caxquangdong"/>
    <hyperlink ref="D1846" r:id="rId69" display="https://www.facebook.com/profile.php?id=100063497783652"/>
    <hyperlink ref="D1844" r:id="rId70" display="https://www.facebook.com/profile.php?id=100080943273336"/>
    <hyperlink ref="D1842" r:id="rId71" display="https://www.facebook.com/profile.php?id=100072522601848"/>
    <hyperlink ref="D1840" r:id="rId72" display="https://www.facebook.com/profile.php?id=100063502235245"/>
    <hyperlink ref="D1838" r:id="rId73" display="https://www.facebook.com/profile.php?id=100071767027084"/>
    <hyperlink ref="D1836" r:id="rId74" display="https://www.facebook.com/profile.php?id=100071354979902"/>
    <hyperlink ref="D1834" r:id="rId75" display="https://www.facebook.com/profile.php?id=100071312202689"/>
    <hyperlink ref="D1832" r:id="rId76" display="https://www.facebook.com/profile.php?id=100072341914245"/>
    <hyperlink ref="D1830" r:id="rId77" display="https://www.facebook.com/profile.php?id=100092709930705"/>
    <hyperlink ref="D1822" r:id="rId78" display="https://www.facebook.com/conganxadonghoa"/>
    <hyperlink ref="D1818" r:id="rId79" display="https://www.facebook.com/profile.php?id=100064305453519"/>
    <hyperlink ref="D1814" r:id="rId80" display="https://www.facebook.com/profile.php?id=100072489226775"/>
    <hyperlink ref="D1808" r:id="rId81" display="https://www.facebook.com/profile.php?id=100071082356284"/>
    <hyperlink ref="D1806" r:id="rId82" display="https://www.facebook.com/profile.php?id=100071331493365"/>
    <hyperlink ref="D1804" r:id="rId83" display="https://www.facebook.com/CAXThuongHoa"/>
    <hyperlink ref="D1802" r:id="rId84" display="https://www.facebook.com/profile.php?id=100071952129639"/>
    <hyperlink ref="D1794" r:id="rId85" display="https://www.facebook.com/profile.php?id=100070735134623"/>
    <hyperlink ref="D1790" r:id="rId86" display="https://www.facebook.com/profile.php?id=100082241785551"/>
    <hyperlink ref="D1788" r:id="rId87" display="https://www.facebook.com/profile.php?id=100079991727661"/>
    <hyperlink ref="D1786" r:id="rId88" display="https://www.facebook.com/nguoihoatiennews"/>
    <hyperlink ref="D1782" r:id="rId89" display="https://www.facebook.com/profile.php?id=100071674395557"/>
    <hyperlink ref="D1780" r:id="rId90" display="https://www.facebook.com/ConganxaHoaPhuc"/>
    <hyperlink ref="D1778" r:id="rId91" display="https://www.facebook.com/profile.php?id=100094480998779"/>
    <hyperlink ref="D1776" r:id="rId92" display="https://www.facebook.com/profile.php?id=100072406838960"/>
    <hyperlink ref="D1772" r:id="rId93" display="https://www.facebook.com/profile.php?id=100080583796182"/>
    <hyperlink ref="D1770" r:id="rId94" display="https://www.facebook.com/conganxanghianinh"/>
    <hyperlink ref="D1768" r:id="rId95" display="https://www.facebook.com/profile.php?id=61554696717235"/>
    <hyperlink ref="D1766" r:id="rId96" display="https://www.facebook.com/profile.php?id=100069212780701"/>
    <hyperlink ref="D1764" r:id="rId97" display="https://www.facebook.com/profile.php?id=100082082986720"/>
    <hyperlink ref="D1762" r:id="rId98" display="https://www.facebook.com/profile.php?id=61552512008986"/>
    <hyperlink ref="D1760" r:id="rId99" display="https://www.facebook.com/profile.php?id=61555261151964"/>
    <hyperlink ref="D1758" r:id="rId100" display="https://www.facebook.com/profile.php?id=61555255830479"/>
    <hyperlink ref="D1756" r:id="rId101" display="https://www.facebook.com/CAPDONGSONDHQB"/>
    <hyperlink ref="D1748" r:id="rId102" display="https://www.facebook.com/profile.php?id=100076515212894"/>
    <hyperlink ref="D1744" r:id="rId103" display="https://www.facebook.com/profile.php?id=100076281626579"/>
    <hyperlink ref="D1738" r:id="rId104" display="https://www.facebook.com/pnhcadd"/>
    <hyperlink ref="D1732" r:id="rId105" display="https://www.facebook.com/profile.php?id=100090237651652"/>
    <hyperlink ref="D1726" r:id="rId106" display="https://www.facebook.com/CAHhoabinh"/>
    <hyperlink ref="D1720" r:id="rId107" display="https://www.facebook.com/profile.php?id=100042245057101"/>
    <hyperlink ref="D1714" r:id="rId108" display="https://www.facebook.com/profile.php?id=100064307071807"/>
    <hyperlink ref="D1712" r:id="rId109" display="https://www.facebook.com/profile.php?id=100063501341306"/>
    <hyperlink ref="D1706" r:id="rId110" display="https://www.facebook.com/profile.php?id=100071851984548"/>
    <hyperlink ref="D1704" r:id="rId111" display="https://www.facebook.com/profile.php?id=100067628774035"/>
    <hyperlink ref="D1702" r:id="rId112" display="https://www.facebook.com/profile.php?id=100027924745740"/>
    <hyperlink ref="D1700" r:id="rId113" display="https://www.facebook.com/anttthanhphosoctrang"/>
    <hyperlink ref="D1694" r:id="rId114" display="https://www.facebook.com/profile.php?id=100092865977898"/>
    <hyperlink ref="D1686" r:id="rId115" display="https://www.facebook.com/profile.php?id=100069747852703"/>
    <hyperlink ref="D1684" r:id="rId116" display="https://www.facebook.com/ConganquanThotNot"/>
    <hyperlink ref="D1680" r:id="rId117" display="https://www.facebook.com/CAQBT"/>
    <hyperlink ref="D1676" r:id="rId118" display="https://www.facebook.com/profile.php?id=100077509720869"/>
    <hyperlink ref="D1666" r:id="rId119" display="https://www.facebook.com/profile.php?id=100071498053417"/>
    <hyperlink ref="D1664" r:id="rId120" display="https://www.facebook.com/CAHANMINH"/>
    <hyperlink ref="D1660" r:id="rId121" display="https://www.facebook.com/profile.php?id=100034777432281"/>
    <hyperlink ref="D1658" r:id="rId122" display="https://www.facebook.com/CAHGR.35"/>
    <hyperlink ref="D1656" r:id="rId123" display="https://www.facebook.com/profile.php?id=100069475322179"/>
    <hyperlink ref="D1654" r:id="rId124" display="https://www.facebook.com/profile.php?id=100092449005008"/>
    <hyperlink ref="D1652" r:id="rId125" display="https://www.facebook.com/profile.php?id=61550573563370"/>
    <hyperlink ref="D1650" r:id="rId126" display="https://www.facebook.com/profile.php?id=100094936770225"/>
    <hyperlink ref="D1644" r:id="rId127" display="https://www.facebook.com/profile.php?id=61551707866263"/>
    <hyperlink ref="D1632" r:id="rId128" display="https://www.facebook.com/doanthanhniencatplx"/>
    <hyperlink ref="D1630" r:id="rId129" display="https://www.facebook.com/ConganhuyenLaiVung"/>
    <hyperlink ref="D1626" r:id="rId130" display="https://www.facebook.com/cahthanhbinh.dt"/>
    <hyperlink ref="D1622" r:id="rId131" display="https://www.facebook.com/cahthapmuoi"/>
    <hyperlink ref="D1620" r:id="rId132" display="https://www.facebook.com/ConganhuyenTamNong"/>
    <hyperlink ref="D1618" r:id="rId133" display="https://www.facebook.com/CAHHongNgu.DongThap"/>
    <hyperlink ref="D1614" r:id="rId134" display="https://www.facebook.com/profile.php?id=61550646091475"/>
    <hyperlink ref="D1608" r:id="rId135" display="https://www.facebook.com/conganhuyentraon"/>
    <hyperlink ref="D1604" r:id="rId136" display="https://www.facebook.com/doanthanhnienCA"/>
    <hyperlink ref="D1602" r:id="rId137" display="https://www.facebook.com/camangthit"/>
    <hyperlink ref="D1600" r:id="rId138" display="https://www.facebook.com/profile.php?id=100072284957334"/>
    <hyperlink ref="D1596" r:id="rId139" display="https://www.facebook.com/profile.php?id=100063624304273"/>
    <hyperlink ref="D1592" r:id="rId140" display="https://www.facebook.com/profile.php?id=100083111533528"/>
    <hyperlink ref="D1582" r:id="rId141" display="https://www.facebook.com/profile.php?id=100086070168808"/>
    <hyperlink ref="D1578" r:id="rId142" display="https://www.facebook.com/conganBaTri"/>
    <hyperlink ref="D1560" r:id="rId143" display="https://www.facebook.com/ConganhuyenChoGao"/>
    <hyperlink ref="D1556" r:id="rId144" display="https://www.facebook.com/profile.php?id=100068079370048"/>
    <hyperlink ref="D1538" r:id="rId145" display="https://www.facebook.com/conganhuyenduchue"/>
    <hyperlink ref="D1532" r:id="rId146" display="https://www.facebook.com/profile.php?id=100079573052477"/>
    <hyperlink ref="D1510" r:id="rId147" display="https://www.facebook.com/tuoitreconganq8"/>
    <hyperlink ref="D1500" r:id="rId148" display="https://www.facebook.com/TPHCM.CAQ10"/>
    <hyperlink ref="D1488" r:id="rId149" display="https://www.facebook.com/Conganquanbinhthanh"/>
    <hyperlink ref="D1486" r:id="rId150" display="https://www.facebook.com/CongAnQuanGoVap"/>
    <hyperlink ref="D1468" r:id="rId151" display="https://www.facebook.com/profile.php?id=100070223910695"/>
    <hyperlink ref="D1464" r:id="rId152" display="https://www.facebook.com/PageCongAnThanhPhoVungTau"/>
    <hyperlink ref="D1458" r:id="rId153" display="https://www.facebook.com/profile.php?id=100092566837220"/>
    <hyperlink ref="D1456" r:id="rId154" display="https://www.facebook.com/CSQLHC.CACM"/>
    <hyperlink ref="D1448" r:id="rId155" display="https://www.facebook.com/cahvinhcuu"/>
    <hyperlink ref="D1442" r:id="rId156" display="https://www.facebook.com/profile.php?id=100079942237723"/>
    <hyperlink ref="D1440" r:id="rId157" display="https://www.facebook.com/profile.php?id=100069455974774"/>
    <hyperlink ref="D1438" r:id="rId158" display="https://www.facebook.com/ConganhuyenDauTieng"/>
    <hyperlink ref="D1436" r:id="rId159" display="https://www.facebook.com/conganhuyenbaubang"/>
    <hyperlink ref="D1434" r:id="rId160" display="https://www.facebook.com/catptdm"/>
    <hyperlink ref="D1432" r:id="rId161" display="https://www.facebook.com/conganthixatrangbang"/>
    <hyperlink ref="D1430" r:id="rId162" display="https://www.facebook.com/conganbencau"/>
    <hyperlink ref="D1428" r:id="rId163" display="https://www.facebook.com/QuyetTuGiuGoDau"/>
    <hyperlink ref="D1420" r:id="rId164" display="https://www.facebook.com/ThanhNienConganTanChau"/>
    <hyperlink ref="D1416" r:id="rId165" display="https://www.facebook.com/tuoitreconganthanhphotayninh"/>
    <hyperlink ref="D1414" r:id="rId166" display="https://www.facebook.com/conganhuyenphurieng"/>
    <hyperlink ref="D1410" r:id="rId167" display="https://www.facebook.com/profile.php?id=100064748500973"/>
    <hyperlink ref="D1404" r:id="rId168" display="https://www.facebook.com/cahbudop"/>
    <hyperlink ref="D1400" r:id="rId169" display="https://www.facebook.com/cabgmbp"/>
    <hyperlink ref="D1398" r:id="rId170" display="https://www.facebook.com/tintuccattien"/>
    <hyperlink ref="D1396" r:id="rId171" display="https://www.facebook.com/congandateh"/>
    <hyperlink ref="D1392" r:id="rId172" display="https://www.facebook.com/ConganhuyenBaoLam"/>
    <hyperlink ref="D1382" r:id="rId173" display="https://www.facebook.com/profile.php?id=100040080342875"/>
    <hyperlink ref="D1380" r:id="rId174" display="https://www.facebook.com/profile.php?id=100063861047348"/>
    <hyperlink ref="D1378" r:id="rId175" display="https://www.facebook.com/tuoitreconganbaoloc"/>
    <hyperlink ref="D1374" r:id="rId176" display="https://www.facebook.com/profile.php?id=100083049415241"/>
    <hyperlink ref="D1368" r:id="rId177" display="https://www.facebook.com/profile.php?id=100072113324714"/>
    <hyperlink ref="D1362" r:id="rId178" display="https://www.facebook.com/profile.php?id=100094924147188"/>
    <hyperlink ref="D1360" r:id="rId179" display="https://www.facebook.com/profile.php?id=100039610901464"/>
    <hyperlink ref="D1352" r:id="rId180" display="https://www.facebook.com/profile.php?id=100063614193301"/>
    <hyperlink ref="D1346" r:id="rId181" display="https://www.facebook.com/profile.php?id=100079190436583"/>
    <hyperlink ref="D1342" r:id="rId182" display="https://www.facebook.com/cahcumgar"/>
    <hyperlink ref="D1340" r:id="rId183" display="https://www.facebook.com/DoanConganhuyenBuonDon"/>
    <hyperlink ref="D1336" r:id="rId184" display="https://www.facebook.com/profile.php?id=100064306411144"/>
    <hyperlink ref="D1332" r:id="rId185" display="https://www.facebook.com/profile.php?id=100066470445234"/>
    <hyperlink ref="D1330" r:id="rId186" display="https://www.facebook.com/ConganPhuthien"/>
    <hyperlink ref="D1328" r:id="rId187" display="https://www.facebook.com/ConganhuyenKrongPa"/>
    <hyperlink ref="D1326" r:id="rId188" display="https://www.facebook.com/conganhuyeniapa"/>
    <hyperlink ref="D1324" r:id="rId189" display="https://www.facebook.com/conganhuyendakpo"/>
    <hyperlink ref="D1322" r:id="rId190" display="https://www.facebook.com/conganhuyenchuse"/>
    <hyperlink ref="D1320" r:id="rId191" display="https://www.facebook.com/profile.php?id=100063615364566"/>
    <hyperlink ref="D1318" r:id="rId192" display="https://www.facebook.com/profile.php?id=100057245957638"/>
    <hyperlink ref="D1316" r:id="rId193" display="https://www.facebook.com/ConganKongChro"/>
    <hyperlink ref="D1314" r:id="rId194" display="https://www.facebook.com/profile.php?id=100063598057242"/>
    <hyperlink ref="D1312" r:id="rId195" display="https://www.facebook.com/profile.php?id=100068995126508"/>
    <hyperlink ref="D1310" r:id="rId196" display="https://www.facebook.com/ConganhuyenChuPah"/>
    <hyperlink ref="D1308" r:id="rId197" display="https://www.facebook.com/ConganhuyenDakDoa"/>
    <hyperlink ref="D1306" r:id="rId198" display="https://www.facebook.com/CongAnKbang"/>
    <hyperlink ref="D1304" r:id="rId199" display="https://www.facebook.com/doanthanhniencatppleiku"/>
    <hyperlink ref="D1302" r:id="rId200" display="https://www.facebook.com/profile.php?id=100066671294068"/>
    <hyperlink ref="D1300" r:id="rId201" display="https://www.facebook.com/Doanthanhniencatumr"/>
    <hyperlink ref="D1296" r:id="rId202" display="https://www.facebook.com/profile.php?id=100069144281718"/>
    <hyperlink ref="D1294" r:id="rId203" display="https://www.facebook.com/Congankonray.02603.824.112"/>
    <hyperlink ref="D1292" r:id="rId204" display="https://www.facebook.com/conganhuyenkonplong"/>
    <hyperlink ref="D1290" r:id="rId205" display="https://www.facebook.com/profile.php?id=100090611507002"/>
    <hyperlink ref="D1288" r:id="rId206" display="https://www.facebook.com/Conganhuyenngochoi"/>
    <hyperlink ref="D1280" r:id="rId207" display="https://www.facebook.com/profile.php?id=100063704490691"/>
    <hyperlink ref="D1274" r:id="rId208" display="https://www.facebook.com/profile.php?id=100064909593396"/>
    <hyperlink ref="D1272" r:id="rId209" display="https://www.facebook.com/profile.php?id=100091908034938"/>
    <hyperlink ref="D1264" r:id="rId210" display="https://www.facebook.com/profile.php?id=100064909593396"/>
    <hyperlink ref="D1262" r:id="rId211" display="https://www.facebook.com/tuoitrecahtb.h1"/>
    <hyperlink ref="D1258" r:id="rId212" display="https://www.facebook.com/conganninhhai"/>
    <hyperlink ref="D1256" r:id="rId213" display="https://www.facebook.com/NinhSonngaymoi"/>
    <hyperlink ref="D1252" r:id="rId214" display="https://www.facebook.com/profile.php?id=100080293506557"/>
    <hyperlink ref="D1248" r:id="rId215" display="https://www.facebook.com/conganks"/>
    <hyperlink ref="D1244" r:id="rId216" display="https://www.facebook.com/profile.php?id=100068529279145"/>
    <hyperlink ref="D1242" r:id="rId217" display="https://www.facebook.com/conganvanninh"/>
    <hyperlink ref="D1240" r:id="rId218" display="https://www.facebook.com/profile.php?id=100079239770771"/>
    <hyperlink ref="D1236" r:id="rId219" display="https://www.facebook.com/p/C%C3%B4ng-an-Th%C3%A0nh-Ph%E1%BB%91-Nha-Trang-100069123480296/?paipv=0&amp;eav=AfYhTWlUGEQS9JXPSEV-I4dFgyy3sZ1eCDbe96-LYQlu5a1SOiUc1KDhykY7_I53uhI&amp;_rdr"/>
    <hyperlink ref="D1228" r:id="rId220" display="https://www.facebook.com/profile.php?id=100067626282043"/>
    <hyperlink ref="D1222" r:id="rId221" display="https://www.facebook.com/profile.php?id=100087936032419"/>
    <hyperlink ref="D1218" r:id="rId222" display="https://www.facebook.com/profile.php?id=100072157100909"/>
    <hyperlink ref="D1216" r:id="rId223" display="https://www.facebook.com/profile.php?id=100093140506030"/>
    <hyperlink ref="D1212" r:id="rId224" display="https://www.facebook.com/profile.php?id=100086634086484"/>
    <hyperlink ref="D1206" r:id="rId225" display="https://www.facebook.com/ConganhuyenHoaiAn"/>
    <hyperlink ref="D1202" r:id="rId226" display="https://www.facebook.com/profile.php?id=100090928187580"/>
    <hyperlink ref="D1196" r:id="rId227" display="https://www.facebook.com/codobato"/>
    <hyperlink ref="D1192" r:id="rId228" display="https://www.facebook.com/tuoitreconganhuyenmoduc"/>
    <hyperlink ref="D1190" r:id="rId229" display="https://www.facebook.com/quehuongchienthangdinhcuong"/>
    <hyperlink ref="D1184" r:id="rId230" display="https://www.facebook.com/profile.php?id=61552044024621"/>
    <hyperlink ref="D1182" r:id="rId231" display="https://www.facebook.com/conganhuyentunghia"/>
    <hyperlink ref="D1178" r:id="rId232" display="https://www.facebook.com/tuoitreconganhuyentaytra"/>
    <hyperlink ref="D1176" r:id="rId233" display="https://www.facebook.com/profile.php?id=61550699067289"/>
    <hyperlink ref="D1164" r:id="rId234" display="https://www.facebook.com/policenamtramy"/>
    <hyperlink ref="D1160" r:id="rId235" display="https://www.facebook.com/policetienphuoc"/>
    <hyperlink ref="D1158" r:id="rId236" display="https://www.facebook.com/policethangbinh"/>
    <hyperlink ref="D1152" r:id="rId237" display="https://www.facebook.com/policenamgiang"/>
    <hyperlink ref="D1146" r:id="rId238" display="https://www.facebook.com/policedailoc"/>
    <hyperlink ref="D1142" r:id="rId239" display="https://www.facebook.com/policetaygiang"/>
    <hyperlink ref="D1136" r:id="rId240" display="https://www.facebook.com/TT.CAH.HV"/>
    <hyperlink ref="D1134" r:id="rId241" display="https://www.facebook.com/CAQCamLe"/>
    <hyperlink ref="D1122" r:id="rId242" display="https://www.facebook.com/congannhandan.com.vn"/>
    <hyperlink ref="D1118" r:id="rId243" display="https://www.facebook.com/profile.php?id=100080592303735"/>
    <hyperlink ref="D1116" r:id="rId244" display="https://www.facebook.com/profile.php?id=100071436405150"/>
    <hyperlink ref="D1108" r:id="rId245" display="https://www.facebook.com/ANTQvinhandanphucvu"/>
    <hyperlink ref="D1106" r:id="rId246" display="https://www.facebook.com/qlhccahtp"/>
    <hyperlink ref="D1104" r:id="rId247" display="https://www.facebook.com/profile.php?id=100095161218104"/>
    <hyperlink ref="D1102" r:id="rId248" display="https://www.facebook.com/profile.php?id=100086907874637"/>
    <hyperlink ref="D1098" r:id="rId249" display="https://www.facebook.com/profile.php?id=100083029762607"/>
    <hyperlink ref="D1096" r:id="rId250" display="https://www.facebook.com/profile.php?id=100092541991806"/>
    <hyperlink ref="D1092" r:id="rId251" display="https://www.facebook.com/conganlt"/>
    <hyperlink ref="D1090" r:id="rId252" display="https://www.facebook.com/profile.php?id=100070113531599"/>
    <hyperlink ref="D1088" r:id="rId253" display="https://www.facebook.com/profile.php?id=100072141488962"/>
    <hyperlink ref="D1086" r:id="rId254" display="https://www.facebook.com/conganhuyenquangtrach"/>
    <hyperlink ref="D1084" r:id="rId255" display="https://www.facebook.com/conganhuyentuyenhoa"/>
    <hyperlink ref="D1080" r:id="rId256" display="https://www.facebook.com/profile.php?id=100081223064661"/>
    <hyperlink ref="D1076" r:id="rId257" display="https://m.facebook.com/cattcx/?_rdr"/>
    <hyperlink ref="D1072" r:id="rId258" display="https://www.facebook.com/conganthitranHuongKhe"/>
    <hyperlink ref="D1070" r:id="rId259" display="https://www.facebook.com/profile.php?id=100069188500152"/>
    <hyperlink ref="D1068" r:id="rId260" display="https://www.facebook.com/people/C%C3%B4ng-an-TT-Xu%C3%A2n-An/100064761640153/"/>
    <hyperlink ref="D1064" r:id="rId261" display="https://www.facebook.com/profile.php?id=100063696997479"/>
    <hyperlink ref="D1062" r:id="rId262" display="https://m.facebook.com/profile.php?id=100063696576402&amp;_rdr"/>
    <hyperlink ref="D1060" r:id="rId263" display="https://www.facebook.com/profile.php?id=100068939418542"/>
    <hyperlink ref="D1058" r:id="rId264" display="https://www.facebook.com/people/C%C3%B4ng-an-Th%E1%BB%8B-tr%E1%BA%A5n-Ph%E1%BB%91-Ch%C3%A2u/100064197305024/"/>
    <hyperlink ref="D1056" r:id="rId265" display="https://www.facebook.com/profile.php?id=100064746488913"/>
    <hyperlink ref="D1054" r:id="rId266" display="https://www.facebook.com/profile.php?id=100077451044059"/>
    <hyperlink ref="D1052" r:id="rId267" display="https://www.facebook.com/profile.php?id=100063354121756"/>
    <hyperlink ref="D1050" r:id="rId268" display="https://www.facebook.com/profile.php?id=100083096186749"/>
    <hyperlink ref="D1048" r:id="rId269" display="https://www.facebook.com/profile.php?id=61550533449106"/>
    <hyperlink ref="D1038" r:id="rId270" display="https://m.facebook.com/profile.php?id=100092201202795&amp;_rdr"/>
    <hyperlink ref="D1034" r:id="rId271" display="https://www.facebook.com/profile.php?id=100077113744168"/>
    <hyperlink ref="D1032" r:id="rId272" display="https://www.facebook.com/profile.php?id=100072493029671"/>
    <hyperlink ref="D1028" r:id="rId273" display="https://www.facebook.com/profile.php?id=100067575965106"/>
    <hyperlink ref="D1026" r:id="rId274" display="https://www.facebook.com/CATTTanLac"/>
    <hyperlink ref="D1024" r:id="rId275" display="https://m.facebook.com/conganthitrankimson?_rdr"/>
    <hyperlink ref="D1014" r:id="rId276" display="https://www.facebook.com/profile.php?id=100069632777909"/>
    <hyperlink ref="D1012" r:id="rId277" display="https://www.facebook.com/profile.php?id=100063893357078"/>
    <hyperlink ref="D1008" r:id="rId278" display="https://www.facebook.com/profile.php?id=100090544521294"/>
    <hyperlink ref="D1006" r:id="rId279" display="https://www.facebook.com/profile.php?id=100064055860840"/>
    <hyperlink ref="D1002" r:id="rId280" display="https://www.facebook.com/Conganthitrantrieuson"/>
    <hyperlink ref="D1000" r:id="rId281" display="https://www.facebook.com/profile.php?id=100063737868200"/>
    <hyperlink ref="D998" r:id="rId282" display="https://www.facebook.com/congansaovang/about"/>
    <hyperlink ref="D996" r:id="rId283" display="https://www.facebook.com/people/C%C3%B4ng-an-th%E1%BB%8B-tr%E1%BA%A5n-Lam-S%C6%A1n/100068945883499/"/>
    <hyperlink ref="D966" r:id="rId284" display="https://m.facebook.com/conganthitranyenthinh?_rdr"/>
    <hyperlink ref="D964" r:id="rId285" display="https://www.facebook.com/cattbinhminh"/>
    <hyperlink ref="D962" r:id="rId286" display="https://www.facebook.com/profile.php?id=100078176589503"/>
    <hyperlink ref="D960" r:id="rId287" display="https://www.facebook.com/profile.php?id=100079328327393"/>
    <hyperlink ref="D958" r:id="rId288" display="https://www.facebook.com/CongAn.TT.ThienTon.H.HoaLu"/>
    <hyperlink ref="D954" r:id="rId289" display="https://www.facebook.com/CATTNQ"/>
    <hyperlink ref="D952" r:id="rId290" display="https://www.facebook.com/profile.php?id=100083043897101"/>
    <hyperlink ref="D950" r:id="rId291" display="https://m.facebook.com/profile.php?id=100082993369269&amp;_rdr"/>
    <hyperlink ref="D944" r:id="rId292" display="https://www.facebook.com/conganthitranngodong"/>
    <hyperlink ref="D928" r:id="rId293" display="https://www.facebook.com/profile.php?id=100080254186975"/>
    <hyperlink ref="D926" r:id="rId294" display="https://www.facebook.com/profile.php?id=100060108394604"/>
    <hyperlink ref="D924" r:id="rId295" display="https://www.facebook.com/profile.php?id=100057671978243"/>
    <hyperlink ref="D922" r:id="rId296" display="https://m.facebook.com/profile.php?id=100083496783272&amp;_rdr"/>
    <hyperlink ref="D920" r:id="rId297" display="https://www.facebook.com/profile.php?id=61552040387815"/>
    <hyperlink ref="D918" r:id="rId298" display="https://www.facebook.com/people/C%C3%B4ng-an-th%E1%BB%8B-tr%E1%BA%A5n-Ki%E1%BB%87n-Kh%C3%AA/100083128217402/"/>
    <hyperlink ref="D916" r:id="rId299" display="https://www.facebook.com/profile.php?id=100083516104638"/>
    <hyperlink ref="D914" r:id="rId300" display="https://www.facebook.com/cattqkbhn"/>
    <hyperlink ref="D904" r:id="rId301" display="https://www.facebook.com/profile.php?id=100076515901655"/>
    <hyperlink ref="D900" r:id="rId302" display="https://www.facebook.com/conganthitrandonghung"/>
    <hyperlink ref="D894" r:id="rId303" display="https://www.facebook.com/congananbai"/>
    <hyperlink ref="D852" r:id="rId304" display="https://www.facebook.com/profile.php?id=100067796436914"/>
    <hyperlink ref="D850" r:id="rId305" display="https://www.facebook.com/profile.php?id=100072195314608"/>
    <hyperlink ref="D848" r:id="rId306" display="https://www.facebook.com/profile.php?id=100071566686540"/>
    <hyperlink ref="D846" r:id="rId307" display="https://www.facebook.com/profile.php?id=100083339620497"/>
    <hyperlink ref="D844" r:id="rId308" display="https://www.facebook.com/profile.php?id=100079488949602"/>
    <hyperlink ref="D842" r:id="rId309" display="https://www.facebook.com/conganlaicach"/>
    <hyperlink ref="D838" r:id="rId310" display="https://www.facebook.com/cattthanhha"/>
    <hyperlink ref="D836" r:id="rId311" display="https://www.facebook.com/profile.php?id=100069992081183"/>
    <hyperlink ref="D828" r:id="rId312" display="https://www.facebook.com/profile.php?id=100063156372713"/>
    <hyperlink ref="D824" r:id="rId313" display="https://www.facebook.com/people/C%C3%B4ng-an-Th%E1%BB%8B-tr%E1%BA%A5n-Gia-B%C3%ACnh/100075961573456/"/>
    <hyperlink ref="D822" r:id="rId314" display="https://m.facebook.com/profile.php?id=100071788298844&amp;_rdr"/>
    <hyperlink ref="D814" r:id="rId315" display="https://www.facebook.com/people/An-ninh-tr%E1%BA%ADt-t%E1%BB%B1-th%E1%BB%8B-tr%E1%BA%A5n-Tam-S%C6%A1n/100072499831325/"/>
    <hyperlink ref="D790" r:id="rId316" display="https://www.facebook.com/profile.php?id=100080020530173"/>
    <hyperlink ref="D786" r:id="rId317" display="https://www.facebook.com/profile.php?id=100066356572813"/>
    <hyperlink ref="D778" r:id="rId318" display="https://www.facebook.com/CAthitranYenLap"/>
    <hyperlink ref="D776" r:id="rId319" display="https://www.facebook.com/profile.php?id=100071715528701"/>
    <hyperlink ref="D774" r:id="rId320" display="https://www.facebook.com/profile.php?id=100068969711622"/>
    <hyperlink ref="D772" r:id="rId321" display="https://www.facebook.com/HaHoa.CATT"/>
    <hyperlink ref="D770" r:id="rId322" display="https://www.facebook.com/profile.php?id=100085774741611"/>
    <hyperlink ref="D756" r:id="rId323" display="https://www.facebook.com/profile.php?id=100079467288417"/>
    <hyperlink ref="D748" r:id="rId324" display="https://www.facebook.com/cathitranvoi"/>
    <hyperlink ref="D744" r:id="rId325" display="https://www.facebook.com/profile.php?id=100091801004882"/>
    <hyperlink ref="D740" r:id="rId326" display="https://www.facebook.com/conganttbohayenthe.bacgiang"/>
    <hyperlink ref="D720" r:id="rId327" display="https://www.facebook.com/profile.php?id=100081095643166"/>
    <hyperlink ref="D718" r:id="rId328" display="https://www.facebook.com/profile.php?id=100087948116007"/>
    <hyperlink ref="D714" r:id="rId329" display="https://m.facebook.com/profile.php?id=100091907717072&amp;_rdr"/>
    <hyperlink ref="D708" r:id="rId330" display="https://www.facebook.com/profile.php?id=61552190403594"/>
    <hyperlink ref="D694" r:id="rId331" display="https://www.facebook.com/profile.php?id=100081791015941"/>
    <hyperlink ref="D692" r:id="rId332" display="https://www.facebook.com/profile.php?id=100071301857857"/>
    <hyperlink ref="D690" r:id="rId333" display="https://www.facebook.com/profile.php?id=100066356572813"/>
    <hyperlink ref="D688" r:id="rId334" display="https://www.facebook.com/profile.php?id=100077665951992"/>
    <hyperlink ref="D686" r:id="rId335" display="https://www.facebook.com/TRAICAUPOLICE"/>
    <hyperlink ref="D684" r:id="rId336" display="https://www.facebook.com/profile.php?id=100071878300589"/>
    <hyperlink ref="D682" r:id="rId337" display="https://www.facebook.com/profile.php?id=100075508793206"/>
    <hyperlink ref="D678" r:id="rId338" display="https://www.facebook.com/profile.php?id=100071615045032"/>
    <hyperlink ref="D676" r:id="rId339" display="https://www.facebook.com/profile.php?id=100066587709833"/>
    <hyperlink ref="D674" r:id="rId340" display="https://www.facebook.com/cattthanhha"/>
    <hyperlink ref="D672" r:id="rId341" display="https://www.facebook.com/profile.php?id=100066793773195"/>
    <hyperlink ref="D670" r:id="rId342" display="https://www.facebook.com/profile.php?id=100085435997464"/>
    <hyperlink ref="D668" r:id="rId343" display="https://www.facebook.com/conganthitranmchb"/>
    <hyperlink ref="D662" r:id="rId344" display="https://www.facebook.com/profile.php?id=100064830018613"/>
    <hyperlink ref="D656" r:id="rId345" display="https://www.facebook.com/profile.php?id=100080428514708"/>
    <hyperlink ref="D634" r:id="rId346" display="https://www.facebook.com/profile.php?id=100068794346910"/>
    <hyperlink ref="D632" r:id="rId347" display="https://www.facebook.com/conganthitranhatlot"/>
    <hyperlink ref="D628" r:id="rId348" display="https://www.facebook.com/profile.php?id=100067745424776"/>
    <hyperlink ref="D626" r:id="rId349" display="https://www.facebook.com/profile.php?id=100094049403802"/>
    <hyperlink ref="D622" r:id="rId350" display="https://m.facebook.com/profile.php?id=100069172126356&amp;_rdr"/>
    <hyperlink ref="D620" r:id="rId351" display="https://www.facebook.com/profile.php?id=100067801098096"/>
    <hyperlink ref="D618" r:id="rId352" display="https://www.facebook.com/people/C%C3%B4ng-An-Th%E1%BB%8B-tr%E1%BA%A5n-Thu%E1%BA%ADn-Ch%C3%A2u/100072348851655/"/>
    <hyperlink ref="D614" r:id="rId353" display="https://www.facebook.com/profile.php?id=100087223844769"/>
    <hyperlink ref="D608" r:id="rId354" display="https://www.facebook.com/profile.php?id=100089773721028"/>
    <hyperlink ref="D606" r:id="rId355" display="https://www.facebook.com/profile.php?id=100083364429982"/>
    <hyperlink ref="D600" r:id="rId356" display="https://www.facebook.com/profile.php?id=100083330951299"/>
    <hyperlink ref="D598" r:id="rId357" display="https://www.facebook.com/CATTTuanGiao"/>
    <hyperlink ref="D596" r:id="rId358" display="https://www.facebook.com/ConganthitranTuaChua"/>
    <hyperlink ref="D594" r:id="rId359" display="https://www.facebook.com/people/C%C3%B4ng-An-Th%E1%BB%8B-Tr%E1%BA%A5n-M%C6%B0%E1%BB%9Dng-Ch%C3%A0/100069575965865/"/>
    <hyperlink ref="D592" r:id="rId360" display="https://www.facebook.com/profile.php?id=100085701522471"/>
    <hyperlink ref="D574" r:id="rId361" display="https://www.facebook.com/profile.php?id=100069370112544"/>
    <hyperlink ref="D568" r:id="rId362" display="https://www.facebook.com/conganthitran686"/>
    <hyperlink ref="D566" r:id="rId363" display="https://www.facebook.com/conganthitrannahang"/>
    <hyperlink ref="D560" r:id="rId364" display="https://m.facebook.com/profile.php?id=100083664512153&amp;_rdr"/>
    <hyperlink ref="D554" r:id="rId365" display="https://www.facebook.com/profile.php?id=100036848301687"/>
    <hyperlink ref="D552" r:id="rId366" display="https://www.facebook.com/profile.php?id=100079492961310"/>
    <hyperlink ref="D550" r:id="rId367" display="https://www.facebook.com/profile.php?id=100075817578133"/>
    <hyperlink ref="D546" r:id="rId368" display="https://www.facebook.com/profile.php?id=100070540420107"/>
    <hyperlink ref="D544" r:id="rId369" display="https://www.facebook.com/profile.php?id=100092554300846"/>
    <hyperlink ref="D542" r:id="rId370" display="https://www.facebook.com/profile.php?id=100067627942996"/>
    <hyperlink ref="D540" r:id="rId371" display="https://www.facebook.com/profile.php?id=100068601932259"/>
    <hyperlink ref="D538" r:id="rId372" display="https://www.facebook.com/profile.php?id=100064602802538"/>
    <hyperlink ref="D530" r:id="rId373" display="https://www.facebook.com/CaThongNong"/>
    <hyperlink ref="D528" r:id="rId374" display="https://www.facebook.com/profile.php?id=100077425433605"/>
    <hyperlink ref="D526" r:id="rId375" display="https://www.facebook.com/profile.php?id=100071583038310"/>
    <hyperlink ref="D470" r:id="rId376" display="https://www.facebook.com/profile.php?id=100064507336713"/>
    <hyperlink ref="D452" r:id="rId377" display="https://www.facebook.com/ConganthixaHoangMai"/>
    <hyperlink ref="D448" r:id="rId378" display="https://www.facebook.com/profile.php?id=100064639157912"/>
    <hyperlink ref="D446" r:id="rId379" display="https://www.facebook.com/ConganthixaBimSon"/>
    <hyperlink ref="D438" r:id="rId380" display="https://www.facebook.com/CATXPT"/>
    <hyperlink ref="D436" r:id="rId381" display="https://www.facebook.com/profile.php?id=100068360043265"/>
    <hyperlink ref="D428" r:id="rId382" display="https://www.facebook.com/catxmuonglay"/>
    <hyperlink ref="D424" r:id="rId383" display="https://www.facebook.com/profile.php?id=100063548856915"/>
    <hyperlink ref="D422" r:id="rId384" display="https://www.facebook.com/capkylien"/>
    <hyperlink ref="D420" r:id="rId385" display="https://www.facebook.com/profile.php?id=100069794420157"/>
    <hyperlink ref="D418" r:id="rId386" display="https://www.facebook.com/profile.php?id=100068706666891"/>
    <hyperlink ref="D414" r:id="rId387" display="https://www.facebook.com/caphuongkythinh"/>
    <hyperlink ref="D412" r:id="rId388" display="https://www.facebook.com/profile.php?id=100078038280365"/>
    <hyperlink ref="D408" r:id="rId389" display="https://www.facebook.com/profile.php?id=100069074774666"/>
    <hyperlink ref="D406" r:id="rId390" display="https://www.facebook.com/profile.php?id=100069118903719"/>
    <hyperlink ref="D400" r:id="rId391" display="https://www.facebook.com/profile.php?id=100054983837445"/>
    <hyperlink ref="D398" r:id="rId392" display="https://www.facebook.com/profile.php?id=100080237923900"/>
    <hyperlink ref="D396" r:id="rId393" display="https://www.facebook.com/profile.php?id=100066628398459"/>
    <hyperlink ref="D394" r:id="rId394" display="https://www.facebook.com/profile.php?id=100057501366947"/>
    <hyperlink ref="D392" r:id="rId395" display="https://www.facebook.com/profile.php?id=100068097721732"/>
    <hyperlink ref="D388" r:id="rId396" display="https://www.facebook.com/caxphuluu"/>
    <hyperlink ref="D386" r:id="rId397" display="https://www.facebook.com/profile.php?id=100087369456427"/>
    <hyperlink ref="D380" r:id="rId398" display="https://www.facebook.com/profile.php?id=100067498794628"/>
    <hyperlink ref="D378" r:id="rId399" display="https://www.facebook.com/sdt0862070113"/>
    <hyperlink ref="D376" r:id="rId400" display="https://www.facebook.com/profile.php?id=100067943706050"/>
    <hyperlink ref="D374" r:id="rId401" display="https://www.facebook.com/profile.php?id=100069221949700"/>
    <hyperlink ref="D366" r:id="rId402" display="https://www.facebook.com/caxkytan"/>
    <hyperlink ref="D364" r:id="rId403" display="https://www.facebook.com/profile.php?id=100067549219356"/>
    <hyperlink ref="D360" r:id="rId404" display="https://www.facebook.com/profile.php?id=100067085119071"/>
    <hyperlink ref="D358" r:id="rId405" display="https://www.facebook.com/ConganxaKyThuong"/>
    <hyperlink ref="D356" r:id="rId406" display="https://www.facebook.com/congankytay"/>
    <hyperlink ref="D354" r:id="rId407" display="https://www.facebook.com/profile.php?id=100083359471423"/>
    <hyperlink ref="D352" r:id="rId408" display="https://www.facebook.com/profile.php?id=100083316010166"/>
    <hyperlink ref="D350" r:id="rId409" display="https://www.facebook.com/profile.php?id=100057221839100"/>
    <hyperlink ref="D348" r:id="rId410" display="https://www.facebook.com/profile.php?id=100064547961756"/>
    <hyperlink ref="D346" r:id="rId411" display="https://www.facebook.com/profile.php?id=100069204879963"/>
    <hyperlink ref="D344" r:id="rId412" display="https://www.facebook.com/profile.php?id=100063526900476"/>
    <hyperlink ref="D342" r:id="rId413" display="https://www.facebook.com/conganxakytien"/>
    <hyperlink ref="D340" r:id="rId414" display="https://www.facebook.com/profile.php?id=100063488471398"/>
    <hyperlink ref="D338" r:id="rId415" display="https://www.facebook.com/profile.php?id=100057052916220"/>
    <hyperlink ref="D336" r:id="rId416" display="https://www.facebook.com/profile.php?id=100064418365269"/>
    <hyperlink ref="D334" r:id="rId417" display="https://www.facebook.com/profile.php?id=100057494557636"/>
    <hyperlink ref="D332" r:id="rId418" display="https://www.facebook.com/caxcamminh"/>
    <hyperlink ref="D330" r:id="rId419" display="https://www.facebook.com/conganxacamlac"/>
    <hyperlink ref="D328" r:id="rId420" display="https://www.facebook.com/profile.php?id=100083539773481"/>
    <hyperlink ref="D326" r:id="rId421" display="https://www.facebook.com/congancamtrung"/>
    <hyperlink ref="D324" r:id="rId422" display="https://www.facebook.com/profile.php?id=100085526277155"/>
    <hyperlink ref="D322" r:id="rId423" display="https://www.facebook.com/profile.php?id=100066882423057"/>
    <hyperlink ref="D320" r:id="rId424" display="https://www.facebook.com/ConganxaCamHung"/>
    <hyperlink ref="D318" r:id="rId425" display="https://www.facebook.com/profile.php?id=100064342497088"/>
    <hyperlink ref="D316" r:id="rId426" display="https://www.facebook.com/profile.php?id=100063571925130"/>
    <hyperlink ref="D314" r:id="rId427" display="https://www.facebook.com/profile.php?id=100052728078332"/>
    <hyperlink ref="D312" r:id="rId428" display="https://www.facebook.com/profile.php?id=100070738155804"/>
    <hyperlink ref="D308" r:id="rId429" display="https://www.facebook.com/CAXaCamDue"/>
    <hyperlink ref="D304" r:id="rId430" display="https://www.facebook.com/profile.php?id=100064930291252"/>
    <hyperlink ref="D302" r:id="rId431" display="https://www.facebook.com/caxcamthach"/>
    <hyperlink ref="D290" r:id="rId432" display="https://www.facebook.com/profile.php?id=100064623137061"/>
    <hyperlink ref="D286" r:id="rId433" display="https://www.facebook.com/CACD.CX.HT"/>
    <hyperlink ref="D282" r:id="rId434" display="https://www.facebook.com/profile.php?id=100057469028804"/>
    <hyperlink ref="D272" r:id="rId435" display="https://www.facebook.com/profile.php?id=100067057295529"/>
    <hyperlink ref="D270" r:id="rId436" display="https://www.facebook.com/profile.php?id=100030957087036"/>
    <hyperlink ref="D266" r:id="rId437" display="https://www.facebook.com/profile.php?id=100064363196517"/>
    <hyperlink ref="D262" r:id="rId438" display="https://www.facebook.com/conganxathachdai2020"/>
    <hyperlink ref="D258" r:id="rId439" display="https://www.facebook.com/thachthang.congan"/>
    <hyperlink ref="D254" r:id="rId440" display="https://www.facebook.com/profile.php?id=100064794546201"/>
    <hyperlink ref="D252" r:id="rId441" display="https://www.facebook.com/profile.php?id=100063571901654"/>
    <hyperlink ref="D250" r:id="rId442" display="https://www.facebook.com/profile.php?id=100064420223020"/>
    <hyperlink ref="D248" r:id="rId443" display="https://www.facebook.com/Conganxathachlac"/>
    <hyperlink ref="D246" r:id="rId444" display="https://www.facebook.com/profile.php?id=100064828862531"/>
    <hyperlink ref="D238" r:id="rId445" display="https://www.facebook.com/tinnhanhhatinh.vn"/>
    <hyperlink ref="D236" r:id="rId446" display="https://www.facebook.com/profile.php?id=100048379038857"/>
    <hyperlink ref="D230" r:id="rId447" display="https://www.facebook.com/conganxathachlien"/>
    <hyperlink ref="D228" r:id="rId448" display="https://www.facebook.com/profile.php?id=100064831595465"/>
    <hyperlink ref="D226" r:id="rId449" display="https://www.facebook.com/profile.php?id=100069384661813"/>
    <hyperlink ref="D222" r:id="rId450" display="https://www.facebook.com/congan.thachhai.thachha"/>
    <hyperlink ref="D220" r:id="rId451" display="https://www.facebook.com/profile.php?id=100063204161309"/>
    <hyperlink ref="D218" r:id="rId452" display="https://www.facebook.com/profile.php?id=100093044197599"/>
    <hyperlink ref="D216" r:id="rId453" display="https://www.facebook.com/CANDHT"/>
    <hyperlink ref="D210" r:id="rId454" display="https://www.facebook.com/profile.php?id=100064542174633"/>
    <hyperlink ref="D208" r:id="rId455" display="https://www.facebook.com/profile.php?id=100075881265553"/>
    <hyperlink ref="D202" r:id="rId456" display="https://www.facebook.com/profile.php?id=100079495626066"/>
    <hyperlink ref="D200" r:id="rId457" display="https://www.facebook.com/profile.php?id=100090110482483"/>
    <hyperlink ref="D194" r:id="rId458" display="https://www.facebook.com/profile.php?id=100081473581933"/>
    <hyperlink ref="D190" r:id="rId459" display="https://www.facebook.com/profile.php?id=100063771106729"/>
    <hyperlink ref="D188" r:id="rId460" display="https://www.facebook.com/profile.php?id=100080973923414"/>
    <hyperlink ref="D174" r:id="rId461" display="https://www.facebook.com/conganthitranHuongKhe"/>
    <hyperlink ref="D170" r:id="rId462" display="https://www.facebook.com/caxmyloccanlochatinh"/>
    <hyperlink ref="D168" r:id="rId463" display="https://www.facebook.com/profile.php?id=100052177071350"/>
    <hyperlink ref="D164" r:id="rId464" display="https://www.facebook.com/profile.php?id=100028671054081"/>
    <hyperlink ref="D162" r:id="rId465" display="https://www.facebook.com/profile.php?id=100063686341582"/>
    <hyperlink ref="D160" r:id="rId466" display="https://www.facebook.com/conganxatrungloc"/>
    <hyperlink ref="D158" r:id="rId467" display="https://www.facebook.com/profile.php?id=100066709493497"/>
    <hyperlink ref="D154" r:id="rId468" display="https://www.facebook.com/CAXGiaHanh"/>
    <hyperlink ref="D146" r:id="rId469" display="https://www.facebook.com/profile.php?id=100066900284228"/>
    <hyperlink ref="D142" r:id="rId470" display="https://www.facebook.com/profile.php?id=100083073775229"/>
    <hyperlink ref="D140" r:id="rId471" display="https://www.facebook.com/profile.php?id=100092669444511"/>
    <hyperlink ref="D132" r:id="rId472" display="https://www.facebook.com/Buixuanvan.cacl"/>
    <hyperlink ref="D130" r:id="rId473" display="https://www.facebook.com/profile.php?id=100063467591792"/>
    <hyperlink ref="D128" r:id="rId474" display="https://www.facebook.com/profile.php?id=100069188500152"/>
    <hyperlink ref="D124" r:id="rId475" display="https://www.facebook.com/conganxaxuanlam"/>
    <hyperlink ref="D122" r:id="rId476" display="https://www.facebook.com/profile.php?id=100066855864669"/>
    <hyperlink ref="D118" r:id="rId477" display="https://www.facebook.com/profile.php?id=100063694801068"/>
    <hyperlink ref="D116" r:id="rId478" display="https://www.facebook.com/profile.php?id=100039796817709"/>
    <hyperlink ref="D114" r:id="rId479" display="https://www.facebook.com/profile.php?id=100093233146544"/>
    <hyperlink ref="D112" r:id="rId480" display="https://www.facebook.com/profile.php?id=100028607537605"/>
    <hyperlink ref="D110" r:id="rId481" display="https://www.facebook.com/profile.php?id=100085336402533"/>
    <hyperlink ref="D108" r:id="rId482" display="https://www.facebook.com/profile.php?id=100080491879455"/>
    <hyperlink ref="D104" r:id="rId483" display="https://www.facebook.com/profile.php?id=100069958610694"/>
    <hyperlink ref="D102" r:id="rId484" display="https://www.facebook.com/profile.php?id=100069554416596"/>
    <hyperlink ref="D100" r:id="rId485" display="https://www.facebook.com/profile.php?id=100078920628468"/>
    <hyperlink ref="D94" r:id="rId486" display="https://www.facebook.com/profile.php?id=100068868740393"/>
    <hyperlink ref="D92" r:id="rId487" display="https://www.facebook.com/profile.php?id=100064761640153"/>
    <hyperlink ref="D84" r:id="rId488" display="https://www.facebook.com/profile.php?id=100056384537159"/>
    <hyperlink ref="D80" r:id="rId489" display="https://www.facebook.com/caxduclien"/>
    <hyperlink ref="D70" r:id="rId490" display="https://www.facebook.com/ducgiangvq"/>
    <hyperlink ref="D68" r:id="rId491" display="https://www.facebook.com/profile.php?id=100052411776255"/>
    <hyperlink ref="D66" r:id="rId492" display="https://www.facebook.com/profile.php?id=100063696997479"/>
    <hyperlink ref="D64" r:id="rId493" display="https://www.facebook.com/profile.php?id=100036759554463"/>
    <hyperlink ref="D62" r:id="rId494" display="https://www.facebook.com/caxduclang"/>
    <hyperlink ref="D60" r:id="rId495" display="https://www.facebook.com/caxducdong"/>
    <hyperlink ref="D26" r:id="rId496" display="https://www.facebook.com/ConganxaYenHoDucThoHaTinh"/>
    <hyperlink ref="D22" r:id="rId497" display="https://www.facebook.com/caxlienminh"/>
    <hyperlink ref="D20" r:id="rId498" display="https://www.facebook.com/profile.php?id=100077920311253"/>
    <hyperlink ref="D2" r:id="rId499" display="https://www.facebook.com/profile.php?id=100064129990195"/>
    <hyperlink ref="D636" r:id="rId500" display="https://www.facebook.com/profile.php?id=100066484426642"/>
    <hyperlink ref="D638" r:id="rId501" display="https://www.facebook.com/profile.php?id=100031786790979"/>
    <hyperlink ref="D640" r:id="rId502" display="https://www.facebook.com/profile.php?id=100065621074319"/>
    <hyperlink ref="D642" r:id="rId503" display="https://www.facebook.com/profile.php?id=100065222575093"/>
    <hyperlink ref="D646" r:id="rId504" display="https://www.facebook.com/profile.php?id=100065126425644"/>
    <hyperlink ref="D650" r:id="rId505" display="https://www.facebook.com/profile.php?id=100065358195285"/>
    <hyperlink ref="D652" r:id="rId506" display="https://www.facebook.com/profile.php?id=100066717932065"/>
    <hyperlink ref="D800" r:id="rId507" display="https://www.facebook.com/congantthuongcanh"/>
    <hyperlink ref="D884" r:id="rId508" display="https://www.facebook.com/profile.php?id=100089887907310"/>
    <hyperlink ref="D938" r:id="rId509" display="https://www.facebook.com/people/C%C3%B4ng-an-th%E1%BB%8B-tr%E1%BA%A5n-C%E1%BB%95-L%E1%BB%85/100069913269136/"/>
    <hyperlink ref="D972" r:id="rId510" display="https://www.facebook.com/profile.php?id=100071216247100"/>
    <hyperlink ref="D978" r:id="rId511" display="https://www.facebook.com/profile.php?id=100063719319827"/>
    <hyperlink ref="D984" r:id="rId512" display="https://www.facebook.com/CATTVD"/>
    <hyperlink ref="D986" r:id="rId513" display="https://www.facebook.com/profile.php?id=100072424748229"/>
    <hyperlink ref="D990" r:id="rId514" display="https://www.facebook.com/profile.php?id=100064238855289"/>
    <hyperlink ref="D992" r:id="rId515" display="https://www.facebook.com/profile.php?id=100057480398497"/>
    <hyperlink ref="D994" r:id="rId516" display="https://www.facebook.com/profile.php?id=100072210699878"/>
    <hyperlink ref="D1016" r:id="rId517" display="https://www.facebook.com/profile.php?id=100063937597604"/>
    <hyperlink ref="D1018" r:id="rId518" display="https://www.facebook.com/conganthitranrungthongdongson"/>
    <hyperlink ref="C2" r:id="rId519" display="https://www.facebook.com/p/C%C3%B4ng-an-x%C3%A3-S%C6%A1n-Ph%C3%BA-huy%E1%BB%87n-H%C6%B0%C6%A1ng-S%C6%A1n-t%E1%BB%89nh-H%C3%A0-T%C4%A9nh-100064129990195/"/>
    <hyperlink ref="C3" r:id="rId520" display="https://xasonphu.hatinh.gov.vn/"/>
    <hyperlink ref="C4" r:id="rId521" display="https://www.facebook.com/tuoitrecongansonla/"/>
    <hyperlink ref="C5" r:id="rId522" display="https://qppl.hatinh.gov.vn/vbpq.nsf/857EF51FC906A54047258A86000B628B/$file/Cong-van-trinh-VP-Chu-tich-nuoc-Thiep-mung-tho-100-tuoi-trantuannghia-BH(11.12.2023_09h11p05)_signed.pdf"/>
    <hyperlink ref="C6" r:id="rId523" display="https://www.facebook.com/conganxasontruong/"/>
    <hyperlink ref="C7" r:id="rId524" display="https://xasontruong.hatinh.gov.vn/"/>
    <hyperlink ref="C8" r:id="rId525" display="https://www.facebook.com/p/Tu%E1%BB%95i-tr%E1%BA%BB-C%C3%B4ng-an-th%E1%BB%8B-x%C3%A3-S%C6%A1n-T%C3%A2y-100040884909606/"/>
    <hyperlink ref="C9" r:id="rId526" display="https://sonha.quangngai.gov.vn/"/>
    <hyperlink ref="C10" r:id="rId527" display="https://www.facebook.com/p/C%C3%B4ng-an-huy%E1%BB%87n-%C4%90%E1%BB%A9c-Th%E1%BB%8D-H%C3%A0-T%C4%A9nh-100069319692485/?locale=vi_VN"/>
    <hyperlink ref="C11" r:id="rId528" display="https://ductho.hatinh.gov.vn/"/>
    <hyperlink ref="C12" r:id="rId529" display="https://www.facebook.com/people/Tu%E1%BB%95i-tr%E1%BA%BB-C%C3%B4ng-an-H%C3%A0-T%C4%A9nh/100064361005405/"/>
    <hyperlink ref="C13" r:id="rId530" display="https://haiha.quangninh.gov.vn/Trang/ChiTietBVGioiThieu.aspx?bvid=126"/>
    <hyperlink ref="C14" r:id="rId531" display="https://www.facebook.com/p/Tu%E1%BB%95i-tr%E1%BA%BB-C%C3%B4ng-an-Th%C3%A0nh-ph%E1%BB%91-V%C4%A9nh-Y%C3%AAn-100066497717181/"/>
    <hyperlink ref="C15" r:id="rId532" display="https://ductho.hatinh.gov.vn/"/>
    <hyperlink ref="C17" r:id="rId533" display="https://ducpho.quangngai.gov.vn/uy-ban-nhan-dan"/>
    <hyperlink ref="C19" r:id="rId534" display="https://tungchau.ductho.hatinh.gov.vn/TungChau/pages/2017/bcd-xay-dung-nong-thon-moi-xa-duc-tung-to-chuc-le-phat-dong-thang-cao-diem-1509967842.aspx"/>
    <hyperlink ref="C20" r:id="rId535" display="https://www.facebook.com/p/C%C3%B4ng-an-x%C3%A3-Tr%C6%B0%E1%BB%9Dng-S%C6%A1n-huy%E1%BB%87n-%C4%90%E1%BB%A9c-Th%E1%BB%8D-t%E1%BB%89nh-H%C3%A0-T%C4%A9nh-100077920311253/"/>
    <hyperlink ref="C21" r:id="rId536" display="https://xasontruong.hatinh.gov.vn/"/>
    <hyperlink ref="C22" r:id="rId537" display="https://www.facebook.com/caxlienminh/"/>
    <hyperlink ref="C23" r:id="rId538" display="https://ductho.hatinh.gov.vn/lienminh/pages/2024-02-01/UBND-xa-Lien-Minh-huyen-Duc-Tho-tinh-Ha-Tinh-phoi--474110.aspx"/>
    <hyperlink ref="C24" r:id="rId539" display="https://www.facebook.com/caxducdong/"/>
    <hyperlink ref="C25" r:id="rId540" display="https://ductho.hatinh.gov.vn/"/>
    <hyperlink ref="C26" r:id="rId541" display="https://www.facebook.com/ConganxaYenHoDucThoHaTinh/"/>
    <hyperlink ref="C27" r:id="rId542" display="https://hscvdt.hatinh.gov.vn/ductho/vbpq.nsf/DD6DB330B009A94947258A7500369959/$file/QD-so-1117.doc"/>
    <hyperlink ref="C29" r:id="rId543" display="https://ductho.hatinh.gov.vn/"/>
    <hyperlink ref="C31" r:id="rId544" display="https://moj.gov.vn/UserControls/News/pFormPrint.aspx?UrlListProcess=/qt/tintuc/Lists/HoatDongCuaCacDonViThuocBo&amp;ListId=3a1800e5-1e0c-47a3-b925-83581493f9e3&amp;SiteId=b11f9e79-d495-439f-98e6-4bd81e36adc9&amp;ItemID=4165&amp;SiteRootID=b71e67e4-9250-47a7-96d6-64e9cb69ccf3"/>
    <hyperlink ref="C33" r:id="rId545" display="https://ductho.hatinh.gov.vn/builanhan/pages/2019/ke-hoach-thuc-hien-ngay-phap-luat-viet-nam-09-11-2019-1572833787.aspx"/>
    <hyperlink ref="C34" r:id="rId546" display="https://www.facebook.com/p/C%C3%B4ng-an-x%C3%A3-Thanh-B%C3%ACnh-Th%E1%BB%8Bnh-huy%E1%BB%87n-%C4%90%E1%BB%A9c-Th%E1%BB%8D-t%E1%BB%89nh-H%C3%A0-T%C4%A9nh-100064085291262/?locale=vi_VN"/>
    <hyperlink ref="C35" r:id="rId547" display="https://ductho.hatinh.gov.vn/imagess/seoworld/Quy%E1%BA%BFt_%C4%91%E1%BB%8Bnh_ph%C3%AA_duy%E1%BB%87t_gi%C3%A1_%C4%91%E1%BA%A5t.doc"/>
    <hyperlink ref="C36" r:id="rId548" display="https://www.facebook.com/ConganxaYenHoDucThoHaTinh/"/>
    <hyperlink ref="C37" r:id="rId549" display="https://www.quangninh.gov.vn/donvi/huyendamha/Trang/ChiTietBVGioiThieu.aspx?bvid=74"/>
    <hyperlink ref="C38" r:id="rId550" display="https://www.facebook.com/p/C%C3%B4ng-an-x%C3%A3-L%C3%A2m-Trung-Th%E1%BB%A7y-100083322191875/"/>
    <hyperlink ref="C39" r:id="rId551" display="https://ductho.hatinh.gov.vn/"/>
    <hyperlink ref="C41" r:id="rId552" display="https://xuanyen.nghixuan.hatinh.gov.vn/"/>
    <hyperlink ref="C43" r:id="rId553" display="https://hatinh.gov.vn/tin-tuc-su-kien/tin-bai/20701/ubng-tinh-thong-bao-lich-nghi-le-quoc-khanh-292024"/>
    <hyperlink ref="C44" r:id="rId554" display="https://www.facebook.com/xaduchoa/"/>
    <hyperlink ref="C45" r:id="rId555" display="https://duchoaha.duchoa.longan.gov.vn/"/>
    <hyperlink ref="C47" r:id="rId556" display="https://hscvdt.hatinh.gov.vn/ductho/vbpq.nsf/91E509CEE87C581A4725897500362B4B/$file/Bao-cao-ket-qua-giai-quyet-don-cua-cong-dan-Tran-Thi-Thu-Hien-_huylqdt-15-03-2023_07h45p48.docx"/>
    <hyperlink ref="C49" r:id="rId557" display="https://hscvka.hatinh.gov.vn/kyanh/vbpq.nsf/6B417B2A6E18BC1647258BD40038BBC5/$file/Dinh-chinh-ho-so-Nguyen-Thanh-Vinh.doc"/>
    <hyperlink ref="C51" r:id="rId558" display="https://ductho.hatinh.gov.vn/"/>
    <hyperlink ref="C53" r:id="rId559" display="https://www.binhthuan.gov.vn/4/469/37057/626774/tin-chinh-quyen/dong-chi-doan-anh-dung-duoc-bau-giu-chuc-vu-chu-tich-ubnd-tinh.aspx"/>
    <hyperlink ref="C54" r:id="rId560" display="https://www.facebook.com/people/Tu%E1%BB%95i-tr%E1%BA%BB-C%C3%B4ng-an-H%C3%A0-T%C4%A9nh/100064361005405/"/>
    <hyperlink ref="C55" r:id="rId561" display="https://hscvvq.hatinh.gov.vn/vuquang/vbpq.nsf/1B2072FE4503F117472589B80035A062/$file/114.%20Q%C4%90%20h%E1%BB%A3p%20nh%E1%BA%A5t%20BC%C4%90%20C%C4%90S%20c%E1%BA%A5p%20x%C3%A3%20%C4%90%E1%BB%A9c%20L%C4%A9nh%20ok(30.05.2023_08h44p00)_signed.pdf"/>
    <hyperlink ref="C56" r:id="rId562" display="https://www.facebook.com/caxducdong/"/>
    <hyperlink ref="C57" r:id="rId563" display="https://ductho.hatinh.gov.vn/"/>
    <hyperlink ref="C58" r:id="rId564" display="https://www.facebook.com/xaduchoa/?locale=vi_VN"/>
    <hyperlink ref="C59" r:id="rId565" display="https://hatinh.gov.vn/index.php/tuyen-truyen/tin-bai/5006/ha-tinh-cong-nhan-7-xa-dat-chuan-nong-thon-moi-dot-1-2018"/>
    <hyperlink ref="C60" r:id="rId566" display="https://www.facebook.com/caxducdong/"/>
    <hyperlink ref="C61" r:id="rId567" display="https://ductho.hatinh.gov.vn/"/>
    <hyperlink ref="C62" r:id="rId568" display="https://www.facebook.com/caxduclang/"/>
    <hyperlink ref="C63" r:id="rId569" display="https://ductho.hatinh.gov.vn/"/>
    <hyperlink ref="C65" r:id="rId570" display="https://yenbinh.yenbai.gov.vn/Articles/one/Thong-tin-xa-Tan-Huong"/>
    <hyperlink ref="C66" r:id="rId571" display="https://www.facebook.com/p/C%C3%B4ng-an-huy%E1%BB%87n-V%C5%A9-Quang-100069158351410/"/>
    <hyperlink ref="C67" r:id="rId572" display="https://hscvvq.hatinh.gov.vn/vuquang/vbpq.nsf"/>
    <hyperlink ref="C68" r:id="rId573" display="https://www.facebook.com/100052411776255"/>
    <hyperlink ref="C69" r:id="rId574" display="https://anphu.tptuyhoa.phuyen.gov.vn/"/>
    <hyperlink ref="C70" r:id="rId575" display="https://www.facebook.com/ducgiangvq/"/>
    <hyperlink ref="C71" r:id="rId576" display="https://hscvvq.hatinh.gov.vn/vuquang/vbpq.nsf/0EBA870B6F706209472589B30037139A/$file/21(18.05.2023_17h01p29)_signed.pdf"/>
    <hyperlink ref="C72" r:id="rId577" display="https://www.facebook.com/reel/466984389296054/"/>
    <hyperlink ref="C73" r:id="rId578" display="https://hscvvq.hatinh.gov.vn/vuquang/vbpq.nsf/1B2072FE4503F117472589B80035A062/$file/114.%20Q%C4%90%20h%E1%BB%A3p%20nh%E1%BA%A5t%20BC%C4%90%20C%C4%90S%20c%E1%BA%A5p%20x%C3%A3%20%C4%90%E1%BB%A9c%20L%C4%A9nh%20ok(30.05.2023_08h44p00)_signed.pdf"/>
    <hyperlink ref="C75" r:id="rId579" display="https://qppl.hatinh.gov.vn/vbpq.nsf/857EF51FC906A54047258A86000B628B/$file/Cong-van-trinh-VP-Chu-tich-nuoc-Thiep-mung-tho-100-tuoi-trantuannghia-BH(11.12.2023_09h11p05)_signed.pdf"/>
    <hyperlink ref="C76" r:id="rId580" display="https://www.facebook.com/p/C%C3%B4ng-an-x%C3%A3-%C4%90%E1%BB%A9c-H%C6%B0%C6%A1ng-huy%E1%BB%87n-V%C5%A9-Quang-100075978852261/"/>
    <hyperlink ref="C77" r:id="rId581" display="https://hscvvq.hatinh.gov.vn/vuquang/vbpq.nsf/53680578DE2A871C47258A6D001065CA/$file/To-trinh-de-nghi-tham-dinh-thon-thong-minh-xa-Duc-Huong(20.11.2023_09h58p48)_signed.pdf"/>
    <hyperlink ref="C78" r:id="rId582" display="https://www.facebook.com/p/C%C3%B4ng-an-x%C3%A3-%C4%90%E1%BB%A9c-B%E1%BB%93ng-100063267426434/"/>
    <hyperlink ref="C79" r:id="rId583" display="https://hscvvq.hatinh.gov.vn/vuquang/vbpq.nsf/65DB811AD9E72DA547258AA9002EA477/$file/(%20T%E1%BB%9D%20tr%C3%ACnh%20ki%E1%BB%83m%20tra%20ranh%20gi%C3%B3i%20%C4%91%E1%BA%A5t%20%C3%B4ng%20Anh%202024(19.01.2024_15h28p57)_signed(19.01.2024_15h29p17)_signed.pdf"/>
    <hyperlink ref="C80" r:id="rId584" display="https://www.facebook.com/caxduclien/"/>
    <hyperlink ref="C81" r:id="rId585" display="https://ductho.hatinh.gov.vn/ducdong/KenhTin/quyet-dinh-khen-thuong-xu-phat.aspx"/>
    <hyperlink ref="C83" r:id="rId586" display="https://hatinh.gov.vn/"/>
    <hyperlink ref="C84" r:id="rId587" display="https://www.facebook.com/reel/466984389296054/"/>
    <hyperlink ref="C85" r:id="rId588" display="https://hscvvq.hatinh.gov.vn/vuquang/vbpq.nsf/5A555D4D8FAAFC0547258B2300110206/$file/To-trinh-DON-THAN-tang-moi-2023.-2024(20.05.2024_10h05p31)_signed.pdf"/>
    <hyperlink ref="C87" r:id="rId589" display="https://ductho.hatinh.gov.vn/"/>
    <hyperlink ref="C88" r:id="rId590" display="https://www.facebook.com/reel/466984389296054/"/>
    <hyperlink ref="C89" r:id="rId591" display="https://hatinh.gov.vn/"/>
    <hyperlink ref="C90" r:id="rId592" display="https://www.facebook.com/Congannghixuan/?locale=vi_VN"/>
    <hyperlink ref="C91" r:id="rId593" display="https://nghixuan.hatinh.gov.vn/"/>
    <hyperlink ref="C92" r:id="rId594" display="https://www.facebook.com/p/C%C3%B4ng-an-TT-Xu%C3%A2n-An-100064761640153/"/>
    <hyperlink ref="C93" r:id="rId595" display="http://xuanan.nghixuan.hatinh.gov.vn/"/>
    <hyperlink ref="C94" r:id="rId596" display="https://www.facebook.com/people/C%C3%B4ng-an-x%C3%A3-Xu%C3%A2n-H%E1%BB%99i-Nghi-Xu%C3%A2n-H%C3%A0-T%C4%A9nh/100068868740393/"/>
    <hyperlink ref="C95" r:id="rId597" display="http://xuanhoi.nghixuan.hatinh.gov.vn/"/>
    <hyperlink ref="C97" r:id="rId598" display="http://dantruong.nghixuan.hatinh.gov.vn/"/>
    <hyperlink ref="C99" r:id="rId599" display="https://nghixuan.hatinh.gov.vn/"/>
    <hyperlink ref="C100" r:id="rId600" display="https://www.facebook.com/p/C%C3%B4ng-an-x%C3%A3-Xu%C3%A2n-Ph%E1%BB%95-100078920628468/"/>
    <hyperlink ref="C101" r:id="rId601" display="http://xuanpho.nghixuan.hatinh.gov.vn/"/>
    <hyperlink ref="C102" r:id="rId602" display="https://www.facebook.com/p/C%C3%B4ng-an-x%C3%A3-Xu%C3%A2n-H%E1%BA%A3i-100069554416596/"/>
    <hyperlink ref="C103" r:id="rId603" display="http://xuanhai.nghixuan.hatinh.gov.vn/"/>
    <hyperlink ref="C104" r:id="rId604" display="https://www.facebook.com/p/C%C3%B4ng-an-x%C3%A3-Xu%C3%A2n-Giang-100069958610694/"/>
    <hyperlink ref="C105" r:id="rId605" display="http://xuangiang.nghixuan.hatinh.gov.vn/"/>
    <hyperlink ref="C107" r:id="rId606" display="http://tiendien.nghixuan.hatinh.gov.vn/"/>
    <hyperlink ref="C108" r:id="rId607" display="https://www.facebook.com/100080491879455"/>
    <hyperlink ref="C109" r:id="rId608" display="http://xuanyen.nghixuan.hatinh.gov.vn/"/>
    <hyperlink ref="C110" r:id="rId609" display="https://www.facebook.com/p/C%C3%B4ng-an-x%C3%A3-Xu%C3%A2n-M%E1%BB%B9-100085336402533/"/>
    <hyperlink ref="C111" r:id="rId610" display="http://xuanmy.nghixuan.hatinh.gov.vn/"/>
    <hyperlink ref="C112" r:id="rId611" display="https://www.facebook.com/p/C%C3%B4ng-an-x%C3%A3-Xu%C3%A2n-Th%C3%A0nh-100028607537605/"/>
    <hyperlink ref="C113" r:id="rId612" display="http://xuanthanh.nghixuan.hatinh.gov.vn/"/>
    <hyperlink ref="C115" r:id="rId613" display="http://xuanvien.nghixuan.hatinh.gov.vn/"/>
    <hyperlink ref="C116" r:id="rId614" display="https://www.facebook.com/p/C%C3%B4ng-an-x%C3%A3-Xu%C3%A2n-H%E1%BB%93ng-100057327824815/"/>
    <hyperlink ref="C117" r:id="rId615" display="http://xuanhong.nghixuan.hatinh.gov.vn/"/>
    <hyperlink ref="C118" r:id="rId616" display="https://www.facebook.com/p/C%C3%B4ng-an-x%C3%A3-C%E1%BB%95-%C4%90%E1%BA%A1m-100063694801068/"/>
    <hyperlink ref="C119" r:id="rId617" display="http://codam.nghixuan.hatinh.gov.vn/"/>
    <hyperlink ref="C120" r:id="rId618" display="https://www.facebook.com/p/C%C3%B4ng-an-x%C3%A3-Xu%C3%A2n-Li%C3%AAn-100067547894849/"/>
    <hyperlink ref="C121" r:id="rId619" display="http://xuanlien.nghixuan.hatinh.gov.vn/"/>
    <hyperlink ref="C122" r:id="rId620" display="https://www.facebook.com/p/C%C3%B4ng-an-x%C3%A3-Xu%C3%A2n-L%C4%A9nh-100066855864669/"/>
    <hyperlink ref="C124" r:id="rId621" display="https://www.facebook.com/conganxaxuanlam/"/>
    <hyperlink ref="C125" r:id="rId622" display="http://xuanlam.nghixuan.hatinh.gov.vn/"/>
    <hyperlink ref="C126" r:id="rId623" display="https://www.facebook.com/p/C%C3%B4ng-an-x%C3%A3-C%C6%B0%C6%A1ng-Gi%C3%A1n-100064927024391/"/>
    <hyperlink ref="C127" r:id="rId624" display="http://cuonggian.nghixuan.hatinh.gov.vn/"/>
    <hyperlink ref="C128" r:id="rId625" display="https://www.facebook.com/p/C%C3%B4ng-an-Th%E1%BB%8B-tr%E1%BA%A5n-Ngh%C3%A8n-Can-L%E1%BB%99c-H%C3%A0-T%C4%A9nh-100069188500152/"/>
    <hyperlink ref="C129" r:id="rId626" display="https://hscvcl.hatinh.gov.vn/canloc/vbpq.nsf/5DE6EF337ACF4D254725865E002D0CF8/$file/DS-thanh-vien-UBBC-thi-tran.docx"/>
    <hyperlink ref="C130" r:id="rId627" display="https://www.facebook.com/p/C%C3%B4ng-an-x%C3%A3-Thi%C3%AAn-L%E1%BB%99c-huy%E1%BB%87n-Can-L%E1%BB%99c-t%E1%BB%89nh-H%C3%A0-T%C4%A9nh-100063467591792/"/>
    <hyperlink ref="C131" r:id="rId628" display="https://hscvcl.hatinh.gov.vn/canloc/vbpq.nsf/60F0017749D6E95D472586F4003E845B/$file/THONG-BAO.docx"/>
    <hyperlink ref="C133" r:id="rId629" display="https://hscvcl.hatinh.gov.vn/canloc/vbpq.nsf/BF6DA4ED27221A1F472587EB000A7E2C/$file/thanh-lap-hoi-dong-hoa-giai-tranh-chap-dat-dai-vu-viec-ong-Nguyen-Van-A-va-ong-Ho-Phuc-Mau_ducpacl-14-02-2022_15h23p16.docx"/>
    <hyperlink ref="C135" r:id="rId630" display="https://xakimhoa.hatinh.gov.vn/portal/pages/2021-05-15/Danh-sach-nhung-nguoi-ung-cu-dai-bieu-HDND-xa-Kim-ib336dumltyf.aspx"/>
    <hyperlink ref="C136" r:id="rId631" display="https://www.facebook.com/caxvuongloc/"/>
    <hyperlink ref="C137" r:id="rId632" display="https://hscvcl.hatinh.gov.vn/canloc/vbpq.nsf/6F8D2BA3459A9C554725880D00265C8B/$file/T%E1%BB%9D%20Tr%C3%ACnh%20th%E1%BA%A9m%20%C4%91%E1%BB%8Bnh%20ph%C3%AA%20duy%E1%BB%87t%20quy%20ho%E1%BA%A1ch%20giai%20%C4%91o%E1%BA%A1n%202021-2030(22.03.2022_09h54p39)_signed.pdf"/>
    <hyperlink ref="C138" r:id="rId633" display="https://www.facebook.com/p/C%C3%B4ng-an-x%C3%A3-Thanh-L%E1%BB%99c-huy%E1%BB%87n-Can-L%E1%BB%99c-t%E1%BB%89nh-H%C3%A0-T%C4%A9nh-100057631352067/"/>
    <hyperlink ref="C139" r:id="rId634" display="https://qlvbcl.hatinh.gov.vn/canloc/vbpq.nsf/1E6FFD0FD6CA1FE547258B4000146226/$file/BC-DON-O-HA(18.06.2024_10h41p38)_signed.pdf"/>
    <hyperlink ref="C141" r:id="rId635" display="https://congbobanan.toaan.gov.vn/3ta648815t1cvn/"/>
    <hyperlink ref="C143" r:id="rId636" display="https://hatinh.gov.vn/gioi-thieu/tin-bai/2989/co-cau-to-chuc"/>
    <hyperlink ref="C145" r:id="rId637" display="https://hscvcl.hatinh.gov.vn/canloc/vbpq.nsf/AA2F651992466336472583DE00117388/$file/TT%20XIN%20%C4%90%C3%93N%20BANG%20CU%20C%E1%BB%B0_signed_signed.pdf"/>
    <hyperlink ref="C146" r:id="rId638" display="https://www.facebook.com/p/C%C3%B4ng-an-x%C3%A3-T%C3%B9ng-L%E1%BB%99c-100066900284228/"/>
    <hyperlink ref="C147" r:id="rId639" display="https://hscvcl.hatinh.gov.vn/canloc/vbpq.nsf/5CFF0C78A589213C47258A4A004AC6B1/$file/CV%20%C4%90%E1%BB%93ng%20%C3%BD%20cho%20li%C3%AAn%20h%E1%BB%87%20c%C3%B4ng%20t%C3%A1c.docx"/>
    <hyperlink ref="C149" r:id="rId640" display="https://kimson.ninhbinh.gov.vn/gioi-thieu/xa-yen-loc"/>
    <hyperlink ref="C150" r:id="rId641" display="https://www.facebook.com/p/C%C3%B4ng-an-x%C3%A3-Ph%C3%BA-L%E1%BB%99c-100064950303314/"/>
    <hyperlink ref="C151" r:id="rId642" display="https://hscvcl.hatinh.gov.vn/canloc/vbpq.nsf/04CCC108F234E42147258440000FB68E/$file/T%E1%BB%9D%20tr%C3%ACnh%20t%C3%B4n%20t%E1%BA%A1o%20nh%C3%A0%20th%E1%BB%9D%20h%E1%BB%8D%20%C4%91%E1%BA%ADu.doc"/>
    <hyperlink ref="C152" r:id="rId643" display="https://www.facebook.com/p/C%C3%B4ng-an-x%C3%A3-Kh%C3%A1nh-V%C4%A9nh-Y%C3%AAn-100066932401325/"/>
    <hyperlink ref="C153" r:id="rId644" display="https://khanhloc.tranvanthoi.camau.gov.vn/"/>
    <hyperlink ref="C154" r:id="rId645" display="https://www.facebook.com/CAXGiaHanh/"/>
    <hyperlink ref="C155" r:id="rId646" display="https://hscvcl.hatinh.gov.vn/canloc/vbpq.nsf/D65BA9CA93C35FAC4725876B0026B289/$file/ATT1ZDE0.docx"/>
    <hyperlink ref="C156" r:id="rId647" display="https://www.facebook.com/p/Tu%E1%BB%95i-tr%E1%BA%BB-V%C4%A9nh-L%E1%BB%99c-A-100045482695387/"/>
    <hyperlink ref="C157" r:id="rId648" display="https://qlvbcl.hatinh.gov.vn/canloc/vbpq.nsf/FF82DA0929FCD0B247258BB80034E545/$file/dong-y-chu-truong-Tieu-hoc_daitvcl-15-10-2024_17h35p46.doc"/>
    <hyperlink ref="C159" r:id="rId649" display="https://hatinh.gov.vn/uploads/topics/15629186056749.docx"/>
    <hyperlink ref="C161" r:id="rId650" display="https://hscvcl.hatinh.gov.vn/canloc/vbpq.nsf/F03E7F2C5A4726874725865D003C11D5/$file/BAO-CAO-CHUAN-TIEP-CAN-PHAP-LUAT.docx"/>
    <hyperlink ref="C162" r:id="rId651" display="https://www.facebook.com/p/C%C3%B4ng-an-X%C3%A3-Xu%C3%A2n-L%E1%BB%99c-huy%E1%BB%87n-Can-L%E1%BB%99c-t%E1%BB%89nh-H%C3%A0-T%C4%A9nh-100063686341582/"/>
    <hyperlink ref="C163" r:id="rId652" display="https://xuanloc.dongnai.gov.vn/pages/newsdetail.aspx?NewsId=9181&amp;CatId=128"/>
    <hyperlink ref="C165" r:id="rId653" display="https://hscvcl.hatinh.gov.vn/canloc/vbpq.nsf/D1E52F57B9FA5063472587C10006AB27/$file/01.-quyet-dinh-thanh-lap-To-cong-tac-phoi-hop-tiep-cong-dan-nam-2022(05.01.2022_08h12p36)_signed.pdf"/>
    <hyperlink ref="C166" r:id="rId654" display="https://www.facebook.com/caxquangloc"/>
    <hyperlink ref="C167" r:id="rId655" display="https://hatinh.gov.vn/vi/tuyen-truyen/tin-bai/19359/quang-loc-tien-gan-vach-dich-nong-thon-moi-nang-cao"/>
    <hyperlink ref="C169" r:id="rId656" display="https://hatinh.gov.vn/chien-thang-dong-loc"/>
    <hyperlink ref="C170" r:id="rId657" display="https://www.facebook.com/caxmyloccanlochatinh/"/>
    <hyperlink ref="C171" r:id="rId658" display="https://myloc.namdinh.gov.vn/uy-ban-nhan-dan/uy-ban-nhan-dan-huyen-my-loc-242379"/>
    <hyperlink ref="C172" r:id="rId659" display="https://www.facebook.com/p/C%C3%B4ng-an-x%C3%A3-S%C6%A1n-L%E1%BB%99c-huy%E1%BB%87n-Can-L%E1%BB%99c-t%E1%BB%89nh-H%C3%A0-T%C4%A9nh-100067609266477/"/>
    <hyperlink ref="C173" r:id="rId660" display="https://hatinh.gov.vn/chi-dao-dieu-hanh/tin-bai/16590"/>
    <hyperlink ref="C174" r:id="rId661" display="https://www.facebook.com/conganhuongkhehatinh/"/>
    <hyperlink ref="C175" r:id="rId662" display="https://huongkhe.hatinh.gov.vn/thi-tran-huong-khe-1606366472.html"/>
    <hyperlink ref="C176" r:id="rId663" display="https://www.facebook.com/p/Tu%E1%BB%95i-Tr%E1%BA%BB-C%C3%B4ng-An-Huy%E1%BB%87n-Ch%C6%B0%C6%A1ng-M%E1%BB%B9-100028578047777/"/>
    <hyperlink ref="C177" r:id="rId664" display="https://hatinh.gov.vn/"/>
    <hyperlink ref="C178" r:id="rId665" display="https://www.facebook.com/p/C%C3%B4ng-an-x%C3%A3-H%C3%A0-L%C4%A9nh-100063855331149/"/>
    <hyperlink ref="C179" r:id="rId666" display="https://halinh.hatrung.thanhhoa.gov.vn/web/trang-chu/tong-quan/chuc-nang-nhiem-vu"/>
    <hyperlink ref="C180" r:id="rId667" display="https://www.facebook.com/TruongTHPTHuongThuy/"/>
    <hyperlink ref="C181" r:id="rId668" display="https://hatinh.gov.vn/"/>
    <hyperlink ref="C182" r:id="rId669" display="https://www.facebook.com/conganhatinh/?locale=de_DE"/>
    <hyperlink ref="C183" r:id="rId670" display="https://dukcq.hatinh.gov.vn/tin-tuc-su-kien/dang-uy-truong-chinh-tri-tran-phu-do-dau-tai-tro-xay-dung-nong-thon-moi-tai-xa-hoa-hai-huyen-huong-khe-827.html"/>
    <hyperlink ref="C185" r:id="rId671" display="https://huongkhe.hatinh.gov.vn/huong-khecong-bo-nghi-quyet-thanh-lap-xa-moi-dien-my-1576553911.html"/>
    <hyperlink ref="C186" r:id="rId672" display="https://www.facebook.com/p/C%C3%B4ng-an-x%C3%A3-Ph%C3%BAc-%C4%90%E1%BB%93ng-huy%E1%BB%87n-H%C6%B0%C6%A1ng-Kh%C3%AA-H%C3%A0-T%C4%A9nh-100076391967377/"/>
    <hyperlink ref="C187" r:id="rId673" display="https://hscvhk.hatinh.gov.vn/huongkhe/vbpq.nsf/A720679B99DA47CE47258B5E003518BF/$file/TO-TRINH-ong-M-_nguyenthingoclienhk-16-07-2024_16h34p55(17.07.2024_14h34p48)_signed.pdf"/>
    <hyperlink ref="C188" r:id="rId674" display="https://www.facebook.com/100080973923414"/>
    <hyperlink ref="C189" r:id="rId675" display="http://sotnmt.hatinh.gov.vn/sotnmt/portal/folder/tin-tuc-su-kien/6.html"/>
    <hyperlink ref="C190" r:id="rId676" display="https://www.facebook.com/p/C%C3%B4ng-an-x%C3%A3-L%E1%BB%99c-Y%C3%AAn-huy%E1%BB%87n-H%C6%B0%C6%A1ng-Kh%C3%AA-100063771106729/"/>
    <hyperlink ref="C191" r:id="rId677" display="https://hscvhk.hatinh.gov.vn/huongkhe/vbpq.nsf/CC5865D65DB74E5447258B4B00373BE3/$file/To-trinh-bo-sung-dieu-duong-2024_phanthibichhonghk-27-06-2024_10h36p17.docx%20(27.06.2024_10h55p09)_signed.pdf"/>
    <hyperlink ref="C193" r:id="rId678" display="https://huongson.hatinh.gov.vn/"/>
    <hyperlink ref="C195" r:id="rId679" display="https://huongson.hatinh.gov.vn/"/>
    <hyperlink ref="C197" r:id="rId680" display="https://thuathienhue.gov.vn/Tin-tuc-su-kien/tid/Dieu-chinh-ten-goi-thon-thuoc-xa-Phu-Gia-huyen-Phu-Vang/newsid/82DBA80F-630C-4B95-9D01-AE13009159D4/cid/B2893D90-84EA-452E-9292-84FE4331533D"/>
    <hyperlink ref="C199" r:id="rId681" display="https://huongkhe.hatinh.gov.vn/uy-ban-nhan-dan-xa-gia-pho-1601644448.html"/>
    <hyperlink ref="C201" r:id="rId682" display="https://huongkhe.hatinh.gov.vn/xa-phu-phong-1602058164.html"/>
    <hyperlink ref="C203" r:id="rId683" display="https://hscvhk.hatinh.gov.vn/huongkhe/vbpq.nsf"/>
    <hyperlink ref="C204" r:id="rId684" display="https://www.facebook.com/conganhuongkhehatinh/?locale=es_LA"/>
    <hyperlink ref="C205" r:id="rId685" display="https://huongkhe.hatinh.gov.vn/xa-huong-vinh-1605929282.html"/>
    <hyperlink ref="C206" r:id="rId686" display="https://www.facebook.com/p/C%C3%B4ng-an-X%C3%A3-H%C6%B0%C6%A1ng-Xu%C3%A2n-100080120644111/"/>
    <hyperlink ref="C207" r:id="rId687" display="https://hscvhk.hatinh.gov.vn/huongkhe/vbpq.nsf/20FB74878D0E105847258B720013E50E/$file/Ki%E1%BB%87n%20to%C3%A0n%20Ban%20ch%E1%BB%89%20%C4%91%E1%BA%A1o%20138%20x%C3%A3(07.08.2024_15h13p31)_signed.pdf"/>
    <hyperlink ref="C209" r:id="rId688" display="https://huongkhe.hatinh.gov.vn/xa-phuc-trach-1602057651.html"/>
    <hyperlink ref="C211" r:id="rId689" display="https://thuathienhue.gov.vn/"/>
    <hyperlink ref="C212" r:id="rId690" display="https://www.facebook.com/p/C%C3%B4ng-an-x%C3%A3-H%C6%B0%C6%A1ng-Tr%E1%BA%A1ch-huy%E1%BB%87n-H%C6%B0%C6%A1ng-Kh%C3%AA-t%E1%BB%89nh-H%C3%A0-T%C4%A9nh-100083058802434/"/>
    <hyperlink ref="C213" r:id="rId691" display="https://huongkhe.hatinh.gov.vn/xa-huong-trach-1601645177.html"/>
    <hyperlink ref="C215" r:id="rId692" display="https://hatinh.gov.vn/can-bo-va-nhan-dan-xa-huong-lam-can-quyet-tam-xay-dung-thanh-cong-ntm"/>
    <hyperlink ref="C216" r:id="rId693" display="https://www.facebook.com/CANDHT/"/>
    <hyperlink ref="C217" r:id="rId694" display="https://huongkhe.hatinh.gov.vn/giao-luu-bieu-dientai-hien-mot-so-loai-hinh-van-hoa-truyen-thong-voi-dong-bao-dan-toc-chut-1728731898.html"/>
    <hyperlink ref="C218" r:id="rId695" display="https://www.facebook.com/conganthachha/?locale=vi_VN"/>
    <hyperlink ref="C219" r:id="rId696" display="https://thachha.hatinh.gov.vn/"/>
    <hyperlink ref="C220" r:id="rId697" display="https://www.facebook.com/p/C%C3%B4ng-an-x%C3%A3-Ng%E1%BB%8Dc-S%C6%A1n-huy%E1%BB%87n-Th%E1%BA%A1ch-H%C3%A0-t%E1%BB%89nh-H%C3%A0-T%C4%A9nh-100093249700859/"/>
    <hyperlink ref="C221" r:id="rId698" display="https://thachha.hatinh.gov.vn/portal/pages/2024-04-27/Xa-Ngoc-Son-ky-niem-20-nam-thanh-lap-va-phat-trien-476169.aspx"/>
    <hyperlink ref="C222" r:id="rId699" display="https://www.facebook.com/congan.thachhai.thachha/"/>
    <hyperlink ref="C223" r:id="rId700" display="https://thachha.hatinh.gov.vn/"/>
    <hyperlink ref="C224" r:id="rId701" display="https://www.facebook.com/conganthachha/?locale=vi_VN"/>
    <hyperlink ref="C225" r:id="rId702" display="https://thachha.hatinh.gov.vn/"/>
    <hyperlink ref="C226" r:id="rId703" display="https://www.facebook.com/conganxathachdai2020/"/>
    <hyperlink ref="C227" r:id="rId704" display="https://thachha.hatinh.gov.vn/"/>
    <hyperlink ref="C228" r:id="rId705" display="https://www.facebook.com/p/C%C3%B4ng-an-x%C3%A3-Th%E1%BA%A1ch-S%C6%A1n-Th%E1%BA%A1ch-H%C3%A0-H%C3%A0-T%C4%A9nh-100064831595465/"/>
    <hyperlink ref="C229" r:id="rId706" display="https://thachha.hatinh.gov.vn/"/>
    <hyperlink ref="C230" r:id="rId707" display="https://www.facebook.com/lien.conganthach/?locale=vi_VN"/>
    <hyperlink ref="C231" r:id="rId708" display="https://thachha.hatinh.gov.vn/"/>
    <hyperlink ref="C232" r:id="rId709" display="https://www.facebook.com/p/C%C3%B4ng-an-x%C3%A3-%C4%90%E1%BB%89nh-B%C3%A0n-huy%E1%BB%87n-Th%E1%BA%A1ch-H%C3%A0-H%C3%A0-T%C4%A9nh-100064601265357/"/>
    <hyperlink ref="C233" r:id="rId710" display="https://thachha.hatinh.gov.vn/"/>
    <hyperlink ref="C234" r:id="rId711" display="https://www.facebook.com/caxphuluu/"/>
    <hyperlink ref="C235" r:id="rId712" display="https://hatinh.gov.vn/"/>
    <hyperlink ref="C236" r:id="rId713" display="https://www.facebook.com/p/C%C3%B4ng-an-x%C3%A3-Th%E1%BA%A1ch-Kh%C3%AA-huy%E1%BB%87n-Th%E1%BA%A1ch-H%C3%A0-100083595768257/"/>
    <hyperlink ref="C237" r:id="rId714" display="https://hscvth.hatinh.gov.vn/thachha/vbdh.nsf/FA52903722983FE8472585FF000DADB4/$file/B%C3%A1o%20c%C3%A1o%20c%C3%A1n%20b%E1%BB%99%20ph%E1%BB%A5c%20v%E1%BB%A5%20ban%20ph%C3%A1p%20ch%E1%BA%BF.doc"/>
    <hyperlink ref="C238" r:id="rId715" display="https://www.facebook.com/tinnhanhhatinh.vn/?locale=vi_VN"/>
    <hyperlink ref="C239" r:id="rId716" display="https://thachha.hatinh.gov.vn/"/>
    <hyperlink ref="C241" r:id="rId717" display="https://vixuyen.hagiang.gov.vn/"/>
    <hyperlink ref="C243" r:id="rId718" display="https://thachha.hatinh.gov.vn/"/>
    <hyperlink ref="C244" r:id="rId719" display="https://www.facebook.com/p/C%C3%B4ng-an-x%C3%A3-Th%E1%BA%A1ch-Ng%E1%BB%8Dc-Th%E1%BA%A1ch-H%C3%A0-H%C3%A0-T%C4%A9nh-100064420223020/"/>
    <hyperlink ref="C245" r:id="rId720" display="https://thachha.hatinh.gov.vn/"/>
    <hyperlink ref="C247" r:id="rId721" display="https://thachha.hatinh.gov.vn/"/>
    <hyperlink ref="C248" r:id="rId722" display="https://www.facebook.com/conganthachha/"/>
    <hyperlink ref="C249" r:id="rId723" display="https://thachha.hatinh.gov.vn/portal/pages/2024-08-17/Xa-Thach-Lac-da-to-chuc-le-ra-mat-nha-van-hoa-cong-478906.aspx"/>
    <hyperlink ref="C250" r:id="rId724" display="https://www.facebook.com/p/C%C3%B4ng-an-x%C3%A3-Th%E1%BA%A1ch-Ng%E1%BB%8Dc-Th%E1%BA%A1ch-H%C3%A0-H%C3%A0-T%C4%A9nh-100064420223020/"/>
    <hyperlink ref="C251" r:id="rId725" display="https://thachha.hatinh.gov.vn/portal/pages/2023-05-23/Dang-bo-va-nhan-dan-xa-Thach-Ngoc-tiep-tuc-phat-hu-468015.aspx"/>
    <hyperlink ref="C252" r:id="rId726" display="https://www.facebook.com/p/C%C3%B4ng-an-x%C3%A3-T%C6%B0%E1%BB%A3ng-S%C6%A1n-Th%E1%BA%A1ch-H%C3%A0-H%C3%A0-T%C4%A9nh-100063571901654/"/>
    <hyperlink ref="C253" r:id="rId727" display="https://hscvth.hatinh.gov.vn/thachha/vbdh.nsf/962B941E75F0D129472589720034CD53/$file/GIAY-XAC-NHAN-CHA-CON-BAO-THE(13.03.2023_10h51p43)_signed.pdf"/>
    <hyperlink ref="C254" r:id="rId728" display="https://www.facebook.com/p/C%C3%B4ng-an-x%C3%A3-Th%E1%BA%A1ch-V%C4%83n-100064794546201/"/>
    <hyperlink ref="C255" r:id="rId729" display="https://thachha.hatinh.gov.vn/"/>
    <hyperlink ref="C256" r:id="rId730" display="https://www.facebook.com/p/C%C3%B4ng-an-x%C3%A3-L%C6%B0u-V%C4%A9nh-S%C6%A1n-huy%E1%BB%87n-Th%E1%BA%A1ch-H%C3%A0-t%E1%BB%89nh-H%C3%A0-T%C4%A9nh-100069996121200/"/>
    <hyperlink ref="C257" r:id="rId731" display="https://thachha.hatinh.gov.vn/"/>
    <hyperlink ref="C258" r:id="rId732" display="https://www.facebook.com/p/C%C3%B4ng-an-x%C3%A3-Th%E1%BA%A1ch-Th%E1%BA%AFng-Th%E1%BA%A1ch-H%C3%A0-H%C3%A0-T%C4%A9nh-100085134468009/"/>
    <hyperlink ref="C259" r:id="rId733" display="https://thachha.hatinh.gov.vn/"/>
    <hyperlink ref="C260" r:id="rId734" display="https://www.facebook.com/p/C%C3%B4ng-an-x%C3%A3-L%C6%B0u-V%C4%A9nh-S%C6%A1n-huy%E1%BB%87n-Th%E1%BA%A1ch-H%C3%A0-t%E1%BB%89nh-H%C3%A0-T%C4%A9nh-100069996121200/"/>
    <hyperlink ref="C261" r:id="rId735" display="https://thachha.hatinh.gov.vn/"/>
    <hyperlink ref="C262" r:id="rId736" display="https://www.facebook.com/conganxathachdai2020/"/>
    <hyperlink ref="C263" r:id="rId737" display="https://thachha.hatinh.gov.vn/portal/pages/2023-10-20/Lanh-dao-huyen-Thach-Ha-doi-thoai-voi-nhan-dan-xa--471735.aspx"/>
    <hyperlink ref="C264" r:id="rId738" display="https://www.facebook.com/chidoan.congan/?locale=vi_VN"/>
    <hyperlink ref="C265" r:id="rId739" display="https://thuanbac.ninhthuan.gov.vn/portal/Pages/UBND-xa.aspx"/>
    <hyperlink ref="C266" r:id="rId740" display="https://www.facebook.com/p/C%C3%B4ng-an-x%C3%A3-Th%E1%BA%A1ch-H%E1%BB%99i-100064363196517/"/>
    <hyperlink ref="C267" r:id="rId741" display="https://thachha.hatinh.gov.vn/"/>
    <hyperlink ref="C269" r:id="rId742" display="https://thachha.hatinh.gov.vn/"/>
    <hyperlink ref="C271" r:id="rId743" display="https://hscvth.hatinh.gov.vn/thachha/vbdh.nsf/701D4D646858E91247258499002AEA41/$file/chu%20truongqh%20dat%20o%20THACH%20LAM_2019_signed.pdf"/>
    <hyperlink ref="C272" r:id="rId744" display="https://www.facebook.com/p/C%C3%B4ng-an-x%C3%A3-Th%E1%BA%A1ch-Xu%C3%A2n-100067057295529/"/>
    <hyperlink ref="C273" r:id="rId745" display="https://hscvth.hatinh.gov.vn/thachha/vbdh.nsf/str/9301209EF65C0F52472587FB000B517C/$file/GI%E1%BA%A4Y%20M%E1%BB%9CI%20GI%E1%BA%A2I%20QUY%E1%BA%BET%20%C4%90%C6%A0N%20TH%C6%AF%20%C4%90%E1%BB%92NG%20XU%C3%82N(17.02.2022_08h51p51)_signed.pdf"/>
    <hyperlink ref="C274" r:id="rId746" display="https://www.facebook.com/ConganxaTanLamHuong/"/>
    <hyperlink ref="C275" r:id="rId747" display="https://thachha.hatinh.gov.vn/"/>
    <hyperlink ref="C276" r:id="rId748" display="https://www.facebook.com/doanthanhnienconganhanam/"/>
    <hyperlink ref="C277" r:id="rId749" display="https://hatinh.gov.vn/"/>
    <hyperlink ref="C278" r:id="rId750" display="https://www.facebook.com/conganthachha/"/>
    <hyperlink ref="C279" r:id="rId751" display="https://thachha.hatinh.gov.vn/"/>
    <hyperlink ref="C280" r:id="rId752" display="https://www.facebook.com/congancamxuyen/?locale=vi_VN"/>
    <hyperlink ref="C281" r:id="rId753" display="https://thitrancamxuyen.camxuyen.hatinh.gov.vn/"/>
    <hyperlink ref="C282" r:id="rId754" display="https://www.facebook.com/p/C%C3%B4ng-an-th%E1%BB%8B-tr%E1%BA%A5n-Thi%C3%AAn-C%E1%BA%A7m-100057469028804/"/>
    <hyperlink ref="C283" r:id="rId755" display="https://thiencam.camxuyen.hatinh.gov.vn/"/>
    <hyperlink ref="C284" r:id="rId756" display="https://www.facebook.com/p/C%C3%B4ng-an-x%C3%A3-C%E1%BA%A9m-H%C3%A0-huy%E1%BB%87n-C%E1%BA%A9m-Xuy%C3%AAn-t%E1%BB%89nh-H%C3%A0-T%C4%A9nh-100063571925130/"/>
    <hyperlink ref="C285" r:id="rId757" display="https://camha.camxuyen.hatinh.gov.vn/"/>
    <hyperlink ref="C287" r:id="rId758" display="https://camduong.camxuyen.hatinh.gov.vn/"/>
    <hyperlink ref="C288" r:id="rId759" display="https://www.facebook.com/truongthptcambinhHatinh/"/>
    <hyperlink ref="C289" r:id="rId760" display="https://camha.camxuyen.hatinh.gov.vn/"/>
    <hyperlink ref="C291" r:id="rId761" display="https://camyen.camthuy.thanhhoa.gov.vn/"/>
    <hyperlink ref="C293" r:id="rId762" display="https://camvinh.camxuyen.hatinh.gov.vn/"/>
    <hyperlink ref="C294" r:id="rId763" display="https://www.facebook.com/p/C%C3%B4ng-an-x%C3%A3-C%E1%BA%A9m-Th%C3%A0nh-C%E1%BA%A9m-Xuy%C3%AAn-H%C3%A0-T%C4%A9nh-100047701147924/"/>
    <hyperlink ref="C295" r:id="rId764" display="http://camthanh.camxuyen.hatinh.gov.vn/"/>
    <hyperlink ref="C296" r:id="rId765" display="https://www.facebook.com/p/C%C3%B4ng-An-X%C3%A3-C%E1%BA%A9m-Quan-100052728078332/"/>
    <hyperlink ref="C297" r:id="rId766" display="https://camquan.camxuyen.hatinh.gov.vn/"/>
    <hyperlink ref="C298" r:id="rId767" display="https://www.facebook.com/doanthanhnienconganhanam/"/>
    <hyperlink ref="C299" r:id="rId768" display="https://camha.camxuyen.hatinh.gov.vn/"/>
    <hyperlink ref="C301" r:id="rId769" display="https://www.quangninh.gov.vn/"/>
    <hyperlink ref="C302" r:id="rId770" display="https://www.facebook.com/caxcamthach/"/>
    <hyperlink ref="C303" r:id="rId771" display="https://camthach.camxuyen.hatinh.gov.vn/"/>
    <hyperlink ref="C304" r:id="rId772" display="https://www.facebook.com/p/C%C3%B4ng-an-x%C3%A3-C%E1%BA%A9m-Nh%C6%B0%E1%BB%A3ng-C%E1%BA%A9m-Xuy%C3%AAn-H%C3%A0-T%C4%A9nh-100064930291252/"/>
    <hyperlink ref="C305" r:id="rId773" display="https://hscvcx.hatinh.gov.vn/camxuyen/vbpq.nsf/85C8BF3ACA6A1D2E472587710032E375/$file/QU%C3%9D%203%20B%C3%81O%20C%C3%81O%20CCHC.doc"/>
    <hyperlink ref="C306" r:id="rId774" display="https://www.facebook.com/p/C%C3%B4ng-an-x%C3%A3-Nam-Ph%C3%BAc-Th%C4%83ng-100063464831808/"/>
    <hyperlink ref="C307" r:id="rId775" display="https://camha.camxuyen.hatinh.gov.vn/"/>
    <hyperlink ref="C308" r:id="rId776" display="https://www.facebook.com/CAXaCamDue/"/>
    <hyperlink ref="C309" r:id="rId777" display="https://camdue.camxuyen.hatinh.gov.vn/"/>
    <hyperlink ref="C311" r:id="rId778" display="https://camha.camxuyen.hatinh.gov.vn/"/>
    <hyperlink ref="C313" r:id="rId779" display="https://camlinh.camxuyen.hatinh.gov.vn/"/>
    <hyperlink ref="C314" r:id="rId780" display="https://www.facebook.com/p/C%C3%B4ng-An-X%C3%A3-C%E1%BA%A9m-Quan-100052728078332/"/>
    <hyperlink ref="C315" r:id="rId781" display="https://camquan.camxuyen.hatinh.gov.vn/"/>
    <hyperlink ref="C316" r:id="rId782" display="https://www.facebook.com/p/C%C3%B4ng-an-x%C3%A3-C%E1%BA%A9m-H%C3%A0-huy%E1%BB%87n-C%E1%BA%A9m-Xuy%C3%AAn-t%E1%BB%89nh-H%C3%A0-T%C4%A9nh-100063571925130/"/>
    <hyperlink ref="C317" r:id="rId783" display="https://camha.camxuyen.hatinh.gov.vn/"/>
    <hyperlink ref="C318" r:id="rId784" display="https://www.facebook.com/p/C%C3%B4ng-an-x%C3%A3-C%E1%BA%A9m-L%E1%BB%99c-C%E1%BA%A9m-Xuy%C3%AAn-H%C3%A0-T%C4%A9nh-100064342497088/"/>
    <hyperlink ref="C319" r:id="rId785" display="https://camloc.camxuyen.hatinh.gov.vn/"/>
    <hyperlink ref="C320" r:id="rId786" display="https://www.facebook.com/ConganxaCamHung/"/>
    <hyperlink ref="C321" r:id="rId787" display="https://camhung.camxuyen.hatinh.gov.vn/"/>
    <hyperlink ref="C322" r:id="rId788" display="https://www.facebook.com/p/C%C3%B4ng-An-x%C3%A3-C%E1%BA%A9m-Th%E1%BB%8Bnh-C%E1%BA%A9m-Xuy%C3%AAn-H%C3%A0-T%C4%A9nh-100066882423057/"/>
    <hyperlink ref="C323" r:id="rId789" display="https://camthinh.camxuyen.hatinh.gov.vn/"/>
    <hyperlink ref="C325" r:id="rId790" display="https://cammy.camxuyen.hatinh.gov.vn/"/>
    <hyperlink ref="C326" r:id="rId791" display="https://www.facebook.com/congancamtrung/"/>
    <hyperlink ref="C327" r:id="rId792" display="https://camtrung.camxuyen.hatinh.gov.vn/"/>
    <hyperlink ref="C328" r:id="rId793" display="https://www.facebook.com/p/C%C3%B4ng-an-x%C3%A3-C%E1%BA%A9m-S%C6%A1n-huy%E1%BB%87n-C%E1%BA%A9m-Xuy%C3%AAn-t%E1%BB%89nh-H%C3%A0-T%C4%A9nh-100083539773481/"/>
    <hyperlink ref="C329" r:id="rId794" display="https://camha.camxuyen.hatinh.gov.vn/"/>
    <hyperlink ref="C330" r:id="rId795" display="https://www.facebook.com/conganxacamlac/"/>
    <hyperlink ref="C331" r:id="rId796" display="https://camlac.camxuyen.hatinh.gov.vn/"/>
    <hyperlink ref="C332" r:id="rId797" display="https://www.facebook.com/caxcamminh/"/>
    <hyperlink ref="C333" r:id="rId798" display="https://camminh.camxuyen.hatinh.gov.vn/"/>
    <hyperlink ref="C334" r:id="rId799" display="https://www.facebook.com/p/C%C3%B4ng-An-x%C3%A3-K%E1%BB%B3-Xu%C3%A2n-huy%E1%BB%87n-K%E1%BB%B3-Anh-t%E1%BB%89nh-H%C3%A0-T%C4%A9nh-100057494557636/"/>
    <hyperlink ref="C335" r:id="rId800" display="https://kyxuan.kyanh.hatinh.gov.vn/"/>
    <hyperlink ref="C336" r:id="rId801" display="https://www.facebook.com/p/C%C3%B4ng-an-x%C3%A3-K%E1%BB%B3-B%E1%BA%AFc-K%E1%BB%B3-Anh-H%C3%A0-T%C4%A9nh-100064418365269/"/>
    <hyperlink ref="C337" r:id="rId802" display="http://kybac.kyanh.hatinh.gov.vn/"/>
    <hyperlink ref="C338" r:id="rId803" display="https://www.facebook.com/p/C%C3%B4ng-an-x%C3%A3-K%E1%BB%B3-Ph%C3%BA-100057052916220/"/>
    <hyperlink ref="C339" r:id="rId804" display="http://kyphu.kyanh.hatinh.gov.vn/"/>
    <hyperlink ref="C340" r:id="rId805" display="https://www.facebook.com/p/C%C3%B4ng-an-x%C3%A3-K%E1%BB%B3-Phong-huy%E1%BB%87n-K%E1%BB%B3-Anh-t%E1%BB%89nh-H%C3%A0-T%C4%A9nh-100063488471398/"/>
    <hyperlink ref="C341" r:id="rId806" display="http://kyphong.kyanh.hatinh.gov.vn/"/>
    <hyperlink ref="C342" r:id="rId807" display="https://www.facebook.com/conganxakytien/"/>
    <hyperlink ref="C343" r:id="rId808" display="http://kytien.kyanh.hatinh.gov.vn/"/>
    <hyperlink ref="C344" r:id="rId809" display="https://www.facebook.com/p/C%C3%B4ng-an-x%C3%A3-K%E1%BB%B3-Giang-huy%E1%BB%87n-K%E1%BB%B3-Anh-t%E1%BB%89nh-H%C3%A0-T%C4%A9nh-100063526900476/"/>
    <hyperlink ref="C345" r:id="rId810" display="https://kygiang.kyanh.hatinh.gov.vn/"/>
    <hyperlink ref="C346" r:id="rId811" display="https://www.facebook.com/p/C%C3%B4ng-an-x%C3%A3-K%E1%BB%B3-%C4%90%E1%BB%93ng-K%E1%BB%B3-Anh-H%C3%A0-T%C4%A9nh-100069204879963/"/>
    <hyperlink ref="C347" r:id="rId812" display="http://kydong.kyanh.hatinh.gov.vn/"/>
    <hyperlink ref="C349" r:id="rId813" display="https://kykhang.kyanh.hatinh.gov.vn/"/>
    <hyperlink ref="C350" r:id="rId814" display="https://www.facebook.com/p/C%C3%B4ng-an-x%C3%A3-K%E1%BB%B3-V%C4%83n-Huy%E1%BB%87n-K%E1%BB%B3-Anh-H%C3%A0-T%C4%A9nh-100057221839100/"/>
    <hyperlink ref="C351" r:id="rId815" display="http://kyvan.kyanh.hatinh.gov.vn/"/>
    <hyperlink ref="C352" r:id="rId816" display="https://www.facebook.com/conganxakytien/"/>
    <hyperlink ref="C353" r:id="rId817" display="http://kytrung.kyanh.hatinh.gov.vn/"/>
    <hyperlink ref="C355" r:id="rId818" display="https://kytho.kyanh.hatinh.gov.vn/"/>
    <hyperlink ref="C356" r:id="rId819" display="https://www.facebook.com/congankytay/"/>
    <hyperlink ref="C357" r:id="rId820" display="http://kytay.kyanh.hatinh.gov.vn/"/>
    <hyperlink ref="C358" r:id="rId821" display="https://www.facebook.com/ConganxaKyThuong/"/>
    <hyperlink ref="C359" r:id="rId822" display="http://kythuong.kyanh.hatinh.gov.vn/"/>
    <hyperlink ref="C361" r:id="rId823" display="https://kyhai.kyanh.hatinh.gov.vn/"/>
    <hyperlink ref="C363" r:id="rId824" display="http://kythu.kyanh.hatinh.gov.vn/"/>
    <hyperlink ref="C364" r:id="rId825" display="https://www.facebook.com/p/C%C3%B4ng-an-x%C3%A3-K%E1%BB%B3-Ch%C3%A2u-K%E1%BB%B3-Anh-H%C3%A0-T%C4%A9nh-100067549219356/"/>
    <hyperlink ref="C365" r:id="rId826" display="http://kychau.kyanh.hatinh.gov.vn/"/>
    <hyperlink ref="C366" r:id="rId827" display="https://www.facebook.com/caxkytan/"/>
    <hyperlink ref="C367" r:id="rId828" display="https://kytan.kyanh.hatinh.gov.vn/"/>
    <hyperlink ref="C368" r:id="rId829" display="https://www.facebook.com/conganxalamhop/"/>
    <hyperlink ref="C369" r:id="rId830" display="https://kyanh.hatinh.gov.vn/"/>
    <hyperlink ref="C370" r:id="rId831" display="https://www.facebook.com/conganxalamhop/"/>
    <hyperlink ref="C371" r:id="rId832" display="https://kyanh.hatinh.gov.vn/"/>
    <hyperlink ref="C372" r:id="rId833" display="https://www.facebook.com/p/Tu%E1%BB%95i-tr%E1%BA%BB-C%C3%B4ng-an-th%E1%BB%8B-x%C3%A3-S%C6%A1n-T%C3%A2y-100040884909606/"/>
    <hyperlink ref="C373" r:id="rId834" display="https://kyanh.hatinh.gov.vn/"/>
    <hyperlink ref="C375" r:id="rId835" display="http://kylac.kyanh.hatinh.gov.vn/"/>
    <hyperlink ref="C376" r:id="rId836" display="https://www.facebook.com/p/C%C3%B4ng-an-x%C3%A3-T%C3%A2n-L%E1%BB%99c-L%E1%BB%99c-H%C3%A0-H%C3%A0-T%C4%A9nh-100067943706050/"/>
    <hyperlink ref="C377" r:id="rId837" display="https://tanloc.thoibinh.camau.gov.vn/"/>
    <hyperlink ref="C378" r:id="rId838" display="https://www.facebook.com/sdt0862070113/"/>
    <hyperlink ref="C379" r:id="rId839" display="https://xathuanloc.hatinh.gov.vn/"/>
    <hyperlink ref="C380" r:id="rId840" display="https://www.facebook.com/p/C%C3%B4ng-an-x%C3%A3-Th%E1%BB%8Bnh-L%E1%BB%99c-L%E1%BB%99c-H%C3%A0-H%C3%A0-T%C4%A9nh-100067498794628/"/>
    <hyperlink ref="C381" r:id="rId841" display="https://sotnmt.hatinh.gov.vn/sotnmt/portal/folder/thanh-tra-kiem-tra/4.html"/>
    <hyperlink ref="C382" r:id="rId842" display="https://www.facebook.com/caxquangloc"/>
    <hyperlink ref="C383" r:id="rId843" display="https://xathuanloc.hatinh.gov.vn/"/>
    <hyperlink ref="C384" r:id="rId844" display="https://www.facebook.com/p/Tu%E1%BB%95i-tr%E1%BA%BB-C%C3%B4ng-an-huy%E1%BB%87n-L%E1%BB%99c-B%C3%ACnh-100063492099584/"/>
    <hyperlink ref="C385" r:id="rId845" display="https://binhan.locha.hatinh.gov.vn/vi/laws/detail/Quyet-dinh-10/?download=1&amp;id=0"/>
    <hyperlink ref="C386" r:id="rId846" display="https://www.facebook.com/ichhau.congan/"/>
    <hyperlink ref="C387" r:id="rId847" display="https://sotnmt.hatinh.gov.vn/sotnmt/portal/read/tham-van-danh-gia-tac-dong-moi-truong-1/news/tham-van-bao-cao-danh-gia-tac-dong-moi-truong-cua-du-an-ha-tang-ky-thuat-khu-dan.html"/>
    <hyperlink ref="C388" r:id="rId848" display="https://www.facebook.com/caxphuluu/"/>
    <hyperlink ref="C389" r:id="rId849" display="https://phuluu.locha.hatinh.gov.vn/vi/laws/detail/TO-TRINH-Ve-viec-de-nghi-phe-duyet-chu-truong-dau-tu-cac-du-an-39/?download=1&amp;id=0"/>
    <hyperlink ref="C391" r:id="rId850" display="https://thachha.hatinh.gov.vn/"/>
    <hyperlink ref="C392" r:id="rId851" display="https://www.facebook.com/p/C%C3%B4ng-an-x%C3%A3-Th%E1%BA%A1ch-M%E1%BB%B9-L%E1%BB%99c-H%C3%A0-H%C3%A0-T%C4%A9nh-100068097721732/"/>
    <hyperlink ref="C393" r:id="rId852" display="https://locha.hatinh.gov.vn/"/>
    <hyperlink ref="C395" r:id="rId853" display="https://thachha.hatinh.gov.vn/"/>
    <hyperlink ref="C396" r:id="rId854" display="https://www.facebook.com/p/C%C3%B4ng-an-x%C3%A3-Th%E1%BA%A1ch-Ch%C3%A2u-L%E1%BB%99c-H%C3%A0-H%C3%A0-T%C4%A9nh-100066628398459/"/>
    <hyperlink ref="C397" r:id="rId855" display="https://locha.hatinh.gov.vn/"/>
    <hyperlink ref="C398" r:id="rId856" display="https://www.facebook.com/p/C%C3%B4ng-an-x%C3%A3-H%E1%BB%99-%C4%90%E1%BB%99-C%C3%B4ng-an-huy%E1%BB%87n-L%E1%BB%99c-H%C3%A0-C%C3%B4ng-an-t%E1%BB%89nh-H%C3%A0-T%C4%A9nh-100080237923900/"/>
    <hyperlink ref="C399" r:id="rId857" display="https://hatinh.gov.vn/"/>
    <hyperlink ref="C401" r:id="rId858" display="https://locha.hatinh.gov.vn/chi-tiet-tin-tuc/3183173"/>
    <hyperlink ref="C402" r:id="rId859" display="https://www.facebook.com/thidoankyanh/"/>
    <hyperlink ref="C403" r:id="rId860" display="https://bds.xaydung.gov.vn/FileUpload/d912fd4b-ee3e-48d9-9944-e5020976002d_07bb0ce9-962f-4e8c-8b56-2baffb05076d_15779546126515.pdf"/>
    <hyperlink ref="C404" r:id="rId861" display="https://www.facebook.com/p/X%C3%A3-K%E1%BB%B3-Ninh-100057335264543/"/>
    <hyperlink ref="C405" r:id="rId862" display="https://hatinh.gov.vn/"/>
    <hyperlink ref="C406" r:id="rId863" display="https://www.facebook.com/p/C%C3%B4ng-an-x%C3%A3-K%E1%BB%B3-L%E1%BB%A3i-th%E1%BB%8B-x%C3%A3-K%E1%BB%B3-Anh-H%C3%A0-T%C4%A9nh-100069118903719/"/>
    <hyperlink ref="C407" r:id="rId864" display="https://hatinh.gov.vn/"/>
    <hyperlink ref="C408" r:id="rId865" display="https://www.facebook.com/catxka.ht.vn/"/>
    <hyperlink ref="C409" r:id="rId866" display="https://hatinh.gov.vn/"/>
    <hyperlink ref="C410" r:id="rId867" display="https://www.facebook.com/people/Tu%E1%BB%95i-tr%E1%BA%BB-C%C3%B4ng-an-H%C3%A0-T%C4%A9nh/100064361005405/"/>
    <hyperlink ref="C411" r:id="rId868" display="http://kytien.kyanh.hatinh.gov.vn/"/>
    <hyperlink ref="C412" r:id="rId869" display="https://www.facebook.com/p/C%C3%B4ng-an-ph%C6%B0%E1%BB%9Dng-K%E1%BB%B3-Trinh-th%E1%BB%8B-x%C3%A3-K%E1%BB%B3-Anh-H%C3%A0-T%C4%A9nh-100078038280365/"/>
    <hyperlink ref="C413" r:id="rId870" display="https://qppl.hatinh.gov.vn/vbpq.nsf/24A1E38996F0616B47258A91000B5EFE/$file/23.12.20-QD-dong-cua-mo-Thach-Anh-va-silic-cat-tai-phuong-Ky-Trinh-thi-xa-Ky-Anh(20.12.2023_16h13p24)_signed.pdf"/>
    <hyperlink ref="C414" r:id="rId871" display="https://www.facebook.com/caphuongkythinh/"/>
    <hyperlink ref="C415" r:id="rId872" display="https://vienkiemsat.hatinh.gov.vn/vks/portal/read/tin-chuyen-nganh/news/vien-kiem-sat-nhan-dan-thi-xa-ky-anh-tinh-ha-tinh-truc-tiep-kiem-sat-viec-thi-ha.html"/>
    <hyperlink ref="C416" r:id="rId873" display="https://www.facebook.com/thidoankyanh/?locale=vi_VN"/>
    <hyperlink ref="C417" r:id="rId874" display="http://kyphong.kyanh.hatinh.gov.vn/"/>
    <hyperlink ref="C418" r:id="rId875" display="https://www.facebook.com/p/C%C3%B4ng-an-ph%C6%B0%E1%BB%9Dng-K%E1%BB%B3-Ph%C6%B0%C6%A1ng-Th%E1%BB%8B-x%C3%A3-K%E1%BB%B3-Anh-H%C3%A0-T%C4%A9nh-100068706666891/?locale=vi_VN"/>
    <hyperlink ref="C419" r:id="rId876" display="https://hscvtxka.hatinh.gov.vn/txkyanh/vbpq.nsf/3885173EF28727D6472588F6000D890D/$file/DS-hoc-sinh-dong-BHYT-tai-Truong-Le-Quang-Chi-K-Phuong.docx"/>
    <hyperlink ref="C420" r:id="rId877" display="https://www.facebook.com/p/C%C3%B4ng-an-ph%C6%B0%E1%BB%9Dng-K%E1%BB%B3-Long-th%E1%BB%8B-x%C3%A3-K%E1%BB%B3-Anh-H%C3%A0-T%C4%A9nh-100069794420157/"/>
    <hyperlink ref="C421" r:id="rId878" display="https://hscvtxka.hatinh.gov.vn/txkyanh/vbpq.nsf/63DF5A0BBBF647B847258B26000DDE76/$file/TB-niem-yet-cong-khai-duong-day-nong.docx"/>
    <hyperlink ref="C422" r:id="rId879" display="https://www.facebook.com/capkylien/"/>
    <hyperlink ref="C423" r:id="rId880" display="https://thainguyen.gov.vn/tin-trong-nuoc/-/asset_publisher/L0n17VJXU23O/content/thu-tuong-chinh-phu-yeu-cau-tap-trung-khac-phuc-hau-qua-su-co-sat-lo-at-tai-ky-lien-ha-tinh-/20181"/>
    <hyperlink ref="C425" r:id="rId881" display="https://hatinh.gov.vn/"/>
    <hyperlink ref="C427" r:id="rId882" display="http://sontay.hanoi.gov.vn/uy-ban-nhan-dan"/>
    <hyperlink ref="C429" r:id="rId883" display="https://daibieunhandan.dienbien.gov.vn/uploads/Docs/Th%E1%BB%8B%20x%C3%A3%20M%C6%B0%E1%BB%9Dng%20Lay.pdf"/>
    <hyperlink ref="C431" r:id="rId884" display="https://nghialo.yenbai.gov.vn/"/>
    <hyperlink ref="C433" r:id="rId885" display="https://phoyen.thainguyen.gov.vn/"/>
    <hyperlink ref="C435" r:id="rId886" display="https://dongtrieu.quangninh.gov.vn/"/>
    <hyperlink ref="C437" r:id="rId887" display="https://www.quangninh.gov.vn/donvi/TXQuangYen/Trang/Default.aspx"/>
    <hyperlink ref="C439" r:id="rId888" display="https://thixa.phutho.gov.vn/"/>
    <hyperlink ref="C441" r:id="rId889" display="https://phucyen.vinhphuc.gov.vn/"/>
    <hyperlink ref="C443" r:id="rId890" display="https://tuson.bacninh.gov.vn/"/>
    <hyperlink ref="C445" r:id="rId891" display="https://chilinh.haiduong.gov.vn/"/>
    <hyperlink ref="C447" r:id="rId892" display="https://bimson.thanhhoa.gov.vn/"/>
    <hyperlink ref="C449" r:id="rId893" display="https://www.nghean.gov.vn/thi-uy-hdnd-ubnd-thi-xa-cua-lo"/>
    <hyperlink ref="C451" r:id="rId894" display="https://thaihoa.nghean.gov.vn/ubnd-thi-xa"/>
    <hyperlink ref="C453" r:id="rId895" display="https://hoangmai.nghean.gov.vn/"/>
    <hyperlink ref="C455" r:id="rId896" display="https://honglinh.hatinh.gov.vn/"/>
    <hyperlink ref="C457" r:id="rId897" display="https://kyanh.hatinh.gov.vn/"/>
    <hyperlink ref="C459" r:id="rId898" display="https://socson.hanoi.gov.vn/"/>
    <hyperlink ref="C460" r:id="rId899" display="https://www.facebook.com/TTCAHDongAnh/?locale=vi_VN"/>
    <hyperlink ref="C461" r:id="rId900" display="https://thitran.donganh.hanoi.gov.vn/uy-ban-nhan-dan-thi-tran"/>
    <hyperlink ref="C462" r:id="rId901" display="https://www.facebook.com/p/%E1%BB%A6y-Ban-Nh%C3%A2n-D%C3%A2n-th%E1%BB%8B-tr%E1%BA%A5n-Y%C3%AAn-Vi%C3%AAn-100069742186125/"/>
    <hyperlink ref="C463" r:id="rId902" display="http://gialam.hanoi.gov.vn/ubnd-cac-xa-thi-tran/-/view_content/391439-thi-tran-yen-vien.html"/>
    <hyperlink ref="C465" r:id="rId903" display="https://trauquy.gialam.hanoi.gov.vn/bo-may-chinh-quyen"/>
    <hyperlink ref="C466" r:id="rId904" display="https://www.facebook.com/2866237956972833"/>
    <hyperlink ref="C467" r:id="rId905" display="https://vandien.thanhtri.hanoi.gov.vn/"/>
    <hyperlink ref="C468" r:id="rId906" display="https://www.facebook.com/p/Tu%E1%BB%95i-tr%E1%BA%BB-C%C3%B4ng-an-th%E1%BB%8B-x%C3%A3-S%C6%A1n-T%C3%A2y-100040884909606/"/>
    <hyperlink ref="C469" r:id="rId907" display="https://melinh.hanoi.gov.vn/thi-tran-chi-dong-1732851519.htm"/>
    <hyperlink ref="C470" r:id="rId908" display="https://www.facebook.com/p/UBND-th%E1%BB%8B-tr%E1%BA%A5n-Quang-Minh-100064366135613/"/>
    <hyperlink ref="C471" r:id="rId909" display="https://melinh.hanoi.gov.vn/thi-tran-quang-minh.htm"/>
    <hyperlink ref="C472" r:id="rId910" display="https://www.facebook.com/groups/toi.yeu.thi.tran.tay.dang.huyen.ba.vi/"/>
    <hyperlink ref="C473" r:id="rId911" display="https://bavi.hanoi.gov.vn/uy-ban-nhan-dan-xa-thi-tran"/>
    <hyperlink ref="C474" r:id="rId912" display="https://www.facebook.com/p/Tu%E1%BB%95i-tr%E1%BA%BB-C%C3%B4ng-an-huy%E1%BB%87n-Ph%C3%BAc-Th%E1%BB%8D-100066934373551/"/>
    <hyperlink ref="C475" r:id="rId913" display="https://phuctho.hanoi.gov.vn/"/>
    <hyperlink ref="C476" r:id="rId914" display="https://www.facebook.com/p/Tu%E1%BB%95i-Tr%E1%BA%BB-C%C3%B4ng-An-Huy%E1%BB%87n-Ch%C6%B0%C6%A1ng-M%E1%BB%B9-100028578047777/"/>
    <hyperlink ref="C477" r:id="rId915" display="https://danphuong.hanoi.gov.vn/"/>
    <hyperlink ref="C478" r:id="rId916" display="https://www.facebook.com/1755479254662307"/>
    <hyperlink ref="C479" r:id="rId917" display="http://hoaiduc.hanoi.gov.vn/ubnd-cac-xa-thi-tran"/>
    <hyperlink ref="C480" r:id="rId918" display="https://www.facebook.com/tuoitreconganhuyenQuocOai/?locale=fy_NL"/>
    <hyperlink ref="C481" r:id="rId919" display="https://quocoai.hanoi.gov.vn/"/>
    <hyperlink ref="C483" r:id="rId920" display="https://thachthat.hanoi.gov.vn/gioi-thieu-chung-ubnd"/>
    <hyperlink ref="C484" r:id="rId921" display="https://www.facebook.com/p/Tu%E1%BB%95i-Tr%E1%BA%BB-C%C3%B4ng-An-Huy%E1%BB%87n-Ch%C6%B0%C6%A1ng-M%E1%BB%B9-100028578047777/"/>
    <hyperlink ref="C485" r:id="rId922" display="https://chuongmy.hanoi.gov.vn/"/>
    <hyperlink ref="C487" r:id="rId923" display="https://xuanmai.chuongmy.hanoi.gov.vn/"/>
    <hyperlink ref="C489" r:id="rId924" display="https://kimbai.thanhoai.hanoi.gov.vn/"/>
    <hyperlink ref="C491" r:id="rId925" display="http://thuongtin.hanoi.gov.vn/"/>
    <hyperlink ref="C492" r:id="rId926" display="https://www.facebook.com/vanhoathongtin.phuminh/"/>
    <hyperlink ref="C493" r:id="rId927" display="http://phuxuyen.hanoi.gov.vn/ubnd-cac-xa-thi-tran/-/view_content/1638408-thi-tran-phu-mi-1.html"/>
    <hyperlink ref="C494" r:id="rId928" display="https://www.facebook.com/p/Tr%C6%B0%E1%BB%9Dng-Ti%E1%BB%83u-h%E1%BB%8Dc-Th%E1%BB%8B-Tr%E1%BA%A5n-Ph%C3%BA-Xuy%C3%AAn-H%C3%A0-N%E1%BB%99i-100059080412612/"/>
    <hyperlink ref="C495" r:id="rId929" display="http://phuxuyen.hanoi.gov.vn/"/>
    <hyperlink ref="C497" r:id="rId930" display="https://truongthinh-unghoa.thudo.gov.vn/tin-lien-thong/thi-tran-van-dinh-nhieu-hoat-dong-ky-niem-ngay-thanh-lap-hoi-nong-dan-hoi-lhpn-hoi-lhtn-viet-nam-trong-thang-10-2024-2796241021022027811.htm"/>
    <hyperlink ref="C498" r:id="rId931" display="https://www.facebook.com/doanthanhnien.1956/"/>
    <hyperlink ref="C499" r:id="rId932" display="https://dainghia.myduc.hanoi.gov.vn/"/>
    <hyperlink ref="C501" r:id="rId933" display="https://dongvan.hagiang.gov.vn/chi-tiet-tin-tuc/-/news/44717/ubnd-th%25E1%25BB%258B-tr%25E1%25BA%25A5n-ph%25E1%25BB%2591-b%25E1%25BA%25A3ng.html"/>
    <hyperlink ref="C502" r:id="rId934" display="https://www.facebook.com/p/C%C3%B4ng-an-ph%C6%B0%E1%BB%9Dng-%C4%90%E1%BB%93ng-V%C4%83n-100077179269092/"/>
    <hyperlink ref="C503" r:id="rId935" display="https://dongvan.hagiang.gov.vn/"/>
    <hyperlink ref="C504" r:id="rId936" display="https://www.facebook.com/groups/347765592437135/"/>
    <hyperlink ref="C505" r:id="rId937" display="https://meovac.hagiang.gov.vn/vi/trang-chu"/>
    <hyperlink ref="C507" r:id="rId938" display="https://yenminh.hagiang.gov.vn/"/>
    <hyperlink ref="C508" r:id="rId939" display="https://www.facebook.com/tuoitreconganhagiang/?locale=te_IN"/>
    <hyperlink ref="C509" r:id="rId940" display="https://tttamson.hagiang.gov.vn/vi"/>
    <hyperlink ref="C511" r:id="rId941" display="https://vixuyen.hagiang.gov.vn/"/>
    <hyperlink ref="C512" r:id="rId942" display="https://www.facebook.com/UBND.TtntVL/"/>
    <hyperlink ref="C513" r:id="rId943" display="https://ttvietlam.hagiang.gov.vn/vi/chi-tiet-tin-tuc/-/news/1325954/le-cong-bo-thi-tran-nong-truong-viet-lam-la-do-thi-loai-v.html"/>
    <hyperlink ref="C514" r:id="rId944" display="https://www.facebook.com/p/Tu%E1%BB%95i-tr%E1%BA%BB-C%C3%B4ng-an-Th%C3%A0nh-ph%E1%BB%91-V%C4%A9nh-Y%C3%AAn-100066497717181/?locale=nl_BE"/>
    <hyperlink ref="C515" r:id="rId945" display="https://bacme.hagiang.gov.vn/chi-tiet-tin-tuc/-/news/44693/th%E1%BB%8B-tr%E1%BA%A5n-y%C3%AAn-ph%C3%BA-huy%E1%BB%87n-b%E1%BA%AFc-m%C3%AA-10-n%C4%83m-x%C3%A2y-d%E1%BB%B1ng-v%C3%A0-ph%C3%A1t-tri%E1%BB%83n.html"/>
    <hyperlink ref="C516" r:id="rId946" display="https://www.facebook.com/p/Tu%E1%BB%95i-tr%E1%BA%BB-C%C3%B4ng-an-Th%C3%A0nh-ph%E1%BB%91-V%C4%A9nh-Y%C3%AAn-100066497717181/?locale=nl_BE"/>
    <hyperlink ref="C517" r:id="rId947" display="https://ttvinhquang.hagiang.gov.vn/trang-chu"/>
    <hyperlink ref="C519" r:id="rId948" display="https://antv.gov.vn/phap-luat-3/khoi-to-chu-tich-uy-ban-nhan-dan-thi-tran-coc-pai-ha-giang-AFD140577.html"/>
    <hyperlink ref="C520" r:id="rId949" display="https://www.facebook.com/congantinhhagiang/"/>
    <hyperlink ref="C521" r:id="rId950" display="https://ttvietquang.hagiang.gov.vn/trang-chu"/>
    <hyperlink ref="C522" r:id="rId951" display="https://www.facebook.com/p/Tu%E1%BB%95i-tr%E1%BA%BB-C%C3%B4ng-an-Th%C3%A0nh-ph%E1%BB%91-V%C4%A9nh-Y%C3%AAn-100066497717181/?locale=nl_BE"/>
    <hyperlink ref="C523" r:id="rId952" display="https://ttvinhtuy.hagiang.gov.vn/"/>
    <hyperlink ref="C524" r:id="rId953" display="https://www.facebook.com/p/C%C3%B4ng-an-th%E1%BB%8B-tr%E1%BA%A5n-Y%C3%AAn-B%C3%ACnh-100066717932065/"/>
    <hyperlink ref="C525" r:id="rId954" display="https://yenbinh.yenbai.gov.vn/Articles/one/Thong-tin-thi-tran-Yen-Binh"/>
    <hyperlink ref="C527" r:id="rId955" display="http://pacmiau.baolam.caobang.gov.vn/uy-ban-nhan-dan"/>
    <hyperlink ref="C528" r:id="rId956" display="https://www.facebook.com/p/C%C3%B4ng-an-huy%E1%BB%87n-B%E1%BA%A3o-L%E1%BA%A1c-100070790086759/"/>
    <hyperlink ref="C529" r:id="rId957" display="https://baolac.caobang.gov.vn/"/>
    <hyperlink ref="C530" r:id="rId958" display="https://www.facebook.com/conganBaTri/"/>
    <hyperlink ref="C531" r:id="rId959" display="https://thongnong.haquang.caobang.gov.vn/"/>
    <hyperlink ref="C533" r:id="rId960" display="http://xuanhoa.haquang.caobang.gov.vn/"/>
    <hyperlink ref="C535" r:id="rId961" display="https://trungkhanh.caobang.gov.vn/thi-tran-tra-linh/thi-tran-tra-linh-622203"/>
    <hyperlink ref="C536" r:id="rId962" display="https://www.facebook.com/p/C%C3%B4ng-an-huy%E1%BB%87n-Tr%C3%B9ng-Kh%C3%A1nh-Cao-B%E1%BA%B1ng-100067421203974/"/>
    <hyperlink ref="C537" r:id="rId963" display="https://trungkhanh.caobang.gov.vn/"/>
    <hyperlink ref="C538" r:id="rId964" display="https://www.facebook.com/p/C%C3%B4ng-an-th%E1%BB%8B-tr%E1%BA%A5n-Thanh-Nh%E1%BA%ADt-100064602802538/"/>
    <hyperlink ref="C539" r:id="rId965" display="https://thanhnhat.halang.caobang.gov.vn/"/>
    <hyperlink ref="C540" r:id="rId966" display="https://www.facebook.com/p/C%C3%B4ng-an-Huy%E1%BB%87n-Qu%E1%BA%A3ng-Ho%C3%A0-100066298073486/"/>
    <hyperlink ref="C541" r:id="rId967" display="https://quanguyen.quanghoa.caobang.gov.vn/"/>
    <hyperlink ref="C542" r:id="rId968" display="https://www.facebook.com/p/C%C3%B4ng-an-th%E1%BB%8B-tr%E1%BA%A5n-T%C3%A0-L%C3%B9ng-100067627942996/"/>
    <hyperlink ref="C543" r:id="rId969" display="https://talung.quanghoa.caobang.gov.vn/"/>
    <hyperlink ref="C545" r:id="rId970" display="http://tthoathuan.quanghoa.caobang.gov.vn/Default.aspx?sname=tthoathuan&amp;sid=1521&amp;pageid=45609"/>
    <hyperlink ref="C546" r:id="rId971" display="https://www.facebook.com/p/C%C3%B4ng-an-th%E1%BB%8B-tr%E1%BA%A5n-N%C6%B0%E1%BB%9Bc-Hai-100070540420107/"/>
    <hyperlink ref="C547" r:id="rId972" display="http://nuochai.hoaan.caobang.gov.vn/"/>
    <hyperlink ref="C548" r:id="rId973" display="https://www.facebook.com/p/C%C3%B4ng-an-huy%E1%BB%87n-Nguy%C3%AAn-B%C3%ACnh-Cao-B%E1%BA%B1ng-100082142734672/"/>
    <hyperlink ref="C549" r:id="rId974" display="https://nguyenbinh.caobang.gov.vn/"/>
    <hyperlink ref="C550" r:id="rId975" display="https://www.facebook.com/p/C%C3%B4ng-an-th%E1%BB%8B-tr%E1%BA%A5n-T%C4%A9nh-T%C3%BAc-huy%E1%BB%87n-Nguy%C3%AAn-B%C3%ACnh-100075817578133/"/>
    <hyperlink ref="C551" r:id="rId976" display="https://nguyenbinh.caobang.gov.vn/thi-tran-tinh-tuc"/>
    <hyperlink ref="C552" r:id="rId977" display="https://www.facebook.com/p/C%C3%B4ng-an-Th%E1%BB%8B-Tr%E1%BA%A5n-%C4%90%C3%B4ng-Kh%C3%AA-100079492961310/"/>
    <hyperlink ref="C553" r:id="rId978" display="http://dongkhe.thachan.caobang.gov.vn/"/>
    <hyperlink ref="C554" r:id="rId979" display="https://www.facebook.com/p/C%C3%B4ng-an-th%E1%BB%8B-tr%E1%BA%A5n-Ch%E1%BB%A3-R%C3%A3-huy%E1%BB%87n-Ba-B%E1%BB%83-t%E1%BB%89nh-B%E1%BA%AFc-K%E1%BA%A1n-100036848301687/"/>
    <hyperlink ref="C555" r:id="rId980" display="https://hanhchinhcong.backan.gov.vn/portaldvc/Pages/2022-11-22/Ket-qua-kiem-tra-De-an-06-cua-Van-phong-UBND-tinh-by99s7o79u37.aspx"/>
    <hyperlink ref="C556" r:id="rId981" display="https://www.facebook.com/cattnaphac/"/>
    <hyperlink ref="C557" r:id="rId982" display="https://nganson.backan.gov.vn/index.php?com=gioithieu&amp;id=39"/>
    <hyperlink ref="C558" r:id="rId983" display="https://www.facebook.com/people/Tu%E1%BB%95i-tr%E1%BA%BB-th%E1%BB%8B-tr%E1%BA%A5n-Ph%E1%BB%A7-Th%C3%B4ng/100076584896479/"/>
    <hyperlink ref="C559" r:id="rId984" display="https://phuthong.bachthong.gov.vn/"/>
    <hyperlink ref="C560" r:id="rId985" display="https://www.facebook.com/atkchodon/?locale=am_ET"/>
    <hyperlink ref="C561" r:id="rId986" display="https://banglung.chodon.backan.gov.vn/"/>
    <hyperlink ref="C562" r:id="rId987" display="https://www.facebook.com/p/C%C3%B4ng-an-huy%E1%BB%87n-Ch%E1%BB%A3-M%E1%BB%9Bi-B%E1%BA%AFc-K%E1%BA%A1n-100077989742808/"/>
    <hyperlink ref="C563" r:id="rId988" display="https://chomoi.gov.vn/"/>
    <hyperlink ref="C564" r:id="rId989" display="https://www.facebook.com/p/C%C3%B4ng-an-th%E1%BB%8B-tr%E1%BA%A5n-Y%E1%BA%BFn-L%E1%BA%A1c-100083379427001/"/>
    <hyperlink ref="C565" r:id="rId990" display="https://nari.backan.gov.vn/"/>
    <hyperlink ref="C566" r:id="rId991" display="https://www.facebook.com/CAHNAHANG/"/>
    <hyperlink ref="C567" r:id="rId992" display="https://nahang.tuyenquang.gov.vn/"/>
    <hyperlink ref="C568" r:id="rId993" display="https://www.facebook.com/cattvinhloc/"/>
    <hyperlink ref="C569" r:id="rId994" display="http://congbao.tuyenquang.gov.vn/van-ban/the-loai/quyet-dinh/trang-3.html"/>
    <hyperlink ref="C570" r:id="rId995" display="https://www.facebook.com/p/Tu%E1%BB%95i-tr%E1%BA%BB-C%C3%B4ng-an-Th%C3%A0nh-ph%E1%BB%91-V%C4%A9nh-Y%C3%AAn-100066497717181/?locale=nl_BE"/>
    <hyperlink ref="C571" r:id="rId996" display="https://hamyen.tuyenquang.gov.vn/"/>
    <hyperlink ref="C573" r:id="rId997" display="https://tanbinh.bactanuyen.binhduong.gov.vn/"/>
    <hyperlink ref="C574" r:id="rId998" display="https://www.facebook.com/conganhuyensonduong/"/>
    <hyperlink ref="C575" r:id="rId999" display="http://congbao.tuyenquang.gov.vn/van-ban/noi-ban-hanh/ubnd-huyen-son-duong.html"/>
    <hyperlink ref="C576" r:id="rId1000" display="https://www.facebook.com/p/C%C3%B4ng-An-Th%E1%BB%8B-Tr%E1%BA%A5n-B%C3%A1t-X%C3%A1t-100080062719160/"/>
    <hyperlink ref="C577" r:id="rId1001" display="https://batxat.laocai.gov.vn/"/>
    <hyperlink ref="C578" r:id="rId1002" display="https://www.facebook.com/daitruyenhinhlaocai/videos/th%E1%BB%9Di-s%E1%BB%B1-l%C3%A0o-cai-22h00-ng%C3%A0y-31102024/1079232870313654/"/>
    <hyperlink ref="C579" r:id="rId1003" display="https://muongkhuong.laocai.gov.vn/"/>
    <hyperlink ref="C580" r:id="rId1004" display="https://www.facebook.com/DoanThanhnienCongantinhLaoCai/"/>
    <hyperlink ref="C581" r:id="rId1005" display="https://bacha.laocai.gov.vn/"/>
    <hyperlink ref="C583" r:id="rId1006" display="https://www.laocai.gov.vn/"/>
    <hyperlink ref="C584" r:id="rId1007" display="https://www.facebook.com/p/Tu%E1%BB%95i-tr%E1%BA%BB-C%C3%B4ng-an-th%C3%A0nh-ph%E1%BB%91-L%C3%A0o-Cai-100065690011431/"/>
    <hyperlink ref="C585" r:id="rId1008" display="http://pholu.baothang.laocai.gov.vn/"/>
    <hyperlink ref="C586" r:id="rId1009" display="https://www.facebook.com/p/THCS-TT-T%E1%BA%B1ng-Lo%E1%BB%8Fng-100077876118193/"/>
    <hyperlink ref="C587" r:id="rId1010" display="http://tangloong.baothang.laocai.gov.vn/"/>
    <hyperlink ref="C588" r:id="rId1011" display="https://www.facebook.com/CAH.BAOYEN/"/>
    <hyperlink ref="C589" r:id="rId1012" display="https://baoyen.laocai.gov.vn/thuong-truc-ubnd-huyen/lanh-dao-ubnd-huyen-bao-yen-tu-ngay-15-9-2023-den-nay-1009073"/>
    <hyperlink ref="C590" r:id="rId1013" display="https://www.facebook.com/p/%C4%90o%C3%A0n-Thanh-ni%C3%AAn-C%C3%B4ng-an-th%E1%BB%8B-x%C3%A3-Sa-Pa-100079617425589/"/>
    <hyperlink ref="C591" r:id="rId1014" display="https://sapa.laocai.gov.vn/"/>
    <hyperlink ref="C593" r:id="rId1015" display="https://vanban.laocai.gov.vn/thi-tran-khanh-yen"/>
    <hyperlink ref="C595" r:id="rId1016" display="https://stttt.dienbien.gov.vn/vi/about/danh-sach-nguoi-phat-ngon-tinh-dien-bien-nam-2018.html"/>
    <hyperlink ref="C596" r:id="rId1017" display="https://www.facebook.com/ConganhuyenTuaChua/"/>
    <hyperlink ref="C597" r:id="rId1018" display="https://huyentuachua.dienbien.gov.vn/"/>
    <hyperlink ref="C598" r:id="rId1019" display="https://www.facebook.com/conganhuyentuangiao/"/>
    <hyperlink ref="C599" r:id="rId1020" display="https://tuangiao.gov.vn/"/>
    <hyperlink ref="C600" r:id="rId1021" display="https://www.facebook.com/TuoiTreCongAnDienBien/"/>
    <hyperlink ref="C601" r:id="rId1022" display="https://dienbiendong.dienbien.gov.vn/"/>
    <hyperlink ref="C602" r:id="rId1023" display="https://www.facebook.com/p/C%C3%B4ng-an-huy%E1%BB%87n-M%C6%B0%E1%BB%9Dng-%E1%BA%A2ng-100057664320652/"/>
    <hyperlink ref="C603" r:id="rId1024" display="https://muongang.dienbien.gov.vn/"/>
    <hyperlink ref="C605" r:id="rId1025" display="https://tamduong.laichau.gov.vn/"/>
    <hyperlink ref="C607" r:id="rId1026" display="https://muongte.laichau.gov.vn/"/>
    <hyperlink ref="C608" r:id="rId1027" display="https://www.facebook.com/conganhuyensinho/"/>
    <hyperlink ref="C609" r:id="rId1028" display="https://sinho.laichau.gov.vn/"/>
    <hyperlink ref="C610" r:id="rId1029" display="https://www.facebook.com/p/C%C3%B4ng-an-huy%E1%BB%87n-Phong-Th%E1%BB%95-t%E1%BB%89nh-Lai-Ch%C3%A2u-100067685321517/"/>
    <hyperlink ref="C611" r:id="rId1030" display="https://phongtho.laichau.gov.vn/"/>
    <hyperlink ref="C612" r:id="rId1031" display="https://www.facebook.com/p/C%C3%B4ng-an-huy%E1%BB%87n-Than-Uy%C3%AAn-100066600894446/"/>
    <hyperlink ref="C613" r:id="rId1032" display="https://thanuyen.laichau.gov.vn/"/>
    <hyperlink ref="C614" r:id="rId1033" display="https://www.facebook.com/ConganhuyenTanUyen/"/>
    <hyperlink ref="C615" r:id="rId1034" display="https://tanuyen.laichau.gov.vn/he-thong-to-chuc/don-vi-hanh-chinh/ubnd-thi-tran-tan-uyen.html"/>
    <hyperlink ref="C617" r:id="rId1035" display="https://namnhun.laichau.gov.vn/"/>
    <hyperlink ref="C618" r:id="rId1036" display="https://www.facebook.com/p/C%C3%B4ng-an-huy%E1%BB%87n-Thu%E1%BA%ADn-Ch%C3%A2u-t%E1%BB%89nh-S%C6%A1n-La-100064903382297/"/>
    <hyperlink ref="C619" r:id="rId1037" display="https://thuanchau.sonla.gov.vn/"/>
    <hyperlink ref="C620" r:id="rId1038" display="https://www.facebook.com/p/C%C3%B4ng-An-Th%E1%BB%8B-Tr%E1%BA%A5n-%C3%8Dt-Ong-100067801098096/"/>
    <hyperlink ref="C621" r:id="rId1039" display="https://quyhoach.xaydung.gov.vn/Images/Quyhoach/fileDK/0cbdfa52-1057-42cc-bbfe-6287cd6d9cfa_390%20qd%20pd%20qhc%20muong%20la%203%202020.pdf"/>
    <hyperlink ref="C622" r:id="rId1040" display="https://www.facebook.com/p/C%C3%B4ng-an-huy%E1%BB%87n-B%E1%BA%AFc-Y%C3%AAn-t%E1%BB%89nh-S%C6%A1n-La-100061229988068/"/>
    <hyperlink ref="C623" r:id="rId1041" display="https://bacyen.sonla.gov.vn/"/>
    <hyperlink ref="C624" r:id="rId1042" display="https://www.facebook.com/conganhuyenphuyen/?locale=vi_VN"/>
    <hyperlink ref="C625" r:id="rId1043" display="http://nhnn.sonla.gov.vn/index.php?module=about&amp;act=view&amp;id=22"/>
    <hyperlink ref="C626" r:id="rId1044" display="https://www.facebook.com/ConganhuyenMocChau/?locale=vi_VN"/>
    <hyperlink ref="C627" r:id="rId1045" display="https://mocchau.sonla.gov.vn/"/>
    <hyperlink ref="C628" r:id="rId1046" display="https://www.facebook.com/p/C%C3%B4ng-an-Th%E1%BB%8B-tr%E1%BA%A5n-N%C3%B4ng-Tr%C6%B0%E1%BB%9Dng-M%E1%BB%99c-Ch%C3%A2u-huy%E1%BB%87n-M%E1%BB%99c-Ch%C3%A2u-t%E1%BB%89nh-S%C6%A1n-La-100067745424776/"/>
    <hyperlink ref="C629" r:id="rId1047" display="http://nongtruongmocchau.sonla.gov.vn/"/>
    <hyperlink ref="C630" r:id="rId1048" display="https://www.facebook.com/p/C%C3%B4ng-an-huy%E1%BB%87n-Y%C3%AAn-Ch%C3%A2u-t%E1%BB%89nh-S%C6%A1n-La-100067882819020/"/>
    <hyperlink ref="C631" r:id="rId1049" display="https://yenchau.sonla.gov.vn/"/>
    <hyperlink ref="C633" r:id="rId1050" display="https://sonla.gov.vn/thong-tin-tu-so-nganh-dia-phuong/ngay-hoi-dai-doan-ket-toan-dan-toc-tai-tieu-khu-17-thi-tran-hat-lot-893162"/>
    <hyperlink ref="C634" r:id="rId1051" display="https://www.facebook.com/togiactoiphamsongma/?locale=vi_VN"/>
    <hyperlink ref="C635" r:id="rId1052" display="https://songma.sonla.gov.vn/"/>
    <hyperlink ref="C637" r:id="rId1053" display="https://lucyen.yenbai.gov.vn/Articles/one/Thong-tin-thi-tran-Yen-The"/>
    <hyperlink ref="C638" r:id="rId1054" display="https://www.facebook.com/p/C%C3%B4ng-an-th%E1%BB%8B-tr%E1%BA%A5n-M%E1%BA%ADu-A-100031786790979/"/>
    <hyperlink ref="C639" r:id="rId1055" display="https://vanyen.yenbai.gov.vn/to-chuc-bo-may/cac-xa-thi-tran/?UserKey=TT-Mau-A"/>
    <hyperlink ref="C641" r:id="rId1056" display="https://mucangchai.yenbai.gov.vn/"/>
    <hyperlink ref="C642" r:id="rId1057" display="https://www.facebook.com/ThiTranCoPhuc/"/>
    <hyperlink ref="C643" r:id="rId1058" display="https://tranyen.yenbai.gov.vn/xa-thi-tran/thi-tran-co-phuc"/>
    <hyperlink ref="C644" r:id="rId1059" display="https://www.facebook.com/tramtau.ttdt/"/>
    <hyperlink ref="C645" r:id="rId1060" display="https://tramtau.yenbai.gov.vn/to-chuc-bo-may/ubnd-huyen"/>
    <hyperlink ref="C647" r:id="rId1061" display="https://vanchan.yenbai.gov.vn/cac-xa-thi-tran/thi-tran-lien-son"/>
    <hyperlink ref="C649" r:id="rId1062" display="https://nghialo.yenbai.gov.vn/"/>
    <hyperlink ref="C650" r:id="rId1063" display="https://www.facebook.com/p/Tr%C6%B0%E1%BB%9Dng-M%E1%BA%A7m-non-Tr%E1%BA%A7n-Ph%C3%BA-huy%E1%BB%87n-V%C4%83n-Ch%E1%BA%A5n-t%E1%BB%89nh-Y%C3%AAn-B%C3%A1i-100063967868330/"/>
    <hyperlink ref="C651" r:id="rId1064" display="https://vanchan.yenbai.gov.vn/cac-xa-thi-tran/thi-tran-tran-phu"/>
    <hyperlink ref="C652" r:id="rId1065" display="https://www.facebook.com/p/C%C3%B4ng-an-th%E1%BB%8B-tr%E1%BA%A5n-Y%C3%AAn-B%C3%ACnh-100066717932065/"/>
    <hyperlink ref="C653" r:id="rId1066" display="https://yenbinh.yenbai.gov.vn/"/>
    <hyperlink ref="C654" r:id="rId1067" display="https://www.facebook.com/p/Tu%E1%BB%95i-tr%E1%BA%BB-C%C3%B4ng-an-Ngh%C4%A9a-L%E1%BB%99-100081887170070/"/>
    <hyperlink ref="C655" r:id="rId1068" display="https://yenbinh.yenbai.gov.vn/Articles/one/Thong-tin-thi-tran-Thac-Ba"/>
    <hyperlink ref="C656" r:id="rId1069" display="https://www.facebook.com/p/Tu%E1%BB%95i-tr%E1%BA%BB-C%C3%B4ng-an-huy%E1%BB%87n-%C4%90%C3%A0-B%E1%BA%AFc-100064551649842/"/>
    <hyperlink ref="C657" r:id="rId1070" display="https://www.hoabinh.gov.vn/huyen-da-bac"/>
    <hyperlink ref="C659" r:id="rId1071" display="https://thitranluongson.hoabinh.gov.vn/"/>
    <hyperlink ref="C660" r:id="rId1072" display="https://www.facebook.com/thanhnienluongson/"/>
    <hyperlink ref="C661" r:id="rId1073" display="https://luongson.hoabinh.gov.vn/"/>
    <hyperlink ref="C662" r:id="rId1074" display="https://www.facebook.com/p/C%C3%B4ng-an-th%E1%BB%8B-tr%E1%BA%A5n-Bo-100064830018613/"/>
    <hyperlink ref="C663" r:id="rId1075" display="https://thitranhangtram.hoabinh.gov.vn/"/>
    <hyperlink ref="C664" r:id="rId1076" display="https://www.facebook.com/ConganCaoPhong.net/"/>
    <hyperlink ref="C665" r:id="rId1077" display="https://thitrancaophong.hoabinh.gov.vn/"/>
    <hyperlink ref="C667" r:id="rId1078" display="https://www.hoabinh.gov.vn/tin-chi-tiet/-/bai-viet/chuyen-muc-dich-su-dung-dat-giao-dat-va-cho-cong-ty-tnhh-khu-do-thi-muong-khen-thue-dat-dot-3-de-thuc-hien-du-an-khu-dan-cu-thi-tran-muong-khen-tai-thi-tran-man-duc-huyen-tan-lac-48888-1383.html"/>
    <hyperlink ref="C668" r:id="rId1079" display="https://www.facebook.com/cahmaichau28/?locale=vi_VN"/>
    <hyperlink ref="C669" r:id="rId1080" display="https://maichau.hoabinh.gov.vn/index.php?lang=vi"/>
    <hyperlink ref="C670" r:id="rId1081" display="https://www.facebook.com/groups/824051121485952/"/>
    <hyperlink ref="C671" r:id="rId1082" display="https://thitranvuban.hoabinh.gov.vn/"/>
    <hyperlink ref="C672" r:id="rId1083" display="https://www.facebook.com/p/C%C3%B4ng-an-th%E1%BB%8B-tr%E1%BA%A5n-H%C3%A0ng-Tr%E1%BA%A1m-100066793773195/"/>
    <hyperlink ref="C673" r:id="rId1084" display="https://thitranhangtram.hoabinh.gov.vn/"/>
    <hyperlink ref="C674" r:id="rId1085" display="https://www.facebook.com/p/C%C3%B4ng-an-huy%E1%BB%87n-Thanh-H%C3%A0-H%E1%BA%A3i-D%C6%B0%C6%A1ng-100064628331014/"/>
    <hyperlink ref="C675" r:id="rId1086" display="https://1022.tayninh.gov.vn/vi/chi-tiet-phan-anh?id=30725"/>
    <hyperlink ref="C677" r:id="rId1087" display="https://thitranchine.hoabinh.gov.vn/"/>
    <hyperlink ref="C679" r:id="rId1088" display="https://chochu.dinhhoa.thainguyen.gov.vn/tin-xa-phuong"/>
    <hyperlink ref="C681" r:id="rId1089" display="https://giangtien.phuluong.thainguyen.gov.vn/"/>
    <hyperlink ref="C682" r:id="rId1090" display="https://www.facebook.com/p/C%C3%B4ng-an-Th%E1%BB%8B-tr%E1%BA%A5n-%C4%90u-Huy%E1%BB%87n-Ph%C3%BA-l%C6%B0%C6%A1ng-T%E1%BB%89nh-Th%C3%A1i-Nguy%C3%AAn-100075508793206/"/>
    <hyperlink ref="C683" r:id="rId1091" display="https://thitrandu.phuluong.thainguyen.gov.vn/uy-ban-nhan-dan"/>
    <hyperlink ref="C684" r:id="rId1092" display="https://www.facebook.com/p/C%C3%B4ng-an-Th%E1%BB%8B-tr%E1%BA%A5n-S%C3%B4ng-C%E1%BA%A7u-100071878300589/"/>
    <hyperlink ref="C685" r:id="rId1093" display="https://donghy.thainguyen.gov.vn/thi-tran-song-cau"/>
    <hyperlink ref="C687" r:id="rId1094" display="https://donghy.thainguyen.gov.vn/thi-tran-trai-cau"/>
    <hyperlink ref="C689" r:id="rId1095" display="https://dinhca.vonhai.thainguyen.gov.vn/"/>
    <hyperlink ref="C691" r:id="rId1096" display="https://hungson.daitu.thainguyen.gov.vn/"/>
    <hyperlink ref="C693" r:id="rId1097" display="https://quanchu.daitu.thainguyen.gov.vn/"/>
    <hyperlink ref="C694" r:id="rId1098" display="https://www.facebook.com/p/C%C3%B4ng-an-th%E1%BB%8B-tr%E1%BA%A5n-H%C6%B0%C6%A1ng-S%C6%A1n-huy%E1%BB%87n-Ph%C3%BA-B%C3%ACnh-t%E1%BB%89nh-Th%C3%A1i-Nguy%C3%AAn-100081791015941/"/>
    <hyperlink ref="C695" r:id="rId1099" display="https://phubinh.thainguyen.gov.vn/thi-tran-huong-son"/>
    <hyperlink ref="C696" r:id="rId1100" display="https://www.facebook.com/reel/498306619784196/"/>
    <hyperlink ref="C697" r:id="rId1101" display="https://trangdinh.langson.gov.vn/"/>
    <hyperlink ref="C698" r:id="rId1102" display="https://www.facebook.com/p/Tr%C6%B0%E1%BB%9Dng-M%E1%BA%A7m-non-th%E1%BB%8B-tr%E1%BA%A5n-Na-S%E1%BA%A7m-huy%E1%BB%87n-V%C4%83n-L%C3%A3ng-t%E1%BB%89nh-L%E1%BA%A1ng-S%C6%A1n-100085026423476/"/>
    <hyperlink ref="C699" r:id="rId1103" display="https://vanlang.langson.gov.vn/"/>
    <hyperlink ref="C701" r:id="rId1104" display="https://caoloc.langson.gov.vn/gioi-thieu/co-cau-to-chuc/uy-ban-nhan-dan-huyen/cac-xa-thi-tran"/>
    <hyperlink ref="C702" r:id="rId1105" display="https://www.facebook.com/p/Tu%E1%BB%95i-tr%E1%BA%BB-C%C3%B4ng-an-huy%E1%BB%87n-Cao-L%E1%BB%99c-100063884749147/"/>
    <hyperlink ref="C703" r:id="rId1106" display="https://caoloc.langson.gov.vn/"/>
    <hyperlink ref="C704" r:id="rId1107" display="https://www.facebook.com/tuoitreconganhuyenvanquan/"/>
    <hyperlink ref="C705" r:id="rId1108" display="https://vanquan.langson.gov.vn/"/>
    <hyperlink ref="C706" r:id="rId1109" display="https://www.facebook.com/chidoan.congan/?locale=vi_VN"/>
    <hyperlink ref="C707" r:id="rId1110" display="https://bacson.langson.gov.vn/"/>
    <hyperlink ref="C709" r:id="rId1111" display="https://huulung.langson.gov.vn/"/>
    <hyperlink ref="C710" r:id="rId1112" display="https://www.facebook.com/p/Th%E1%BB%8B-tr%E1%BA%A5n-%C4%90%E1%BB%93ng-M%E1%BB%8F-Huy%E1%BB%87n-Chi-L%C4%83ng-100044399239556/"/>
    <hyperlink ref="C711" r:id="rId1113" display="https://chilang.langson.gov.vn/gioi-thieu/co-cau-to-chuc/uy-ban-nhan-dan-huyen/cac-phong-chuyen-mon-va-don-vi-su-nghiep-thuoc-ubnd-huyen"/>
    <hyperlink ref="C712" r:id="rId1114" display="https://www.facebook.com/tuoitreconganlangson/"/>
    <hyperlink ref="C713" r:id="rId1115" display="https://chilang.langson.gov.vn/"/>
    <hyperlink ref="C714" r:id="rId1116" display="https://www.facebook.com/100091907717072"/>
    <hyperlink ref="C715" r:id="rId1117" display="https://langson.gov.vn/thong-tin-tong-hop/thong-tin-quy-hoach/phe-duyet-dieu-chinh-quy-hoach-chung-thi-tran-na-duong-huyen-loc-binh-tinh-lang-son-den-nam-2035-ty-le-1-5.000.html"/>
    <hyperlink ref="C716" r:id="rId1118" display="https://www.facebook.com/p/Tu%E1%BB%95i-tr%E1%BA%BB-C%C3%B4ng-an-huy%E1%BB%87n-L%E1%BB%99c-B%C3%ACnh-100063492099584/"/>
    <hyperlink ref="C717" r:id="rId1119" display="https://locbinh.langson.gov.vn/"/>
    <hyperlink ref="C718" r:id="rId1120" display="https://www.facebook.com/conganhuyendinhlap/"/>
    <hyperlink ref="C719" r:id="rId1121" display="https://dinhlap.langson.gov.vn/"/>
    <hyperlink ref="C721" r:id="rId1122" display="https://dinhlap.langson.gov.vn/"/>
    <hyperlink ref="C722" r:id="rId1123" display="https://www.facebook.com/thitranbinhlieu/"/>
    <hyperlink ref="C723" r:id="rId1124" display="https://binhlieu.quangninh.gov.vn/"/>
    <hyperlink ref="C724" r:id="rId1125" display="https://www.facebook.com/Truong.THCS.Thi.tran.Tien.Yen/"/>
    <hyperlink ref="C725" r:id="rId1126" display="https://www.quangninh.gov.vn/donvi/huyentienyen/Trang/ChiTietBVGioiThieu.aspx?bvid=70"/>
    <hyperlink ref="C726" r:id="rId1127" display="https://www.facebook.com/tuoitredamha/"/>
    <hyperlink ref="C727" r:id="rId1128" display="https://www.quangninh.gov.vn/donvi/huyendamha/Trang/ChiTietBVGioiThieu.aspx?bvid=72"/>
    <hyperlink ref="C729" r:id="rId1129" display="https://haiha.quangninh.gov.vn/trang/chitietbvgioithieu.aspx?bvid=112"/>
    <hyperlink ref="C731" r:id="rId1130" display="https://www.quangninh.gov.vn/donvi/huyenbache/Trang/Default.aspx"/>
    <hyperlink ref="C732" r:id="rId1131" display="https://www.facebook.com/265963428377240"/>
    <hyperlink ref="C733" r:id="rId1132" display="https://vandon.quangninh.gov.vn/Trang/ChiTietBVGioiThieu.aspx?bvid=176"/>
    <hyperlink ref="C735" r:id="rId1133" display="https://dichvucong.quangninh.gov.vn/Default.aspx?tabid=119&amp;ctl=view&amp;mid=507&amp;id=71024&amp;dv=607&amp;pr=1"/>
    <hyperlink ref="C737" r:id="rId1134" display="https://www.quangninh.gov.vn/donvi/huyencoto/Trang/ChiTietBVGioiThieu.aspx?bvid=114"/>
    <hyperlink ref="C739" r:id="rId1135" display="https://ttboha.yenthe.bacgiang.gov.vn/chi-tiet-tin-tuc/-/asset_publisher/M0UUAFstbTMq/content/yen-the-nhap-xa-bo-ha-vao-thi-tran-bo-ha-thanh-lap-thi-tran-bo-ha-nhap-xa-phon-xuong-vao-thi-tran-cau-go-thanh-lap-thi-tran-phon-xuong"/>
    <hyperlink ref="C740" r:id="rId1136" display="https://www.facebook.com/conganttbohayenthe.bacgiang/"/>
    <hyperlink ref="C741" r:id="rId1137" display="https://ttboha.yenthe.bacgiang.gov.vn/"/>
    <hyperlink ref="C742" r:id="rId1138" display="https://www.facebook.com/p/C%C3%B4ng-an-huy%E1%BB%87n-T%C3%A2n-Y%C3%AAn-B%E1%BA%AFc-Giang-100080975141230/?locale=fa_IR"/>
    <hyperlink ref="C743" r:id="rId1139" display="https://thitrancaothuong.tanyen.bacgiang.gov.vn/"/>
    <hyperlink ref="C745" r:id="rId1140" display="https://thitrannhanam.tanyen.bacgiang.gov.vn/"/>
    <hyperlink ref="C747" r:id="rId1141" display="https://kep.langgiang.bacgiang.gov.vn/"/>
    <hyperlink ref="C748" r:id="rId1142" display="https://www.facebook.com/cathitranvoi/"/>
    <hyperlink ref="C749" r:id="rId1143" display="https://voi.langgiang.bacgiang.gov.vn/"/>
    <hyperlink ref="C750" r:id="rId1144" display="https://www.facebook.com/mamnonhuongduongdoingo/?locale=vi_VN"/>
    <hyperlink ref="C751" r:id="rId1145" display="https://doingo-lucnam.bacgiang.gov.vn/"/>
    <hyperlink ref="C752" r:id="rId1146" display="https://www.facebook.com/conganhuyenlucnam/?locale=vi_VN"/>
    <hyperlink ref="C753" r:id="rId1147" display="https://lucnam.bacgiang.gov.vn/"/>
    <hyperlink ref="C755" r:id="rId1148" display="https://lucngan.bacgiang.gov.vn/web/ubnd-tt-chu"/>
    <hyperlink ref="C757" r:id="rId1149" display="https://sondong.bacgiang.gov.vn/chi-tiet-tin-tuc/-/asset_publisher/C55IVjY8YjNe/content/thi-tran-an-chau"/>
    <hyperlink ref="C759" r:id="rId1150" display="https://sondong.bacgiang.gov.vn/chi-tiet-tin-tuc/-/asset_publisher/C55IVjY8YjNe/content/thi-tran-thanh-son"/>
    <hyperlink ref="C761" r:id="rId1151" display="https://sondong.bacgiang.gov.vn/chi-tiet-tin-tuc/-/asset_publisher/C55IVjY8YjNe/content/thi-tran-thanh-son"/>
    <hyperlink ref="C762" r:id="rId1152" display="https://www.facebook.com/p/C%C3%B4ng-an-th%E1%BB%8B-tr%E1%BA%A5n-T%C3%A2n-An-Y%C3%AAn-Dung-B%E1%BA%AFc-Giang-100066949255453/"/>
    <hyperlink ref="C763" r:id="rId1153" display="https://tanan.yendung.bacgiang.gov.vn/"/>
    <hyperlink ref="C765" r:id="rId1154" display="https://bichdong.vietyen.bacgiang.gov.vn/"/>
    <hyperlink ref="C767" r:id="rId1155" display="https://vietyen.bacgiang.gov.vn/xuat-ban-thong-tin/-/asset_publisher/vYGFBWdWN3jE/content/h-nd-thi-tran-nenh-bau-chuc-danh-chu-tich-h-nd-va-chu-tich-ubnd?inheritRedirect=false"/>
    <hyperlink ref="C768" r:id="rId1156" display="https://www.facebook.com/cahhiephoa/"/>
    <hyperlink ref="C769" r:id="rId1157" display="https://ttthang.hiephoa.bacgiang.gov.vn/"/>
    <hyperlink ref="C770" r:id="rId1158" display="https://www.facebook.com/congandoanhung/"/>
    <hyperlink ref="C771" r:id="rId1159" display="https://doanhung.phutho.gov.vn/"/>
    <hyperlink ref="C772" r:id="rId1160" display="https://www.facebook.com/p/C%C3%B4ng-an-huy%E1%BB%87n-H%E1%BA%A1-H%C3%B2a-100066401801479/"/>
    <hyperlink ref="C773" r:id="rId1161" display="http://congbao.phutho.gov.vn/tong-tap.html?classification=2&amp;unitid=15"/>
    <hyperlink ref="C774" r:id="rId1162" display="https://www.facebook.com/CSHSThanhBa/?locale=vi_VN"/>
    <hyperlink ref="C775" r:id="rId1163" display="https://thanhba.phutho.gov.vn/"/>
    <hyperlink ref="C776" r:id="rId1164" display="https://www.facebook.com/p/C%C3%B4ng-an-th%E1%BB%8B-tr%E1%BA%A5n-Phong-Ch%C3%A2u-100071715528701/"/>
    <hyperlink ref="C777" r:id="rId1165" display="https://phongchau.phuninh.phutho.gov.vn/"/>
    <hyperlink ref="C778" r:id="rId1166" display="https://www.facebook.com/p/C%C3%B4ng-an-huy%E1%BB%87n-Y%C3%AAn-L%E1%BA%ADp-100076404181551/"/>
    <hyperlink ref="C779" r:id="rId1167" display="https://yenlap.phutho.gov.vn/"/>
    <hyperlink ref="C780" r:id="rId1168" display="https://www.facebook.com/thptsongthao.camkhe.phutho/"/>
    <hyperlink ref="C781" r:id="rId1169" display="https://camkhe.phutho.gov.vn/Chuyen-muc-tin/Chi-tiet-tin/t/cum-cong-nghiep-thi-tran-song-thao/title/14921/ctitle/128"/>
    <hyperlink ref="C782" r:id="rId1170" display="https://www.facebook.com/HungHoaTamNongPhuTho/?locale=vi_VN"/>
    <hyperlink ref="C783" r:id="rId1171" display="https://tamnong.phutho.gov.vn/Chuyen-muc-tin/Chi-tiet-tin/t/thi-tran-hung-hoa/title/251/ctitle/194"/>
    <hyperlink ref="C784" r:id="rId1172" display="https://www.facebook.com/p/C%C3%B4ng-an-th%E1%BB%8B-tr%E1%BA%A5n-L%C3%A2m-Thao-100081296978934/"/>
    <hyperlink ref="C785" r:id="rId1173" display="https://lamthao.phutho.gov.vn/"/>
    <hyperlink ref="C786" r:id="rId1174" display="https://www.facebook.com/1741129299402593"/>
    <hyperlink ref="C787" r:id="rId1175" display="https://hungson.lamthao.phutho.gov.vn/"/>
    <hyperlink ref="C788" r:id="rId1176" display="https://www.facebook.com/p/C%C3%B4ng-an-huy%E1%BB%87n-Thanh-S%C6%A1n-100079872025889/"/>
    <hyperlink ref="C789" r:id="rId1177" display="https://thanhson.phutho.gov.vn/"/>
    <hyperlink ref="C790" r:id="rId1178" display="https://www.facebook.com/p/C%C3%B4ng-an-huy%E1%BB%87n-Thanh-Thu%E1%BB%B7-100063605989453/"/>
    <hyperlink ref="C793" r:id="rId1179" display="https://lapthach.vinhphuc.gov.vn/"/>
    <hyperlink ref="C794" r:id="rId1180" display="https://www.facebook.com/Hoason1368/"/>
    <hyperlink ref="C795" r:id="rId1181" display="https://vinhphuc.gov.vn/ct/cms/HeThongChinhTriTinh/uybannhandan/Lists/QuyetDinh/View_Detail.aspx?ItemID=1032"/>
    <hyperlink ref="C796" r:id="rId1182" display="https://www.facebook.com/TuoitreConganVinhPhuc/"/>
    <hyperlink ref="C797" r:id="rId1183" display="https://tamduong.vinhphuc.gov.vn/noidung/phong-ban/Lists/PhongBan/view_detail.aspx?ItemId=252"/>
    <hyperlink ref="C798" r:id="rId1184" display="https://www.facebook.com/antthuyentamdao/?locale=vi_VN"/>
    <hyperlink ref="C799" r:id="rId1185" display="https://tamdao.vinhphuc.gov.vn/ct/cms/hethongchinhtri/uybanhuyen/Lists/xathitran/View_Detail.aspx?ItemID=32"/>
    <hyperlink ref="C800" r:id="rId1186" display="https://www.facebook.com/congantthuongcanh/?locale=vi_VN"/>
    <hyperlink ref="C801" r:id="rId1187" display="https://binhxuyen.vinhphuc.gov.vn/ct/cms/tintuc/lists/bandangdoanthe/view_detail.aspx"/>
    <hyperlink ref="C803" r:id="rId1188" display="https://binhxuyen.vinhphuc.gov.vn/ct/cms/tintuc/Lists/XaThiTrantrendiaban/View_Detail.aspx?ItemID=12"/>
    <hyperlink ref="C805" r:id="rId1189" display="https://vinhphuc.gov.vn/ct/cms/congdan/khieunaitc/Lists/TinTucHoatDong/View_Detail.aspx?ItemID=90"/>
    <hyperlink ref="C806" r:id="rId1190" display="https://www.facebook.com/p/An-ninh-tr%E1%BA%ADt-t%E1%BB%B1-huy%E1%BB%87n-Y%C3%AAn-L%E1%BA%A1c-100071671720863/"/>
    <hyperlink ref="C807" r:id="rId1191" display="https://yenlac.vinhphuc.gov.vn/ct/cms/tintuc/Lists/n/View_Detail.aspx?ItemID=18"/>
    <hyperlink ref="C808" r:id="rId1192" display="https://www.facebook.com/ANTThuyenVinhTuong/"/>
    <hyperlink ref="C809" r:id="rId1193" display="https://vinhtuong.vinhphuc.gov.vn/ct/cms/tintuc/Lists/CACXATHITRAN/View_Detail.aspx?ItemID=43"/>
    <hyperlink ref="C810" r:id="rId1194" display="https://www.facebook.com/TuoitreConganVinhPhuc/"/>
    <hyperlink ref="C811" r:id="rId1195" display="https://vinhtuong.vinhphuc.gov.vn/ct/cms/tintuc/Lists/CACXATHITRAN/View_Detail.aspx?ItemID=39"/>
    <hyperlink ref="C813" r:id="rId1196" display="https://vinhtuong.vinhphuc.gov.vn/ct/cms/tintuc/Lists/CACXATHITRAN/View_Detail.aspx?ItemID=38"/>
    <hyperlink ref="C814" r:id="rId1197" display="https://www.facebook.com/p/Huy%E1%BB%87n-S%C3%B4ng-l%C3%B4-Th%E1%BB%8B-tr%E1%BA%A5n-Tam-S%C6%A1n-100063580323871/"/>
    <hyperlink ref="C815" r:id="rId1198" display="https://songlo.vinhphuc.gov.vn/noidung/Lists/Hethongchinhtri/View_Detail.aspx?ItemID=51"/>
    <hyperlink ref="C817" r:id="rId1199" display="https://www.bacninh.gov.vn/web/ubnd-thi-tran-cho"/>
    <hyperlink ref="C818" r:id="rId1200" display="https://www.facebook.com/p/C%C3%B4ng-an-Ph%C6%B0%E1%BB%9Dng-Ph%E1%BB%91-M%E1%BB%9Bi-Qu%E1%BA%BF-V%C3%B5-B%E1%BA%AFc-Ninh-100079065079955/"/>
    <hyperlink ref="C819" r:id="rId1201" display="https://quevo.bacninh.gov.vn/"/>
    <hyperlink ref="C820" r:id="rId1202" display="https://www.facebook.com/p/Tu%E1%BB%95i-tr%E1%BA%BB-C%C3%B4ng-an-huy%E1%BB%87n-Ninh-Ph%C6%B0%E1%BB%9Bc-100068114569027/"/>
    <hyperlink ref="C821" r:id="rId1203" display="https://www.bacninh.gov.vn/web/thi-tran-lim"/>
    <hyperlink ref="C822" r:id="rId1204" display="https://www.facebook.com/p/Tu%E1%BB%95i-tr%E1%BA%BB-C%C3%B4ng-an-huy%E1%BB%87n-Ninh-Ph%C6%B0%E1%BB%9Bc-100068114569027/"/>
    <hyperlink ref="C823" r:id="rId1205" display="https://www.bacninh.gov.vn/web/thi-tran-ho/news/-/details/20827131/to-chuc-bo-may-thi-tran-ho"/>
    <hyperlink ref="C824" r:id="rId1206" display="https://www.facebook.com/p/C%C3%B4ng-an-huy%E1%BB%87n-Gia-B%C3%ACnh-100075950866118/"/>
    <hyperlink ref="C825" r:id="rId1207" display="https://giabinh.bacninh.gov.vn/"/>
    <hyperlink ref="C826" r:id="rId1208" display="https://www.facebook.com/tuoitreconganthuathienhue/"/>
    <hyperlink ref="C827" r:id="rId1209" display="https://www.bacninh.gov.vn/web/thi-tran-thua/co-cau-to-chuc2"/>
    <hyperlink ref="C828" r:id="rId1210" display="https://www.facebook.com/p/C%C3%B4ng-an-huy%E1%BB%87n-Nam-S%C3%A1ch-H%E1%BA%A3i-D%C6%B0%C6%A1ng-100071442241264/"/>
    <hyperlink ref="C829" r:id="rId1211" display="http://thitrannamsach.namsach.haiduong.gov.vn/"/>
    <hyperlink ref="C830" r:id="rId1212" display="https://www.facebook.com/CATX.KM/"/>
    <hyperlink ref="C831" r:id="rId1213" display="https://kinhmon.haiduong.gov.vn/"/>
    <hyperlink ref="C832" r:id="rId1214" display="https://www.facebook.com/p/C%C3%B4ng-an-ph%C6%B0%E1%BB%9Dng-Minh-T%C3%A2n-th%E1%BB%8B-x%C3%A3-Kinh-M%C3%B4n-H%E1%BA%A3i-D%C6%B0%C6%A1ng-100071388816168/"/>
    <hyperlink ref="C833" r:id="rId1215" display="http://minhtan.kinhmon.haiduong.gov.vn/"/>
    <hyperlink ref="C834" r:id="rId1216" display="https://www.facebook.com/p/C%C3%B4ng-an-ph%C6%B0%E1%BB%9Dng-Ph%C3%BA-Th%E1%BB%A9-100065131262868/"/>
    <hyperlink ref="C835" r:id="rId1217" display="http://phuthu.tayhoa.phuyen.gov.vn/"/>
    <hyperlink ref="C836" r:id="rId1218" display="https://www.facebook.com/CAHKTHD/"/>
    <hyperlink ref="C837" r:id="rId1219" display="http://thitranphuthai.kimthanh.haiduong.gov.vn/"/>
    <hyperlink ref="C838" r:id="rId1220" display="https://www.facebook.com/p/C%C3%B4ng-an-huy%E1%BB%87n-Thanh-H%C3%A0-H%E1%BA%A3i-D%C6%B0%C6%A1ng-100064628331014/"/>
    <hyperlink ref="C839" r:id="rId1221" display="https://thanhha.haiduong.gov.vn/"/>
    <hyperlink ref="C840" r:id="rId1222" display="https://www.facebook.com/p/C%C3%B4ng-an-huy%E1%BB%87n-C%E1%BA%A9m-Gi%C3%A0ng-H%E1%BA%A3i-D%C6%B0%C6%A1ng-100069362282975/"/>
    <hyperlink ref="C841" r:id="rId1223" display="https://camgiang.haiduong.gov.vn/"/>
    <hyperlink ref="C842" r:id="rId1224" display="https://www.facebook.com/conganlaicach/"/>
    <hyperlink ref="C843" r:id="rId1225" display="http://thitranlaicach.camgiang.haiduong.gov.vn/"/>
    <hyperlink ref="C844" r:id="rId1226" display="https://www.facebook.com/p/C%C3%B4ng-an-huy%E1%BB%87n-B%C3%ACnh-Giang-H%E1%BA%A3i-D%C6%B0%C6%A1ng-100070047815358/?locale=lt_LT"/>
    <hyperlink ref="C845" r:id="rId1227" display="http://thitrankesat.binhgiang.haiduong.gov.vn/"/>
    <hyperlink ref="C846" r:id="rId1228" display="https://www.facebook.com/p/C%C3%B4ng-an-Th%E1%BB%8B-tr%E1%BA%A5n-Gia-L%E1%BB%99c-huy%E1%BB%87n-Gia-L%E1%BB%99c-t%E1%BB%89nh-H%E1%BA%A3i-D%C6%B0%C6%A1ng-100083339620497/"/>
    <hyperlink ref="C847" r:id="rId1229" display="http://thitrangialoc.gialoc.haiduong.gov.vn/"/>
    <hyperlink ref="C848" r:id="rId1230" display="https://www.facebook.com/p/C%C3%B4ng-an-huy%E1%BB%87n-T%E1%BB%A9-K%E1%BB%B3-100076039831546/"/>
    <hyperlink ref="C849" r:id="rId1231" display="https://tuky.haiduong.gov.vn/"/>
    <hyperlink ref="C850" r:id="rId1232" display="https://www.facebook.com/p/C%C3%B4ng-an-huy%E1%BB%87n-Ninh-Giang-H%E1%BA%A3i-D%C6%B0%C6%A1ng-100071685176816/"/>
    <hyperlink ref="C851" r:id="rId1233" display="https://thitranninhgiang.ninhgiang.haiduong.gov.vn/vi-vn"/>
    <hyperlink ref="C852" r:id="rId1234" display="https://www.facebook.com/p/C%C3%B4ng-an-Thanh-Mi%E1%BB%87n-100068994404736/"/>
    <hyperlink ref="C853" r:id="rId1235" display="https://thanhmien.haiduong.gov.vn/"/>
    <hyperlink ref="C855" r:id="rId1236" display="https://thuynguyen.haiphong.gov.vn/ubnd-cac-xa-thi-tran/uy-ban-nhan-dan-thi-tran-nui-deo-385913"/>
    <hyperlink ref="C856" r:id="rId1237" display="https://www.facebook.com/dtncatphp/"/>
    <hyperlink ref="C857" r:id="rId1238" display="https://thuynguyen.haiphong.gov.vn/ubnd-cac-xa-thi-tran/uy-ban-nhan-dan-thi-tran-minh-duc-385882"/>
    <hyperlink ref="C858" r:id="rId1239" display="https://www.facebook.com/cahanduong.haiphong/?locale=vi_VN"/>
    <hyperlink ref="C859" r:id="rId1240" display="https://anduong.haiphong.gov.vn/"/>
    <hyperlink ref="C860" r:id="rId1241" display="https://www.facebook.com/dtncatphp/"/>
    <hyperlink ref="C861" r:id="rId1242" display="https://anlao.haiphong.gov.vn/"/>
    <hyperlink ref="C862" r:id="rId1243" display="https://www.facebook.com/thitrantruongson.anlao.haiphong/"/>
    <hyperlink ref="C863" r:id="rId1244" display="https://truongson.anlao.haiphong.gov.vn/"/>
    <hyperlink ref="C865" r:id="rId1245" display="https://thuynguyen.haiphong.gov.vn/ubnd-cac-xa-thi-tran/uy-ban-nhan-dan-thi-tran-nui-deo-385913"/>
    <hyperlink ref="C866" r:id="rId1246" display="https://www.facebook.com/ConganhuyenTienLang/"/>
    <hyperlink ref="C867" r:id="rId1247" display="https://tienlang.haiphong.gov.vn/"/>
    <hyperlink ref="C868" r:id="rId1248" display="https://www.facebook.com/p/C%C3%B4ng-an-Huy%E1%BB%87n-V%C4%A9nh-B%E1%BA%A3o-H%E1%BA%A3i-Ph%C3%B2ng-100091921350663/?locale=ur_PK"/>
    <hyperlink ref="C869" r:id="rId1249" display="https://vinhbao.haiphong.gov.vn/"/>
    <hyperlink ref="C870" r:id="rId1250" display="https://www.facebook.com/231788158405511"/>
    <hyperlink ref="C871" r:id="rId1251" display="https://catba.cathai.haiphong.gov.vn/"/>
    <hyperlink ref="C872" r:id="rId1252" display="https://www.facebook.com/tuoitrecatba"/>
    <hyperlink ref="C873" r:id="rId1253" display="https://thitran.cathai.haiphong.gov.vn/"/>
    <hyperlink ref="C874" r:id="rId1254" display="https://www.facebook.com/HoangYenKindergarten2005/"/>
    <hyperlink ref="C875" r:id="rId1255" display="http://nhuquynh.vanlam.hungyen.gov.vn/"/>
    <hyperlink ref="C876" r:id="rId1256" display="https://www.facebook.com/p/Tr%C6%B0%E1%BB%9Dng-TH-Th%E1%BB%8B-tr%E1%BA%A5n-V%C4%83n-Giang-100069295260912/"/>
    <hyperlink ref="C877" r:id="rId1257" display="https://vangiang.hungyen.gov.vn/"/>
    <hyperlink ref="C878" r:id="rId1258" display="https://www.facebook.com/Huyen.YenMy.HungYen/"/>
    <hyperlink ref="C879" r:id="rId1259" display="https://yenmy.hungyen.gov.vn/"/>
    <hyperlink ref="C880" r:id="rId1260" display="https://www.facebook.com/people/C%C3%B4ng-An-Ph%C6%B0%E1%BB%9Dng-B%E1%BA%A7n-Y%C3%AAn-Nh%C3%A2n-TX-M%E1%BB%B9-H%C3%A0o/100069902425408/"/>
    <hyperlink ref="C881" r:id="rId1261" display="https://dichvucong.hungyen.gov.vn/dichvucong/hotline"/>
    <hyperlink ref="C882" r:id="rId1262" display="https://www.facebook.com/p/%C4%90o%C3%A0n-Thanh-ni%C3%AAn-C%C3%B4ng-an-huy%E1%BB%87n-%C3%82n-Thi-t%E1%BB%89nh-H%C6%B0ng-Y%C3%AAn-100029060573137/"/>
    <hyperlink ref="C883" r:id="rId1263" display="https://anthi.hungyen.gov.vn/"/>
    <hyperlink ref="C884" r:id="rId1264" display="https://www.facebook.com/DTNCAKC/"/>
    <hyperlink ref="C885" r:id="rId1265" display="https://khoaichau.hungyen.gov.vn/"/>
    <hyperlink ref="C886" r:id="rId1266" display="https://www.facebook.com/p/C%C3%B4ng-An-Th%C3%A0nh-Ph%E1%BB%91-H%C6%B0ng-Y%C3%AAn-100057576334172/"/>
    <hyperlink ref="C887" r:id="rId1267" display="https://dichvucong.hungyen.gov.vn/dichvucong/hotline"/>
    <hyperlink ref="C889" r:id="rId1268" display="https://ttvuong.tienlu.hungyen.gov.vn/"/>
    <hyperlink ref="C891" r:id="rId1269" display="https://dichvucong.hungyen.gov.vn/dichvucong/hotline"/>
    <hyperlink ref="C892" r:id="rId1270" display="https://www.facebook.com/p/Tu%E1%BB%95i-tr%E1%BA%BB-C%C3%B4ng-an-Th%C3%A1i-B%C3%ACnh-100068113789461/"/>
    <hyperlink ref="C893" r:id="rId1271" display="https://quynhphu.thaibinh.gov.vn/"/>
    <hyperlink ref="C894" r:id="rId1272" display="https://www.facebook.com/congananbai/"/>
    <hyperlink ref="C895" r:id="rId1273" display="https://quynhphu.thaibinh.gov.vn/danh-sach-cac-xa/thi-tran-an-bai"/>
    <hyperlink ref="C896" r:id="rId1274" display="https://www.facebook.com/533850498026155"/>
    <hyperlink ref="C897" r:id="rId1275" display="https://hungha.thaibinh.gov.vn/"/>
    <hyperlink ref="C898" r:id="rId1276" display="https://www.facebook.com/533850498026155"/>
    <hyperlink ref="C899" r:id="rId1277" display="https://hungha.thaibinh.gov.vn/tin-tuc/tin-tuc-su-kien-noi-bat/thi-tran-hung-nhan-ky-niem-17-nam-ngay-hoi-toan-dan-bthi-tra.html"/>
    <hyperlink ref="C901" r:id="rId1278" display="https://donghung.thaibinh.gov.vn/"/>
    <hyperlink ref="C903" r:id="rId1279" display="https://diemdien.thaithuy.thaibinh.gov.vn/"/>
    <hyperlink ref="C904" r:id="rId1280" display="https://www.facebook.com/p/C%C3%B4ng-an-Th%E1%BB%8B-Tr%E1%BA%A5n-Ti%E1%BB%81n-H%E1%BA%A3i-100076515901655/"/>
    <hyperlink ref="C905" r:id="rId1281" display="https://tienhai.thaibinh.gov.vn/"/>
    <hyperlink ref="C907" r:id="rId1282" display="https://kienxuong.thaibinh.gov.vn/cac-don-vi-hanh-chinh/tt-thanh-ne"/>
    <hyperlink ref="C909" r:id="rId1283" display="https://vuthu.thaibinh.gov.vn/"/>
    <hyperlink ref="C910" r:id="rId1284" display="https://www.facebook.com/p/C%C3%B4ng-an-ph%C6%B0%E1%BB%9Dng-%C4%90%E1%BB%93ng-V%C4%83n-100077179269092/"/>
    <hyperlink ref="C911" r:id="rId1285" display="https://hanam.gov.vn/"/>
    <hyperlink ref="C912" r:id="rId1286" display="https://www.facebook.com/p/C%C3%B4ng-an-ph%C6%B0%E1%BB%9Dng-Ho%C3%A0-M%E1%BA%A1c-100078748161662/"/>
    <hyperlink ref="C913" r:id="rId1287" display="https://www.duytien.gov.vn/"/>
    <hyperlink ref="C914" r:id="rId1288" display="https://www.facebook.com/cattqkbhn/"/>
    <hyperlink ref="C915" r:id="rId1289" display="https://kimbang.hanam.gov.vn/"/>
    <hyperlink ref="C916" r:id="rId1290" display="https://www.facebook.com/conganBaTri/"/>
    <hyperlink ref="C917" r:id="rId1291" display="https://kimbang.hanam.gov.vn/"/>
    <hyperlink ref="C918" r:id="rId1292" display="https://www.facebook.com/p/C%C3%B4ng-an-th%E1%BB%8B-tr%E1%BA%A5n-Ki%E1%BB%87n-Kh%C3%AA-100083128217402/"/>
    <hyperlink ref="C919" r:id="rId1293" display="https://thanhliem.hanam.gov.vn/"/>
    <hyperlink ref="C921" r:id="rId1294" display="https://binhluc.hanam.gov.vn/Pages/Danh-sach-Lanh-%C4%91ao-cac-xa--thi-tran799272708.aspx"/>
    <hyperlink ref="C922" r:id="rId1295" display="https://www.facebook.com/1577623109097413"/>
    <hyperlink ref="C923" r:id="rId1296" display="https://lynhan.hanam.gov.vn/Pages/Thong-tin-ve-lanh-%C4%91ao-xa--thi-tran792346957.aspx"/>
    <hyperlink ref="C925" r:id="rId1297" display="https://myloc.namdinh.gov.vn/"/>
    <hyperlink ref="C926" r:id="rId1298" display="https://www.facebook.com/p/C%C3%B4ng-an-Th%E1%BB%8B-tr%E1%BA%A5n-G%C3%B4i-100060108394604/"/>
    <hyperlink ref="C927" r:id="rId1299" display="https://vuban.namdinh.gov.vn/"/>
    <hyperlink ref="C928" r:id="rId1300" display="https://www.facebook.com/p/C%C3%B4ng-an-Th%E1%BB%8B-tr%E1%BA%A5n-L%C3%A2m-%C3%9D-Y%C3%AAn-Nam-%C4%90%E1%BB%8Bnh-100080254186975/"/>
    <hyperlink ref="C929" r:id="rId1301" display="https://ttlam.namdinh.gov.vn/ubnd"/>
    <hyperlink ref="C931" r:id="rId1302" display="https://ttlieude.namdinh.gov.vn/"/>
    <hyperlink ref="C933" r:id="rId1303" display="https://ttrangdong.namdinh.gov.vn/"/>
    <hyperlink ref="C934" r:id="rId1304" display="https://www.facebook.com/groups/xanghiatan/"/>
    <hyperlink ref="C935" r:id="rId1305" display="https://ttquynhat.namdinh.gov.vn/"/>
    <hyperlink ref="C936" r:id="rId1306" display="https://www.facebook.com/p/Th%E1%BB%8B-Tr%E1%BA%A5n-Nam-Giang-Nam-Tr%E1%BB%B1c-Nam-%C4%90%E1%BB%8Bnh-100066907095179/"/>
    <hyperlink ref="C937" r:id="rId1307" display="https://namgiang-namtruc.namdinh.gov.vn/"/>
    <hyperlink ref="C938" r:id="rId1308" display="https://www.facebook.com/p/C%C3%B4ng-an-th%E1%BB%8B-tr%E1%BA%A5n-C%E1%BB%95-L%E1%BB%85-100069913269136/"/>
    <hyperlink ref="C939" r:id="rId1309" display="https://ttcole.namdinh.gov.vn/"/>
    <hyperlink ref="C940" r:id="rId1310" display="https://www.facebook.com/CATTCATTHANH/"/>
    <hyperlink ref="C941" r:id="rId1311" display="https://ttcatthanh.namdinh.gov.vn/"/>
    <hyperlink ref="C942" r:id="rId1312" display="https://www.facebook.com/tuoitrexuantruong/"/>
    <hyperlink ref="C943" r:id="rId1313" display="https://xuantruong.namdinh.gov.vn/"/>
    <hyperlink ref="C944" r:id="rId1314" display="https://www.facebook.com/p/Tu%E1%BB%95i-tr%E1%BA%BB-C%C3%B4ng-an-huy%E1%BB%87n-Ninh-Ph%C6%B0%E1%BB%9Bc-100068114569027/"/>
    <hyperlink ref="C945" r:id="rId1315" display="https://giaothuy.namdinh.gov.vn/cac-xa-thi-tran"/>
    <hyperlink ref="C947" r:id="rId1316" display="https://quatlam.namdinh.gov.vn/co-cau-to-chuc"/>
    <hyperlink ref="C949" r:id="rId1317" display="https://ttyendinh-haihau.namdinh.gov.vn/"/>
    <hyperlink ref="C951" r:id="rId1318" display="https://ttcon-haihau.namdinh.gov.vn/"/>
    <hyperlink ref="C952" r:id="rId1319" display="https://www.facebook.com/THCS.ThinhLong/"/>
    <hyperlink ref="C953" r:id="rId1320" display="https://ttthinhlong-haihau.namdinh.gov.vn/"/>
    <hyperlink ref="C954" r:id="rId1321" display="https://www.facebook.com/CAHNhoQuan/"/>
    <hyperlink ref="C955" r:id="rId1322" display="https://nhoquan.ninhbinh.gov.vn/"/>
    <hyperlink ref="C956" r:id="rId1323" display="https://www.facebook.com/CAHGiaVien/"/>
    <hyperlink ref="C957" r:id="rId1324" display="https://thitranme.giavien.ninhbinh.gov.vn/"/>
    <hyperlink ref="C958" r:id="rId1325" display="https://www.facebook.com/CongAn.TT.ThienTon.H.HoaLu/"/>
    <hyperlink ref="C959" r:id="rId1326" display="https://thitranthienton.hoalu.ninhbinh.gov.vn/"/>
    <hyperlink ref="C960" r:id="rId1327" display="https://www.facebook.com/THCSTTYENNINH/"/>
    <hyperlink ref="C961" r:id="rId1328" display="http://thitranyenninh.yenkhanh.ninhbinh.gov.vn/"/>
    <hyperlink ref="C962" r:id="rId1329" display="https://www.facebook.com/p/C%C3%B4ng-an-th%E1%BB%8B-tr%E1%BA%A5n-Ph%C3%A1t-Di%E1%BB%87m-100078176589503/"/>
    <hyperlink ref="C963" r:id="rId1330" display="https://kimson.ninhbinh.gov.vn/gioi-thieu/thi-tran-phat-diem"/>
    <hyperlink ref="C964" r:id="rId1331" display="https://www.facebook.com/tuoitreconganninhbinh/"/>
    <hyperlink ref="C965" r:id="rId1332" display="https://kimson.ninhbinh.gov.vn/gioi-thieu/thi-tran-binh-minh"/>
    <hyperlink ref="C966" r:id="rId1333" display="https://www.facebook.com/p/C%C3%B4ng-an-huy%E1%BB%87n-Y%C3%AAn-M%C3%B4-100033535308059/"/>
    <hyperlink ref="C967" r:id="rId1334" display="https://yenthinh.yenmo.ninhbinh.gov.vn/"/>
    <hyperlink ref="C968" r:id="rId1335" display="https://www.facebook.com/p/Tu%E1%BB%95i-tr%E1%BA%BB-C%C3%B4ng-an-TP-S%E1%BA%A7m-S%C6%A1n-100069346653553/?locale=hi_IN"/>
    <hyperlink ref="C969" r:id="rId1336" display="https://thitran.muonglat.thanhhoa.gov.vn/"/>
    <hyperlink ref="C970" r:id="rId1337" display="https://www.facebook.com/100063702331996"/>
    <hyperlink ref="C971" r:id="rId1338" display="https://thitran.quanhoa.thanhhoa.gov.vn/"/>
    <hyperlink ref="C972" r:id="rId1339" display="https://www.facebook.com/p/C%C3%B4ng-an-th%E1%BB%8B-tr%E1%BA%A5n-C%C3%A0nh-N%C3%A0ng-huy%E1%BB%87n-B%C3%A1-Th%C6%B0%E1%BB%9Bc-t%E1%BB%89nh-Thanh-Ho%C3%A1-100071216247100/"/>
    <hyperlink ref="C973" r:id="rId1340" display="https://thitrancanhnang.bathuoc.thanhhoa.gov.vn/"/>
    <hyperlink ref="C974" r:id="rId1341" display="https://www.facebook.com/caqs.36/?locale=vi_VN"/>
    <hyperlink ref="C975" r:id="rId1342" display="https://lamson.thoxuan.thanhhoa.gov.vn/web/trang-chu/bo-may-hanh-chinh/uy-ban-nhan-dan-xa/thanh-vien-uy-ban-nhan-dan-va-cong-chuc-thi-tran-lam-son.html"/>
    <hyperlink ref="C976" r:id="rId1343" display="https://www.facebook.com/conganthitranlangchanh/"/>
    <hyperlink ref="C977" r:id="rId1344" display="https://thitran.langchanh.thanhhoa.gov.vn/"/>
    <hyperlink ref="C978" r:id="rId1345" display="https://www.facebook.com/100064202226018/"/>
    <hyperlink ref="C979" r:id="rId1346" display="http://thitran.ngoclac.thanhhoa.gov.vn/van-ban-cua-xa"/>
    <hyperlink ref="C980" r:id="rId1347" display="https://www.facebook.com/congancamthuy/"/>
    <hyperlink ref="C981" r:id="rId1348" display="https://thitranphongson.camthuy.thanhhoa.gov.vn/"/>
    <hyperlink ref="C982" r:id="rId1349" display="https://www.facebook.com/Congankimtan/"/>
    <hyperlink ref="C983" r:id="rId1350" display="https://kimtan.thachthanh.thanhhoa.gov.vn/lich-cong-tac"/>
    <hyperlink ref="C985" r:id="rId1351" display="https://vandu.thachthanh.thanhhoa.gov.vn/van-ban-cua-xa/ke-hoach-chinh-trang-do-thi-tren-dia-ban-thi-tran-van-du-huyen-thach-thanh-giai-doan-2024-2025-191591"/>
    <hyperlink ref="C986" r:id="rId1352" display="https://www.facebook.com/p/C%C3%B4ng-an-th%E1%BB%8B-tr%E1%BA%A5n-H%C3%A0-Trung-100072424748229/"/>
    <hyperlink ref="C987" r:id="rId1353" display="https://thitran.hatrung.thanhhoa.gov.vn/"/>
    <hyperlink ref="C988" r:id="rId1354" display="https://www.facebook.com/cattvinhloc/"/>
    <hyperlink ref="C989" r:id="rId1355" display="https://thitran.vinhloc.thanhhoa.gov.vn/tin-tuc-su-kien/thi-tran-vinh-loc-khan-truong-ung-pho-voi-dieu-kien-thoi-tiet-mua-bao-179700"/>
    <hyperlink ref="C990" r:id="rId1356" display="https://www.facebook.com/p/C%C3%B4ng-an-Th%E1%BB%8B-tr%E1%BA%A5n-Qu%C3%A1n-L%C3%A0o-huy%E1%BB%87n-Y%C3%AAn-%C4%90%E1%BB%8Bnh-t%E1%BB%89nh-Thanh-H%C3%B3a-100064238855289/"/>
    <hyperlink ref="C991" r:id="rId1357" display="http://quanlao.yendinh.thanhhoa.gov.vn/portal/pages/Lanh-dao-thi-tran.aspx"/>
    <hyperlink ref="C992" r:id="rId1358" display="https://www.facebook.com/p/C%C3%B4ng-an-th%E1%BB%8B-tr%E1%BA%A5n-Th%E1%BB%91ng-Nh%E1%BA%A5t-100057480398497/"/>
    <hyperlink ref="C993" r:id="rId1359" display="https://thongnhat.dongnai.gov.vn/"/>
    <hyperlink ref="C994" r:id="rId1360" display="https://www.facebook.com/p/C%C3%B4ng-an-huy%E1%BB%87n-Th%E1%BB%8D-Xu%C3%A2n-100072365537592/?locale=vi_VN"/>
    <hyperlink ref="C995" r:id="rId1361" display="https://thoxuan.thanhhoa.gov.vn/"/>
    <hyperlink ref="C996" r:id="rId1362" display="https://www.facebook.com/reel/833168932233682/"/>
    <hyperlink ref="C997" r:id="rId1363" display="https://lamson.thoxuan.thanhhoa.gov.vn/"/>
    <hyperlink ref="C998" r:id="rId1364" display="https://www.facebook.com/congansaovang/"/>
    <hyperlink ref="C999" r:id="rId1365" display="https://saovang.thoxuan.thanhhoa.gov.vn/"/>
    <hyperlink ref="C1000" r:id="rId1366" display="https://www.facebook.com/conganhuyenthuongxuan/?locale=vi_VN"/>
    <hyperlink ref="C1001" r:id="rId1367" display="http://thuongxuan.gov.vn/"/>
    <hyperlink ref="C1002" r:id="rId1368" display="https://www.facebook.com/ConganTrieuSonOfficial/"/>
    <hyperlink ref="C1003" r:id="rId1369" display="http://trieuson.gov.vn/"/>
    <hyperlink ref="C1004" r:id="rId1370" display="https://www.facebook.com/reel/833168932233682/"/>
    <hyperlink ref="C1005" r:id="rId1371" display="http://thitran.thieuhoa.thanhhoa.gov.vn/"/>
    <hyperlink ref="C1006" r:id="rId1372" display="https://www.facebook.com/p/C%C3%B4ng-an-Th%E1%BB%8B-tr%E1%BA%A5n-B%C3%BAt-S%C6%A1n-100064055860840/"/>
    <hyperlink ref="C1007" r:id="rId1373" display="https://butson.hoanghoa.thanhhoa.gov.vn/web/trang-chu/bo-may-hanh-chinh/uy-ban-nhan-dan"/>
    <hyperlink ref="C1008" r:id="rId1374" display="https://www.facebook.com/Conganthitranhauloc/"/>
    <hyperlink ref="C1009" r:id="rId1375" display="https://dichvucong.gov.vn/p/home/dvc-tthc-bonganh-tinhtp.html?id2=372303&amp;name2=UBND%20huy%E1%BB%87n%20H%E1%BA%ADu%20L%E1%BB%99c&amp;name1=UBND%20t%E1%BB%89nh%20Thanh%20Ho%C3%A1&amp;id1=371854&amp;type_tinh_bo=2&amp;lan=2"/>
    <hyperlink ref="C1010" r:id="rId1376" display="https://www.facebook.com/reel/833168932233682/"/>
    <hyperlink ref="C1011" r:id="rId1377" display="https://ngason.thanhhoa.gov.vn/"/>
    <hyperlink ref="C1012" r:id="rId1378" display="https://www.facebook.com/p/C%C3%B4ng-an-th%E1%BB%8B-tr%E1%BA%A5n-Y%C3%AAn-C%C3%A1t-Nh%C6%B0-Xu%C3%A2n-100063893357078/"/>
    <hyperlink ref="C1013" r:id="rId1379" display="https://yencat.nhuxuan.thanhhoa.gov.vn/"/>
    <hyperlink ref="C1014" r:id="rId1380" display="https://www.facebook.com/p/C%C3%B4ng-an-th%E1%BB%8B-tr%E1%BA%A5n-B%E1%BA%BFn-Sung-Nh%C6%B0-Thanh-Thanh-H%C3%B3a-100069632777909/"/>
    <hyperlink ref="C1015" r:id="rId1381" display="http://bensung.nhuthanh.thanhhoa.gov.vn/"/>
    <hyperlink ref="C1016" r:id="rId1382" display="https://www.facebook.com/p/C%C3%B4ng-An-Huy%E1%BB%87n-N%C3%B4ng-C%E1%BB%91ng-100063664087545/?locale=vi_VN"/>
    <hyperlink ref="C1017" r:id="rId1383" display="https://nongcong.thanhhoa.gov.vn/"/>
    <hyperlink ref="C1018" r:id="rId1384" display="https://www.facebook.com/conganthitranrungthongdongson/"/>
    <hyperlink ref="C1019" r:id="rId1385" display="https://thitran.dongson.thanhhoa.gov.vn/an-ninh-quoc-phong/hoi-nghi-trien-khai-quyet-dinh-cua-giam-doc-cong-an-tinh-ve-viec-bo-tri-cong-an-chinh-quy-ve-dam-13431"/>
    <hyperlink ref="C1020" r:id="rId1386" display="https://www.facebook.com/Conganquangxuong/?locale=vi_VN"/>
    <hyperlink ref="C1021" r:id="rId1387" display="https://quanghoa.quangxuong.thanhhoa.gov.vn/"/>
    <hyperlink ref="C1022" r:id="rId1388" display="https://www.facebook.com/reel/833168932233682/"/>
    <hyperlink ref="C1023" r:id="rId1389" display="https://thanhhoa.longan.gov.vn/"/>
    <hyperlink ref="C1024" r:id="rId1390" display="https://www.facebook.com/2880898725296494"/>
    <hyperlink ref="C1025" r:id="rId1391" display="https://quephong.nghean.gov.vn/kinh-te-chinh-tri/cong-bo-cuon-lich-su-dang-thi-tran-kim-son-621946"/>
    <hyperlink ref="C1026" r:id="rId1392" display="https://www.facebook.com/CATTTanLac/"/>
    <hyperlink ref="C1027" r:id="rId1393" display="https://quychau.nghean.gov.vn/cac-xa-thi-tran"/>
    <hyperlink ref="C1029" r:id="rId1394" display="https://kyson.nghean.gov.vn/kinh-te-chinh-tri-63438/thi-tran-muong-xen-40-nam-xay-dung-va-phat-trien-685617"/>
    <hyperlink ref="C1030" r:id="rId1395" display="https://www.facebook.com/conganhuyenLacSon/"/>
    <hyperlink ref="C1031" r:id="rId1396" display="https://www.nghean.gov.vn/"/>
    <hyperlink ref="C1032" r:id="rId1397" display="https://www.facebook.com/2030522043900428"/>
    <hyperlink ref="C1033" r:id="rId1398" display="https://nghiadan.nghean.gov.vn/"/>
    <hyperlink ref="C1035" r:id="rId1399" display="http://quyhop.gov.vn/"/>
    <hyperlink ref="C1036" r:id="rId1400" display="https://www.facebook.com/conganBaTri/"/>
    <hyperlink ref="C1037" r:id="rId1401" display="https://www.nghean.gov.vn/huyen-uy-hdnd-ubnd-huyen-quynh-luu"/>
    <hyperlink ref="C1038" r:id="rId1402" display="https://www.facebook.com/p/Tu%E1%BB%95i-tr%E1%BA%BB-Con-Cu%C3%B4ng-100080489384664/"/>
    <hyperlink ref="C1039" r:id="rId1403" display="https://concuong.nghean.gov.vn/"/>
    <hyperlink ref="C1040" r:id="rId1404" display="https://www.facebook.com/trungtamvanhoathethaovatruyenthongtanky/?locale=vi_VN"/>
    <hyperlink ref="C1041" r:id="rId1405" display="https://tanky.nghean.gov.vn/"/>
    <hyperlink ref="C1042" r:id="rId1406" display="https://www.facebook.com/p/C%C3%B4ng-an-huy%E1%BB%87n-Anh-S%C6%A1n-100050389963999/"/>
    <hyperlink ref="C1043" r:id="rId1407" display="https://anhson.nghean.gov.vn/"/>
    <hyperlink ref="C1044" r:id="rId1408" display="https://www.facebook.com/conganhuyendienchau/"/>
    <hyperlink ref="C1045" r:id="rId1409" display="https://dienchau.nghean.gov.vn/uy-ban-nhan-dan-huyen"/>
    <hyperlink ref="C1046" r:id="rId1410" display="https://www.facebook.com/p/C%C3%B4ng-an-huy%E1%BB%87n-Y%C3%AAn-Th%C3%A0nh-100064179789086/"/>
    <hyperlink ref="C1047" r:id="rId1411" display="https://thitran.yenthanh.nghean.gov.vn/"/>
    <hyperlink ref="C1048" r:id="rId1412" display="https://www.facebook.com/ConganDoLuong/?locale=vi_VN"/>
    <hyperlink ref="C1049" r:id="rId1413" display="https://doluong.nghean.gov.vn/"/>
    <hyperlink ref="C1050" r:id="rId1414" display="https://www.facebook.com/Thitran.ThanhChuong.NA/"/>
    <hyperlink ref="C1051" r:id="rId1415" display="https://thanhchuong.nghean.gov.vn/"/>
    <hyperlink ref="C1052" r:id="rId1416" display="https://www.facebook.com/p/C%C3%B4ng-an-th%E1%BB%8B-tr%E1%BA%A5n-Qu%C3%A1n-H%C3%A0nh-100063354121756/"/>
    <hyperlink ref="C1053" r:id="rId1417" display="https://nghiloc.nghean.gov.vn/ubnd-huyen"/>
    <hyperlink ref="C1054" r:id="rId1418" display="https://www.facebook.com/p/C%C3%B4ng-an-th%E1%BB%8B-tr%E1%BA%A5n-Nam-%C4%90%C3%A0n-100077451044059/"/>
    <hyperlink ref="C1055" r:id="rId1419" display="https://thitran.namdan.nghean.gov.vn/"/>
    <hyperlink ref="C1056" r:id="rId1420" display="https://www.facebook.com/cahungnguyennghean/"/>
    <hyperlink ref="C1057" r:id="rId1421" display="https://thitranhungnguyen.hungnguyen.nghean.gov.vn/"/>
    <hyperlink ref="C1058" r:id="rId1422" display="https://www.facebook.com/tt.phochau.tuoitre/"/>
    <hyperlink ref="C1059" r:id="rId1423" display="https://thitranphochau.hatinh.gov.vn/"/>
    <hyperlink ref="C1060" r:id="rId1424" display="https://www.facebook.com/p/C%C3%B4ng-an-Th%E1%BB%8B-tr%E1%BA%A5n-T%C3%A2y-S%C6%A1n-huy%E1%BB%87n-H%C6%B0%C6%A1ng-S%C6%A1n-t%E1%BB%89nh-H%C3%A0-T%C4%A9nh-100068939418542/"/>
    <hyperlink ref="C1061" r:id="rId1425" display="https://thitrantayson.hatinh.gov.vn/portal/KenhTin/Gioi-thieu.aspx"/>
    <hyperlink ref="C1062" r:id="rId1426" display="https://www.facebook.com/p/C%C3%B4ng-an-huy%E1%BB%87n-%C4%90%E1%BB%A9c-Th%E1%BB%8D-H%C3%A0-T%C4%A9nh-100069319692485/?locale=vi_VN"/>
    <hyperlink ref="C1063" r:id="rId1427" display="https://ductho.hatinh.gov.vn/"/>
    <hyperlink ref="C1064" r:id="rId1428" display="https://www.facebook.com/p/C%C3%B4ng-an-huy%E1%BB%87n-V%C5%A9-Quang-100069158351410/"/>
    <hyperlink ref="C1065" r:id="rId1429" display="https://hscvvq.hatinh.gov.vn/vuquang/vbpq.nsf"/>
    <hyperlink ref="C1066" r:id="rId1430" display="https://www.facebook.com/Congannghixuan/?locale=vi_VN"/>
    <hyperlink ref="C1067" r:id="rId1431" display="https://nghixuan.hatinh.gov.vn/"/>
    <hyperlink ref="C1068" r:id="rId1432" display="https://www.facebook.com/p/C%C3%B4ng-an-TT-Xu%C3%A2n-An-100064761640153/"/>
    <hyperlink ref="C1069" r:id="rId1433" display="http://xuanan.nghixuan.hatinh.gov.vn/"/>
    <hyperlink ref="C1070" r:id="rId1434" display="https://www.facebook.com/p/C%C3%B4ng-an-Th%E1%BB%8B-tr%E1%BA%A5n-Ngh%C3%A8n-Can-L%E1%BB%99c-H%C3%A0-T%C4%A9nh-100069188500152/"/>
    <hyperlink ref="C1071" r:id="rId1435" display="https://hscvcl.hatinh.gov.vn/canloc/vbpq.nsf/5DE6EF337ACF4D254725865E002D0CF8/$file/DS-thanh-vien-UBBC-thi-tran.docx"/>
    <hyperlink ref="C1072" r:id="rId1436" display="https://www.facebook.com/conganhuongkhehatinh/"/>
    <hyperlink ref="C1073" r:id="rId1437" display="https://huongkhe.hatinh.gov.vn/thi-tran-huong-khe-1606366472.html"/>
    <hyperlink ref="C1074" r:id="rId1438" display="https://www.facebook.com/conganthachha/?locale=vi_VN"/>
    <hyperlink ref="C1075" r:id="rId1439" display="https://thachha.hatinh.gov.vn/"/>
    <hyperlink ref="C1076" r:id="rId1440" display="https://www.facebook.com/congancamxuyen/?locale=vi_VN"/>
    <hyperlink ref="C1077" r:id="rId1441" display="https://thitrancamxuyen.camxuyen.hatinh.gov.vn/"/>
    <hyperlink ref="C1078" r:id="rId1442" display="https://www.facebook.com/p/C%C3%B4ng-an-th%E1%BB%8B-tr%E1%BA%A5n-Thi%C3%AAn-C%E1%BA%A7m-100057469028804/"/>
    <hyperlink ref="C1079" r:id="rId1443" display="http://thiencam.camxuyen.hatinh.gov.vn/"/>
    <hyperlink ref="C1080" r:id="rId1444" display="https://www.facebook.com/congantinhquangbinh/"/>
    <hyperlink ref="C1081" r:id="rId1445" display="https://donghoi.quangbinh.gov.vn/"/>
    <hyperlink ref="C1082" r:id="rId1446" display="https://www.facebook.com/p/C%C3%B4ng-an-huy%E1%BB%87n-Minh-H%C3%B3a-100063651312687/"/>
    <hyperlink ref="C1083" r:id="rId1447" display="https://minhhoa.quangbinh.gov.vn/"/>
    <hyperlink ref="C1084" r:id="rId1448" display="https://www.facebook.com/conganhuyentuyenhoa/"/>
    <hyperlink ref="C1085" r:id="rId1449" display="https://tuyenhoa.quangbinh.gov.vn/"/>
    <hyperlink ref="C1086" r:id="rId1450" display="https://www.facebook.com/conganhuyenquangtrach/"/>
    <hyperlink ref="C1087" r:id="rId1451" display="https://quangtrach.quangbinh.gov.vn/"/>
    <hyperlink ref="C1088" r:id="rId1452" display="https://www.facebook.com/p/Tu%E1%BB%95i-tr%E1%BA%BB-C%C3%B4ng-an-B%E1%BB%91-Tr%E1%BA%A1ch-100072141488962/"/>
    <hyperlink ref="C1089" r:id="rId1453" display="https://botrach.quangbinh.gov.vn/"/>
    <hyperlink ref="C1090" r:id="rId1454" display="https://www.facebook.com/p/C%C3%B4ng-an-Huy%E1%BB%87n-Qu%E1%BA%A3ng-Ninh-100070113531599/?locale=vi_VN"/>
    <hyperlink ref="C1091" r:id="rId1455" display="https://quangninh.quangbinh.gov.vn/"/>
    <hyperlink ref="C1092" r:id="rId1456" display="https://www.facebook.com/conganlt/"/>
    <hyperlink ref="C1093" r:id="rId1457" display="https://lethuy.quangbinh.gov.vn/"/>
    <hyperlink ref="C1094" r:id="rId1458" display="https://www.facebook.com/p/ANTT-Ph%C6%B0%E1%BB%9Dng-5-th%C3%A0nh-ph%E1%BB%91-%C4%90%C3%B4ng-H%C3%A0-100032084154638/"/>
    <hyperlink ref="C1095" r:id="rId1459" display="https://dongha.quangtri.gov.vn/"/>
    <hyperlink ref="C1097" r:id="rId1460" display="https://vinhlinh.quangtri.gov.vn/"/>
    <hyperlink ref="C1098" r:id="rId1461" display="https://www.facebook.com/p/C%C3%B4ng-an-huy%E1%BB%87n-H%C6%B0%E1%BB%9Bng-Ho%C3%A1-100083029762607/"/>
    <hyperlink ref="C1099" r:id="rId1462" display="https://huonghoa.quangtri.gov.vn/"/>
    <hyperlink ref="C1100" r:id="rId1463" display="https://www.facebook.com/ANTTGioLinh/"/>
    <hyperlink ref="C1101" r:id="rId1464" display="https://giolinh.quangtri.gov.vn/"/>
    <hyperlink ref="C1102" r:id="rId1465" display="https://www.facebook.com/p/C%C3%B4ng-an-huy%E1%BB%87n-%C4%90akr%C3%B4ng-100086907874637/"/>
    <hyperlink ref="C1103" r:id="rId1466" display="https://dakrong.quangtri.gov.vn/"/>
    <hyperlink ref="C1105" r:id="rId1467" display="https://camlo.quangtri.gov.vn/"/>
    <hyperlink ref="C1107" r:id="rId1468" display="https://trieuphong.quangtri.gov.vn/"/>
    <hyperlink ref="C1108" r:id="rId1469" display="https://www.facebook.com/587881275432823"/>
    <hyperlink ref="C1109" r:id="rId1470" display="https://hailang.quangtri.gov.vn/"/>
    <hyperlink ref="C1110" r:id="rId1471" display="https://www.facebook.com/tuoitreconganthuathienhue/"/>
    <hyperlink ref="C1111" r:id="rId1472" display="https://huecity.gov.vn/"/>
    <hyperlink ref="C1112" r:id="rId1473" display="https://www.facebook.com/antthuyenPhongDien/"/>
    <hyperlink ref="C1113" r:id="rId1474" display="https://thuathienhue.gov.vn/"/>
    <hyperlink ref="C1114" r:id="rId1475" display="https://www.facebook.com/p/%C4%90%E1%BB%99i-C%E1%BA%A3nh-s%C3%A1t-QLHC-v%E1%BB%81-TTXH-CAH-Qu%E1%BA%A3ng-%C4%90i%E1%BB%81n-t%E1%BB%89nh-Th%E1%BB%ABa-Thi%C3%AAn-Hu%E1%BA%BF-100065187000725/"/>
    <hyperlink ref="C1115" r:id="rId1476" display="https://quangdien.thuathienhue.gov.vn/?gd=3&amp;cn=16"/>
    <hyperlink ref="C1116" r:id="rId1477" display="https://www.facebook.com/tuyengiaophuvang/"/>
    <hyperlink ref="C1117" r:id="rId1478" display="https://phuvang.thuathienhue.gov.vn/thong-tin-don-vi.html"/>
    <hyperlink ref="C1118" r:id="rId1479" display="https://www.facebook.com/p/C%C3%B4ng-an-huy%E1%BB%87n-A-L%C6%B0%E1%BB%9Bi-100080592303735/"/>
    <hyperlink ref="C1119" r:id="rId1480" display="https://thuathienhue.gov.vn/"/>
    <hyperlink ref="C1121" r:id="rId1481" display="https://thuathienhue.gov.vn/"/>
    <hyperlink ref="C1122" r:id="rId1482" display="https://www.facebook.com/congannhandan.com.vn/"/>
    <hyperlink ref="C1123" r:id="rId1483" display="https://thuathienhue.gov.vn/"/>
    <hyperlink ref="C1124" r:id="rId1484" display="https://www.facebook.com/p/Tu%E1%BB%95i-Tr%E1%BA%BB-Li%C3%AAn-Chi%E1%BB%83u-100067533083167/"/>
    <hyperlink ref="C1125" r:id="rId1485" display="https://lienchieu.danang.gov.vn/"/>
    <hyperlink ref="C1126" r:id="rId1486" display="https://www.facebook.com/p/C%C3%94NG-AN-PH%C6%AF%E1%BB%9CNG-THANH-KH%C3%8A-%C4%90%C3%94NG-100057225648770/"/>
    <hyperlink ref="C1127" r:id="rId1487" display="https://www.danang.gov.vn/chinh-quyen/chi-tiet?id=25823&amp;_c=22"/>
    <hyperlink ref="C1128" r:id="rId1488" display="https://www.facebook.com/congantpdanang/"/>
    <hyperlink ref="C1129" r:id="rId1489" display="https://haichau.danang.gov.vn/"/>
    <hyperlink ref="C1130" r:id="rId1490" display="https://www.facebook.com/ubndquansontra/?locale=vi_VN"/>
    <hyperlink ref="C1131" r:id="rId1491" display="https://sontra.danang.gov.vn/"/>
    <hyperlink ref="C1132" r:id="rId1492" display="https://www.facebook.com/tuoitrenhs/"/>
    <hyperlink ref="C1133" r:id="rId1493" display="https://nguhanhson.danang.gov.vn/"/>
    <hyperlink ref="C1134" r:id="rId1494" display="https://www.facebook.com/CAQCamLe/?locale=vi_VN"/>
    <hyperlink ref="C1135" r:id="rId1495" display="https://camle.danang.gov.vn/"/>
    <hyperlink ref="C1136" r:id="rId1496" display="https://www.facebook.com/TT.CAH.HV/"/>
    <hyperlink ref="C1137" r:id="rId1497" display="https://hoavang.danang.gov.vn/"/>
    <hyperlink ref="C1138" r:id="rId1498" display="https://www.facebook.com/policequangnam/?locale=vi_VN"/>
    <hyperlink ref="C1139" r:id="rId1499" display="https://tamky.quangnam.gov.vn/webcenter/portal/tamky"/>
    <hyperlink ref="C1140" r:id="rId1500" display="https://www.facebook.com/policehoian/?locale=vi_VN"/>
    <hyperlink ref="C1141" r:id="rId1501" display="https://hoian.quangnam.gov.vn/webcenter/portal/hoian"/>
    <hyperlink ref="C1142" r:id="rId1502" display="https://www.facebook.com/policetaygiang/"/>
    <hyperlink ref="C1143" r:id="rId1503" display="https://quangnam.gov.vn/huyen-tay-giang-24829.html"/>
    <hyperlink ref="C1144" r:id="rId1504" display="https://www.facebook.com/tuoitreconganquangnam/"/>
    <hyperlink ref="C1145" r:id="rId1505" display="https://donggiang.quangnam.gov.vn/webcenter/portal/donggiang"/>
    <hyperlink ref="C1146" r:id="rId1506" display="https://www.facebook.com/policedailoc/"/>
    <hyperlink ref="C1147" r:id="rId1507" display="https://dailoc.quangnam.gov.vn/"/>
    <hyperlink ref="C1148" r:id="rId1508" display="https://www.facebook.com/policeduyxuyen/"/>
    <hyperlink ref="C1149" r:id="rId1509" display="https://duyxuyen.quangnam.gov.vn/webcenter/portal/duyxuyen"/>
    <hyperlink ref="C1150" r:id="rId1510" display="https://www.facebook.com/policequeson/"/>
    <hyperlink ref="C1151" r:id="rId1511" display="https://queson.quangnam.gov.vn/webcenter/portal/queson"/>
    <hyperlink ref="C1152" r:id="rId1512" display="https://www.facebook.com/policenamgiang/"/>
    <hyperlink ref="C1153" r:id="rId1513" display="https://namgiang.quangnam.gov.vn/"/>
    <hyperlink ref="C1154" r:id="rId1514" display="https://www.facebook.com/tuoitreconganquangnam/"/>
    <hyperlink ref="C1155" r:id="rId1515" display="https://phuocson.quangnam.gov.vn/webcenter/portal/phuocson"/>
    <hyperlink ref="C1156" r:id="rId1516" display="https://www.facebook.com/policehiepduc/?locale=vi_VN"/>
    <hyperlink ref="C1157" r:id="rId1517" display="https://hiepduc.quangnam.gov.vn/webcenter/portal/hiepduc"/>
    <hyperlink ref="C1158" r:id="rId1518" display="https://www.facebook.com/policethangbinh/"/>
    <hyperlink ref="C1159" r:id="rId1519" display="https://www.thangbinh.quangnam.gov.vn/webcenter/portal/thangbinh"/>
    <hyperlink ref="C1160" r:id="rId1520" display="https://www.facebook.com/policetienphuoc/"/>
    <hyperlink ref="C1161" r:id="rId1521" display="https://tienphuoc.quangnam.gov.vn/webcenter/portal/tienphuoc"/>
    <hyperlink ref="C1162" r:id="rId1522" display="https://www.facebook.com/policebactramy/"/>
    <hyperlink ref="C1163" r:id="rId1523" display="https://bactramy.quangnam.gov.vn/webcenter/portal/bactramy"/>
    <hyperlink ref="C1165" r:id="rId1524" display="https://namtramy.quangnam.gov.vn/webcenter/portal/namtramy"/>
    <hyperlink ref="C1167" r:id="rId1525" display="https://nuithanh.quangnam.gov.vn/webcenter/portal/nuithanh"/>
    <hyperlink ref="C1169" r:id="rId1526" display="http://phuninh.gov.vn/"/>
    <hyperlink ref="C1171" r:id="rId1527" display="https://nongson.quangnam.gov.vn/webcenter/portal/nongson"/>
    <hyperlink ref="C1172" r:id="rId1528" display="https://www.facebook.com/thanhphoquangngai2020/"/>
    <hyperlink ref="C1173" r:id="rId1529" display="https://thanhpho.quangngai.gov.vn/"/>
    <hyperlink ref="C1175" r:id="rId1530" display="https://binhson.quangngai.gov.vn/"/>
    <hyperlink ref="C1177" r:id="rId1531" display="https://trabong.quangngai.gov.vn/"/>
    <hyperlink ref="C1178" r:id="rId1532" display="https://www.facebook.com/tuoitreconganhuyentaytra/"/>
    <hyperlink ref="C1179" r:id="rId1533" display="https://congbao.quangngai.gov.vn/documentNumber/332"/>
    <hyperlink ref="C1180" r:id="rId1534" display="https://www.facebook.com/csgtcahuyensontinh/"/>
    <hyperlink ref="C1181" r:id="rId1535" display="https://sontinh.quangngai.gov.vn/"/>
    <hyperlink ref="C1182" r:id="rId1536" display="https://www.facebook.com/conganhuyentunghia/"/>
    <hyperlink ref="C1183" r:id="rId1537" display="https://tunghia.quangngai.gov.vn/"/>
    <hyperlink ref="C1185" r:id="rId1538" display="https://sonha.quangngai.gov.vn/"/>
    <hyperlink ref="C1187" r:id="rId1539" display="https://sontay.quangngai.gov.vn/tra-cuu-van-ban"/>
    <hyperlink ref="C1189" r:id="rId1540" display="https://minhlong.quangngai.gov.vn/"/>
    <hyperlink ref="C1191" r:id="rId1541" display="https://nghiahanh.quangngai.gov.vn/"/>
    <hyperlink ref="C1192" r:id="rId1542" display="https://www.facebook.com/tuoitreconganhuyenmoduc/"/>
    <hyperlink ref="C1193" r:id="rId1543" display="https://moduc.quangngai.gov.vn/"/>
    <hyperlink ref="C1195" r:id="rId1544" display="https://ducpho.quangngai.gov.vn/"/>
    <hyperlink ref="C1196" r:id="rId1545" display="https://www.facebook.com/doantruongthptbato/"/>
    <hyperlink ref="C1197" r:id="rId1546" display="https://bato.quangngai.gov.vn/"/>
    <hyperlink ref="C1199" r:id="rId1547" display="https://lyson.quangngai.gov.vn/"/>
    <hyperlink ref="C1200" r:id="rId1548" display="https://www.facebook.com/TuoitreCongantinhBinhDinh/"/>
    <hyperlink ref="C1201" r:id="rId1549" display="https://quynhon.binhdinh.gov.vn/"/>
    <hyperlink ref="C1202" r:id="rId1550" display="https://www.facebook.com/doancongananlao/"/>
    <hyperlink ref="C1203" r:id="rId1551" display="https://anlao.binhdinh.gov.vn/"/>
    <hyperlink ref="C1204" r:id="rId1552" display="https://www.facebook.com/AnttHoaiNhon/"/>
    <hyperlink ref="C1205" r:id="rId1553" display="https://hoaichau-hoainhon.binhdinh.gov.vn/"/>
    <hyperlink ref="C1206" r:id="rId1554" display="https://www.facebook.com/ConganhuyenHoaiAn/?locale=vi_VN"/>
    <hyperlink ref="C1207" r:id="rId1555" display="https://hoaian.binhdinh.gov.vn/"/>
    <hyperlink ref="C1209" r:id="rId1556" display="https://phumy.binhdinh.gov.vn/"/>
    <hyperlink ref="C1210" r:id="rId1557" display="https://www.facebook.com/people/Tu%E1%BB%95i-tr%E1%BA%BB-V%C4%A9nh-Th%E1%BA%A1nh/100072436746802/"/>
    <hyperlink ref="C1211" r:id="rId1558" display="https://vinhthanh.binhdinh.gov.vn/"/>
    <hyperlink ref="C1212" r:id="rId1559" display="https://www.facebook.com/conganhuyentayson/"/>
    <hyperlink ref="C1213" r:id="rId1560" display="https://tayson.binhdinh.gov.vn/"/>
    <hyperlink ref="C1215" r:id="rId1561" display="https://phucat.binhdinh.gov.vn/"/>
    <hyperlink ref="C1216" r:id="rId1562" display="https://www.facebook.com/p/C%C3%B4ng-an-huy%E1%BB%87n-Tuy-Ph%C6%B0%E1%BB%9Bc-B%C3%ACnh-%C4%90%E1%BB%8Bnh-100093140506030/?locale=vi_VN"/>
    <hyperlink ref="C1217" r:id="rId1563" display="https://tuyphuoc.binhdinh.gov.vn/"/>
    <hyperlink ref="C1218" r:id="rId1564" display="https://www.facebook.com/p/C%C3%B4ng-an-huy%E1%BB%87n-V%C3%A2n-Canh-100072157100909/"/>
    <hyperlink ref="C1219" r:id="rId1565" display="https://vancanh.binhdinh.gov.vn/"/>
    <hyperlink ref="C1220" r:id="rId1566" display="https://www.facebook.com/cshs.tptuyhoaphuyen/"/>
    <hyperlink ref="C1221" r:id="rId1567" display="https://tptuyhoa.phuyen.gov.vn/"/>
    <hyperlink ref="C1223" r:id="rId1568" display="https://dongxuan.phuyen.gov.vn/"/>
    <hyperlink ref="C1224" r:id="rId1569" display="https://www.facebook.com/p/Tu%E1%BB%95i-tr%E1%BA%BB-C%C3%B4ng-an-Tuy-An-100068088114332/"/>
    <hyperlink ref="C1225" r:id="rId1570" display="https://tuyan.phuyen.gov.vn/"/>
    <hyperlink ref="C1226" r:id="rId1571" display="https://www.facebook.com/p/C%C3%B4ng-an-huy%E1%BB%87n-S%C6%A1n-H%C3%B2a-61554895676370/"/>
    <hyperlink ref="C1227" r:id="rId1572" display="https://sonhoa.phuyen.gov.vn/"/>
    <hyperlink ref="C1228" r:id="rId1573" display="https://www.facebook.com/p/%C4%90o%C3%A0n-Thanh-ni%C3%AAn-C%C3%B4ng-an-huy%E1%BB%87n-S%C3%B4ng-Hinh-100067626282043/"/>
    <hyperlink ref="C1229" r:id="rId1574" display="https://songhinh.phuyen.gov.vn/"/>
    <hyperlink ref="C1231" r:id="rId1575" display="http://tayhoa.phuyen.gov.vn/"/>
    <hyperlink ref="C1232" r:id="rId1576" display="https://www.facebook.com/dtncahph/"/>
    <hyperlink ref="C1233" r:id="rId1577" display="https://phuhoa.phuyen.gov.vn/"/>
    <hyperlink ref="C1234" r:id="rId1578" display="https://www.facebook.com/p/%C4%90o%C3%A0n-c%C6%A1-s%E1%BB%9F-C%C3%B4ng-an-th%E1%BB%8B-x%C3%A3-%C4%90%C3%B4ng-H%C3%B2a-100070857971642/"/>
    <hyperlink ref="C1235" r:id="rId1579" display="https://donghoa.phuyen.gov.vn/"/>
    <hyperlink ref="C1236" r:id="rId1580" display="https://www.facebook.com/p/C%C3%B4ng-an-Th%C3%A0nh-Ph%E1%BB%91-Nha-Trang-100069123480296/?locale=vi_VN"/>
    <hyperlink ref="C1237" r:id="rId1581" display="https://congbaokhanhhoa.gov.vn/van-ban-phap-luat-khac/VBKHAC_UBND"/>
    <hyperlink ref="C1239" r:id="rId1582" display="https://camranh.khanhhoa.gov.vn/"/>
    <hyperlink ref="C1240" r:id="rId1583" display="https://www.facebook.com/p/C%C3%B4ng-an-huy%E1%BB%87n-Cam-L%C3%A2m-100084826539495/?locale=vi_VN"/>
    <hyperlink ref="C1241" r:id="rId1584" display=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/>
    <hyperlink ref="C1242" r:id="rId1585" display="https://www.facebook.com/conganvanninh/"/>
    <hyperlink ref="C1243" r:id="rId1586" display="https://dichvucong.gov.vn/p/home/dvc-tthc-co-quan-chi-tiet.html?id=415974"/>
    <hyperlink ref="C1244" r:id="rId1587" display="https://www.facebook.com/hanhchinhcongKV/"/>
    <hyperlink ref="C1245" r:id="rId1588" display="https://khanhson.khanhhoa.gov.vn/"/>
    <hyperlink ref="C1246" r:id="rId1589" display="https://www.facebook.com/p/H%E1%BB%99i-Ph%E1%BB%A5-n%E1%BB%AF-C%C3%B4ng-an-huy%E1%BB%87n-Di%C3%AAn-Kh%C3%A1nh-100059939490129/"/>
    <hyperlink ref="C1247" r:id="rId1590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1248" r:id="rId1591" display="https://www.facebook.com/conganks/"/>
    <hyperlink ref="C1249" r:id="rId1592" display="https://khanhson.khanhhoa.gov.vn/"/>
    <hyperlink ref="C1250" r:id="rId1593" display="https://www.facebook.com/p/Tu%E1%BB%95i-tr%E1%BA%BB-C%C3%B4ng-an-huy%E1%BB%87n-Ninh-Ph%C6%B0%E1%BB%9Bc-100068114569027/"/>
    <hyperlink ref="C1251" r:id="rId1594" display="https://congbaokhanhhoa.gov.vn/van-ban-quy-pham-phap-luat/VBQPPL_UBND"/>
    <hyperlink ref="C1252" r:id="rId1595" display="https://www.facebook.com/p/An-ninh-tr%E1%BA%ADt-t%E1%BB%B1-TP-Phan-Rang-Tha%CC%81p-Cha%CC%80m-100069329895582/"/>
    <hyperlink ref="C1253" r:id="rId1596" display="https://prtc.ninhthuan.gov.vn/portal/Pages/UBND-TP-Phan-Rang-Thap-Cham.aspx"/>
    <hyperlink ref="C1254" r:id="rId1597" display="https://www.facebook.com/p/Tu%E1%BB%95i-tr%E1%BA%BB-C%C3%B4ng-an-huy%E1%BB%87n-Ninh-Ph%C6%B0%E1%BB%9Bc-100068114569027/"/>
    <hyperlink ref="C1255" r:id="rId1598" display="https://bacai.ninhthuan.gov.vn/"/>
    <hyperlink ref="C1256" r:id="rId1599" display="https://www.facebook.com/NinhSonngaymoi/"/>
    <hyperlink ref="C1257" r:id="rId1600" display="https://ninhson.ninhthuan.gov.vn/"/>
    <hyperlink ref="C1258" r:id="rId1601" display="https://www.facebook.com/conganninhhai/?locale=vi_VN"/>
    <hyperlink ref="C1259" r:id="rId1602" display="https://ninhhai.ninhthuan.gov.vn/"/>
    <hyperlink ref="C1260" r:id="rId1603" display="https://www.facebook.com/p/Tu%E1%BB%95i-tr%E1%BA%BB-C%C3%B4ng-an-huy%E1%BB%87n-Ninh-Ph%C6%B0%E1%BB%9Bc-100068114569027/"/>
    <hyperlink ref="C1261" r:id="rId1604" display="https://ninhphuoc.ninhthuan.gov.vn/"/>
    <hyperlink ref="C1262" r:id="rId1605" display="https://www.facebook.com/tuoitrecahtb.h1/"/>
    <hyperlink ref="C1263" r:id="rId1606" display="https://thuanbac.ninhthuan.gov.vn/"/>
    <hyperlink ref="C1264" r:id="rId1607" display="https://www.facebook.com/p/%C4%90o%C3%A0n-Thanh-ni%C3%AAn-C%C3%B4ng-an-huy%E1%BB%87n-Thu%E1%BA%ADn-Nam-100064909593396/"/>
    <hyperlink ref="C1265" r:id="rId1608" display="https://thuannam.ninhthuan.gov.vn/"/>
    <hyperlink ref="C1266" r:id="rId1609" display="https://www.facebook.com/p/TU%E1%BB%94I-TR%E1%BA%BA-PHAN-THI%E1%BA%BET-100023070799355/"/>
    <hyperlink ref="C1267" r:id="rId1610" display="https://phanthiet.binhthuan.gov.vn/"/>
    <hyperlink ref="C1269" r:id="rId1611" display="https://tuyphong.binhthuan.gov.vn/"/>
    <hyperlink ref="C1270" r:id="rId1612" display="https://www.facebook.com/people/Tu%E1%BB%95i-tr%E1%BA%BB-C%C3%B4ng-an-huy%E1%BB%87n-B%E1%BA%AFc-B%C3%ACnh/100057086064549/"/>
    <hyperlink ref="C1271" r:id="rId1613" display="https://bacbinh.binhthuan.gov.vn/"/>
    <hyperlink ref="C1272" r:id="rId1614" display="https://www.facebook.com/tuoitrecahtb.h1/"/>
    <hyperlink ref="C1273" r:id="rId1615" display="https://hamthuanbac.binhthuan.gov.vn/"/>
    <hyperlink ref="C1274" r:id="rId1616" display="https://www.facebook.com/people/Tu%E1%BB%95i-tr%E1%BA%BB-C%C3%B4ng-an-huy%E1%BB%87n-H%C3%A0m-Thu%E1%BA%ADn-Nam/100067697980994/"/>
    <hyperlink ref="C1275" r:id="rId1617" display="https://hamthuannam.binhthuan.gov.vn/"/>
    <hyperlink ref="C1277" r:id="rId1618" display="https://tanhlinh.binhthuan.gov.vn/"/>
    <hyperlink ref="C1279" r:id="rId1619" display="https://duclinh.binhthuan.gov.vn/"/>
    <hyperlink ref="C1280" r:id="rId1620" display="https://www.facebook.com/p/Tu%E1%BB%95i-tr%E1%BA%BB-C%C3%B4ng-an-H%C3%A0m-T%C3%A2n-100063704490691/"/>
    <hyperlink ref="C1281" r:id="rId1621" display="https://hamtan.binhthuan.gov.vn/"/>
    <hyperlink ref="C1282" r:id="rId1622" display="https://www.facebook.com/p/C%C3%B4ng-an-x%C3%A3-Long-H%E1%BA%A3i-huy%E1%BB%87n-Ph%C3%BA-Qu%C3%BD-100063335102863/"/>
    <hyperlink ref="C1283" r:id="rId1623" display="https://phuquy.binhthuan.gov.vn/"/>
    <hyperlink ref="C1284" r:id="rId1624" display="https://www.facebook.com/tuoitrecongankontum/"/>
    <hyperlink ref="C1285" r:id="rId1625" display="https://kontumcity.kontum.gov.vn/"/>
    <hyperlink ref="C1287" r:id="rId1626" display="https://huyendakglei.kontum.gov.vn/"/>
    <hyperlink ref="C1288" r:id="rId1627" display="https://www.facebook.com/Conganhuyenngochoi/"/>
    <hyperlink ref="C1289" r:id="rId1628" display="https://ngochoi.kontum.gov.vn/"/>
    <hyperlink ref="C1290" r:id="rId1629" display="https://www.facebook.com/tuoitredakto/"/>
    <hyperlink ref="C1291" r:id="rId1630" display="https://huyendakto.kontum.gov.vn/"/>
    <hyperlink ref="C1292" r:id="rId1631" display="https://www.facebook.com/conganhuyenkonplong/"/>
    <hyperlink ref="C1293" r:id="rId1632" display="http://www.konplong.kontum.gov.vn/"/>
    <hyperlink ref="C1295" r:id="rId1633" display="https://konray.kontum.gov.vn/"/>
    <hyperlink ref="C1296" r:id="rId1634" display="https://www.facebook.com/p/TH%C3%94NG-TIN-%C4%90%C4%82K-H%C3%80-100068478480607/"/>
    <hyperlink ref="C1297" r:id="rId1635" display="https://huyendakha.kontum.gov.vn/"/>
    <hyperlink ref="C1299" r:id="rId1636" display="https://huyensathay.kontum.gov.vn/"/>
    <hyperlink ref="C1301" r:id="rId1637" display="http://huyentumorong.kontum.gov.vn/"/>
    <hyperlink ref="C1303" r:id="rId1638" display="https://www.iahdrai.kontum.gov.vn/"/>
    <hyperlink ref="C1304" r:id="rId1639" display="https://www.facebook.com/catppleiku/"/>
    <hyperlink ref="C1305" r:id="rId1640" display="https://gialai.gov.vn/"/>
    <hyperlink ref="C1306" r:id="rId1641" display="https://www.facebook.com/CongAnKbang/"/>
    <hyperlink ref="C1307" r:id="rId1642" display="https://kbang.gialai.gov.vn/SpecialPages/kkk/Tai-lieu-ky-hop-H%C4%90ND-huyen.aspx"/>
    <hyperlink ref="C1308" r:id="rId1643" display="https://www.facebook.com/ConganhuyenDakDoa/"/>
    <hyperlink ref="C1309" r:id="rId1644" display="https://dakdoa.gialai.gov.vn/"/>
    <hyperlink ref="C1310" r:id="rId1645" display="https://www.facebook.com/ConganhuyenChuPah/?locale=vi_VN"/>
    <hyperlink ref="C1311" r:id="rId1646" display="https://chupah.gialai.gov.vn/"/>
    <hyperlink ref="C1312" r:id="rId1647" display="https://www.facebook.com/CongAnIaGrai/"/>
    <hyperlink ref="C1313" r:id="rId1648" display="https://iagrai.gialai.gov.vn/"/>
    <hyperlink ref="C1314" r:id="rId1649" display="https://www.facebook.com/p/C%C3%B4ng-an-huy%E1%BB%87n-Mang-Yang-100063598057242/"/>
    <hyperlink ref="C1315" r:id="rId1650" display="https://mangyang.gialai.gov.vn/"/>
    <hyperlink ref="C1316" r:id="rId1651" display="https://www.facebook.com/ConganKongChro/"/>
    <hyperlink ref="C1317" r:id="rId1652" display="https://kongchro.gialai.gov.vn/"/>
    <hyperlink ref="C1318" r:id="rId1653" display="https://www.facebook.com/p/C%C3%B4ng-an-huy%E1%BB%87n-%C4%90%E1%BB%A9c-C%C6%A1-100057245957638/"/>
    <hyperlink ref="C1319" r:id="rId1654" display="https://ducco.gialai.gov.vn/Home.aspx"/>
    <hyperlink ref="C1320" r:id="rId1655" display="https://www.facebook.com/p/C%C3%B4ng-an-huy%E1%BB%87n-Ch%C6%B0-Pr%C3%B4ng-100063615364566/"/>
    <hyperlink ref="C1321" r:id="rId1656" display="https://chuprong.gialai.gov.vn/Home.aspx"/>
    <hyperlink ref="C1322" r:id="rId1657" display="https://www.facebook.com/conganhuyenchuse/?locale=vi_VN"/>
    <hyperlink ref="C1323" r:id="rId1658" display="https://chuse.gialai.gov.vn/Home.aspx"/>
    <hyperlink ref="C1324" r:id="rId1659" display="https://www.facebook.com/conganhuyendakpo/"/>
    <hyperlink ref="C1325" r:id="rId1660" display="https://dakpo.gialai.gov.vn/Gioi-thieu/Co-cau-to-chuc/co-cau-ubnd.aspx"/>
    <hyperlink ref="C1327" r:id="rId1661" display="https://iapa.gialai.gov.vn/Home.aspx"/>
    <hyperlink ref="C1328" r:id="rId1662" display="https://www.facebook.com/ConganhuyenKrongPa/?locale=vi_VN"/>
    <hyperlink ref="C1329" r:id="rId1663" display="https://krongpa.gialai.gov.vn/Home.aspx"/>
    <hyperlink ref="C1330" r:id="rId1664" display="https://www.facebook.com/ConganPhuthien/?locale=vi_VN"/>
    <hyperlink ref="C1331" r:id="rId1665" display="https://phuthien.gialai.gov.vn/"/>
    <hyperlink ref="C1332" r:id="rId1666" display="https://www.facebook.com/p/C%C3%B4ng-an-huy%E1%BB%87n-Ch%C6%B0-P%C6%B0h-100066470445234/"/>
    <hyperlink ref="C1333" r:id="rId1667" display="https://chupuh.gialai.gov.vn/chuyen-muc/Thong-bao.aspx"/>
    <hyperlink ref="C1335" r:id="rId1668" display="https://buonmathuot.daklak.gov.vn/"/>
    <hyperlink ref="C1337" r:id="rId1669" display="https://eahleo.daklak.gov.vn/"/>
    <hyperlink ref="C1339" r:id="rId1670" display="https://easup.daklak.gov.vn/"/>
    <hyperlink ref="C1341" r:id="rId1671" display="http://buondon.daklak.gov.vn/"/>
    <hyperlink ref="C1342" r:id="rId1672" display="https://www.facebook.com/@cahcumgar/?locale=vi_VN"/>
    <hyperlink ref="C1343" r:id="rId1673" display="https://cumgar.daklak.gov.vn/"/>
    <hyperlink ref="C1345" r:id="rId1674" display="https://sotuphap.daklak.gov.vn/co-so-du-lieu-van-ban-phap-luat-cap-huyen.html"/>
    <hyperlink ref="C1346" r:id="rId1675" display="https://www.facebook.com/cattkrongnang/?locale=vi_VN"/>
    <hyperlink ref="C1347" r:id="rId1676" display="https://daklak.gov.vn/krongnang"/>
    <hyperlink ref="C1348" r:id="rId1677" display="https://www.facebook.com/p/%C4%90o%C3%A0n-Thanh-ni%C3%AAn-C%C3%B4ng-an-huy%E1%BB%87n-Ea-Kar-100064668496881/"/>
    <hyperlink ref="C1349" r:id="rId1678" display="https://eakar.daklak.gov.vn/"/>
    <hyperlink ref="C1350" r:id="rId1679" display="https://www.facebook.com/TinTucHuyenMDrak/"/>
    <hyperlink ref="C1351" r:id="rId1680" display="https://mdrak.daklak.gov.vn/"/>
    <hyperlink ref="C1353" r:id="rId1681" display="http://krongbong.daklak.gov.vn/"/>
    <hyperlink ref="C1354" r:id="rId1682" display="https://www.facebook.com/p/Phong-tr%C3%A0o-to%C3%A0n-d%C3%A2n-b%E1%BA%A3o-v%E1%BB%87-an-ninh-T%E1%BB%95-qu%E1%BB%91c-Kr%C3%B4ng-P%E1%BA%AFc-100064873026660/"/>
    <hyperlink ref="C1355" r:id="rId1683" display="https://krongpac.daklak.gov.vn/"/>
    <hyperlink ref="C1357" r:id="rId1684" display="https://krongana.daklak.gov.vn/"/>
    <hyperlink ref="C1359" r:id="rId1685" display="http://lak.daklak.gov.vn/"/>
    <hyperlink ref="C1361" r:id="rId1686" display="https://cukuin.daklak.gov.vn/"/>
    <hyperlink ref="C1363" r:id="rId1687" display="https://dakglong.daknong.gov.vn/"/>
    <hyperlink ref="C1365" r:id="rId1688" display="http://cujut.daknong.gov.vn/"/>
    <hyperlink ref="C1366" r:id="rId1689" display="https://www.facebook.com/ANTTDAKMIL/?locale=vi_VN"/>
    <hyperlink ref="C1367" r:id="rId1690" display="https://dakmil.daknong.gov.vn/"/>
    <hyperlink ref="C1369" r:id="rId1691" display="https://krongno.daknong.gov.vn/"/>
    <hyperlink ref="C1371" r:id="rId1692" display="https://daksong.daknong.gov.vn/"/>
    <hyperlink ref="C1373" r:id="rId1693" display="http://dakrlap.daknong.gov.vn/"/>
    <hyperlink ref="C1375" r:id="rId1694" display="https://tuyduc.daknong.gov.vn/"/>
    <hyperlink ref="C1376" r:id="rId1695" display="https://www.facebook.com/tuoitreconganbaoloc/"/>
    <hyperlink ref="C1377" r:id="rId1696" display="https://lamdong.gov.vn/sites/dalat/chidaodieuhanh"/>
    <hyperlink ref="C1378" r:id="rId1697" display="https://www.facebook.com/tuoitreconganbaoloc/"/>
    <hyperlink ref="C1379" r:id="rId1698" display="https://lamdong.gov.vn/sites/baoloc/ubnd/ubnd/vanbanchidao/"/>
    <hyperlink ref="C1380" r:id="rId1699" display="https://www.facebook.com/p/C%C3%B4ng-an-huy%E1%BB%87n-%C4%90am-R%C3%B4ng-L%C3%A2m-%C4%90%E1%BB%93ng-100063861047348/"/>
    <hyperlink ref="C1381" r:id="rId1700" display="https://lamdong.gov.vn/sites/damrong/vanbanhanhchinh/vbhchuyendamrong/SitePages/Home.aspx"/>
    <hyperlink ref="C1382" r:id="rId1701" display="https://www.facebook.com/p/C%C3%B4ng-an-huy%E1%BB%87n-L%E1%BA%A1c-D%C6%B0%C6%A1ng-100040080342875/"/>
    <hyperlink ref="C1383" r:id="rId1702" display="https://lamdong.gov.vn/sites/lacduong/van-ban"/>
    <hyperlink ref="C1384" r:id="rId1703" display="https://www.facebook.com/tuoitrelamha/"/>
    <hyperlink ref="C1385" r:id="rId1704" display="https://lamdong.gov.vn/sites/lamha/vanbanhanhchinh/huyen-lam-ha"/>
    <hyperlink ref="C1386" r:id="rId1705" display="https://www.facebook.com/groups/1728623420525581/"/>
    <hyperlink ref="C1387" r:id="rId1706" display="https://lamdong.gov.vn/sites/qppl/co-quan/donduong"/>
    <hyperlink ref="C1388" r:id="rId1707" display="https://www.facebook.com/CAND.liennghia/"/>
    <hyperlink ref="C1389" r:id="rId1708" display="https://lamdong.gov.vn/sites/ductrong/qppl"/>
    <hyperlink ref="C1390" r:id="rId1709" display="https://www.facebook.com/p/Di-Linh-Th%C3%B4ng-Tin-100067889704030/"/>
    <hyperlink ref="C1391" r:id="rId1710" display="https://lamdong.gov.vn/sites/dilinh/vanban/vanbandilinh/"/>
    <hyperlink ref="C1392" r:id="rId1711" display="https://www.facebook.com/ConganhuyenBaoLam/"/>
    <hyperlink ref="C1393" r:id="rId1712" display="https://baolam.caobang.gov.vn/"/>
    <hyperlink ref="C1394" r:id="rId1713" display="https://www.facebook.com/p/ANTT-%C4%90%E1%BA%A0-HUOAI-100063795325539/"/>
    <hyperlink ref="C1395" r:id="rId1714" display="https://dahuoai.lamdong.gov.vn/"/>
    <hyperlink ref="C1396" r:id="rId1715" display="https://www.facebook.com/congandateh/"/>
    <hyperlink ref="C1397" r:id="rId1716" display="https://dateh.lamdong.gov.vn/"/>
    <hyperlink ref="C1398" r:id="rId1717" display="https://www.facebook.com/tintuccattien/?locale=vi_VN"/>
    <hyperlink ref="C1399" r:id="rId1718" display="https://cattien.lamdong.gov.vn/"/>
    <hyperlink ref="C1400" r:id="rId1719" display="https://www.facebook.com/cabgmbp/"/>
    <hyperlink ref="C1401" r:id="rId1720" display="https://bugiamap.binhphuoc.gov.vn/"/>
    <hyperlink ref="C1402" r:id="rId1721" display="https://www.facebook.com/p/Tu%E1%BB%95i-tr%E1%BA%BB-C%C3%B4ng-an-huy%E1%BB%87n-Ninh-Ph%C6%B0%E1%BB%9Bc-100068114569027/"/>
    <hyperlink ref="C1403" r:id="rId1722" display="https://locninh.binhphuoc.gov.vn/"/>
    <hyperlink ref="C1404" r:id="rId1723" display="https://www.facebook.com/cahbudop/?locale=vi_VN"/>
    <hyperlink ref="C1405" r:id="rId1724" display="https://budop.binhphuoc.gov.vn/"/>
    <hyperlink ref="C1406" r:id="rId1725" display="https://www.facebook.com/ConganhuyenHonQuan/"/>
    <hyperlink ref="C1407" r:id="rId1726" display="https://honquan.binhphuoc.gov.vn/"/>
    <hyperlink ref="C1408" r:id="rId1727" display="https://www.facebook.com/p/C%C3%B4ng-An-Th%E1%BB%8B-Tr%E1%BA%A5n-T%C3%A2n-Ph%C3%BA-%C4%90%E1%BB%93ng-Ph%C3%BA-100081752745610/"/>
    <hyperlink ref="C1409" r:id="rId1728" display="https://dongphu.binhphuoc.gov.vn/"/>
    <hyperlink ref="C1411" r:id="rId1729" display="https://budang.binhphuoc.gov.vn/vi/lich/"/>
    <hyperlink ref="C1412" r:id="rId1730" display="https://www.facebook.com/conganthixachonthanh/"/>
    <hyperlink ref="C1413" r:id="rId1731" display="https://chonthanh.binhphuoc.gov.vn/"/>
    <hyperlink ref="C1414" r:id="rId1732" display="https://www.facebook.com/conganhuyenphurieng/"/>
    <hyperlink ref="C1415" r:id="rId1733" display="https://phurieng.binhphuoc.gov.vn/"/>
    <hyperlink ref="C1416" r:id="rId1734" display="https://www.facebook.com/tuoitreconganthanhphotayninh/?locale=vi_VN"/>
    <hyperlink ref="C1417" r:id="rId1735" display="https://thanhpho.tayninh.gov.vn/"/>
    <hyperlink ref="C1418" r:id="rId1736" display="https://www.facebook.com/Police.TanBien/"/>
    <hyperlink ref="C1419" r:id="rId1737" display="https://tanbien.tayninh.gov.vn/"/>
    <hyperlink ref="C1420" r:id="rId1738" display="https://www.facebook.com/ThanhNienConganTanChau"/>
    <hyperlink ref="C1421" r:id="rId1739" display="https://tanchau.tayninh.gov.vn/"/>
    <hyperlink ref="C1422" r:id="rId1740" display="https://www.facebook.com/p/C%C3%B4ng-an-D%C6%B0%C6%A1ng-Minh-Ch%C3%A2u-100064300770703/"/>
    <hyperlink ref="C1423" r:id="rId1741" display="https://duongminhchau.tayninh.gov.vn/"/>
    <hyperlink ref="C1424" r:id="rId1742" display="https://www.facebook.com/p/C%C3%B4ng-an-huy%E1%BB%87n-Ch%C3%A2u-Th%C3%A0nh-T%C3%A2y-Ninh-100063612637927/"/>
    <hyperlink ref="C1425" r:id="rId1743" display="https://chauthanh.tayninh.gov.vn/"/>
    <hyperlink ref="C1426" r:id="rId1744" display="https://www.facebook.com/catxhoathanhtn/?locale=vi_VN"/>
    <hyperlink ref="C1427" r:id="rId1745" display="https://hoathanh.tayninh.gov.vn/"/>
    <hyperlink ref="C1428" r:id="rId1746" display="https://www.facebook.com/QuyetTuGiuGoDau/?locale=vi_VN"/>
    <hyperlink ref="C1429" r:id="rId1747" display="https://godau.tayninh.gov.vn/"/>
    <hyperlink ref="C1430" r:id="rId1748" display="https://www.facebook.com/conganbencau/?locale=vi_VN"/>
    <hyperlink ref="C1431" r:id="rId1749" display="https://bencau.tayninh.gov.vn/"/>
    <hyperlink ref="C1432" r:id="rId1750" display="https://www.facebook.com/conganthixatrangbang/?locale=vi_VN"/>
    <hyperlink ref="C1433" r:id="rId1751" display="https://trangbang.tayninh.gov.vn/"/>
    <hyperlink ref="C1434" r:id="rId1752" display="https://www.facebook.com/catptdm/"/>
    <hyperlink ref="C1435" r:id="rId1753" display="https://thudaumot.binhduong.gov.vn/"/>
    <hyperlink ref="C1436" r:id="rId1754" display="https://www.facebook.com/conganhuyenbaubang.gov.vn/"/>
    <hyperlink ref="C1437" r:id="rId1755" display="https://baubang.binhduong.gov.vn/"/>
    <hyperlink ref="C1438" r:id="rId1756" display="https://www.facebook.com/ConganhuyenDauTieng/"/>
    <hyperlink ref="C1439" r:id="rId1757" display="https://dautieng.binhduong.gov.vn/"/>
    <hyperlink ref="C1440" r:id="rId1758" display="https://www.facebook.com/conganphugiao/?locale=vi_VN"/>
    <hyperlink ref="C1441" r:id="rId1759" display="https://phugiao.binhduong.gov.vn/"/>
    <hyperlink ref="C1442" r:id="rId1760" display="https://www.facebook.com/p/C%C3%B4ng-an-huy%E1%BB%87n-B%E1%BA%AFc-T%C3%A2n-Uy%C3%AAn-B%C3%ACnh-D%C6%B0%C6%A1ng-100079942237723/"/>
    <hyperlink ref="C1443" r:id="rId1761" display="https://bactanuyen.binhduong.gov.vn/"/>
    <hyperlink ref="C1444" r:id="rId1762" display="https://www.facebook.com/Tuoitrethanhphobienhoa/"/>
    <hyperlink ref="C1445" r:id="rId1763" display="https://bienhoa.dongnai.gov.vn/"/>
    <hyperlink ref="C1446" r:id="rId1764" display="https://www.facebook.com/tntp.dn/"/>
    <hyperlink ref="C1447" r:id="rId1765" display="https://tanphu.dongnai.gov.vn/"/>
    <hyperlink ref="C1448" r:id="rId1766" display="https://www.facebook.com/cahvinhcuu/?locale=vi_VN"/>
    <hyperlink ref="C1449" r:id="rId1767" display="https://vinhcuu.dongnai.gov.vn/"/>
    <hyperlink ref="C1450" r:id="rId1768" display="https://www.facebook.com/TTCADN/"/>
    <hyperlink ref="C1451" r:id="rId1769" display="https://dinhquan.dongnai.gov.vn/"/>
    <hyperlink ref="C1453" r:id="rId1770" display="http://trangbom.dongnai.gov.vn/"/>
    <hyperlink ref="C1454" r:id="rId1771" display="https://www.facebook.com/conganxaquangtrunghuyenthongnhat/"/>
    <hyperlink ref="C1455" r:id="rId1772" display="https://thongnhat.dongnai.gov.vn/"/>
    <hyperlink ref="C1456" r:id="rId1773" display="https://www.facebook.com/CSQLHC.CACM/"/>
    <hyperlink ref="C1457" r:id="rId1774" display="https://cammy.dongnai.gov.vn/"/>
    <hyperlink ref="C1458" r:id="rId1775" display="https://www.facebook.com/CATTLT/?locale=vi_VN"/>
    <hyperlink ref="C1459" r:id="rId1776" display="https://longthanh.dongnai.gov.vn/"/>
    <hyperlink ref="C1460" r:id="rId1777" display="https://www.facebook.com/conganBaTri/"/>
    <hyperlink ref="C1461" r:id="rId1778" display="https://xuanloc.dongnai.gov.vn/"/>
    <hyperlink ref="C1462" r:id="rId1779" display="https://www.facebook.com/TTCADN/"/>
    <hyperlink ref="C1463" r:id="rId1780" display="https://nhontrach.dongnai.gov.vn/"/>
    <hyperlink ref="C1464" r:id="rId1781" display="https://www.facebook.com/ThanhDoanVungTau/?locale=de_DE"/>
    <hyperlink ref="C1465" r:id="rId1782" display="https://vungtau.baria-vungtau.gov.vn/"/>
    <hyperlink ref="C1467" r:id="rId1783" display="https://baria-vungtau.gov.vn/"/>
    <hyperlink ref="C1468" r:id="rId1784" display="https://www.facebook.com/phongchongtoiphamchauduc/"/>
    <hyperlink ref="C1469" r:id="rId1785" display="https://chauduc.baria-vungtau.gov.vn/"/>
    <hyperlink ref="C1471" r:id="rId1786" display="https://xuyenmoc.baria-vungtau.gov.vn/"/>
    <hyperlink ref="C1472" r:id="rId1787" display="https://www.facebook.com/2703968149845018"/>
    <hyperlink ref="C1473" r:id="rId1788" display="https://longdien.baria-vungtau.gov.vn/"/>
    <hyperlink ref="C1474" r:id="rId1789" display="https://www.facebook.com/p/Trang-Th%C3%B4ng-Tin-Nhanh-Huy%E1%BB%87n-%C4%90%E1%BA%A5t-%C4%90%E1%BB%8F-100077098383020/"/>
    <hyperlink ref="C1475" r:id="rId1790" display="https://datdo.baria-vungtau.gov.vn/"/>
    <hyperlink ref="C1477" r:id="rId1791" display="https://baria-vungtau.gov.vn/sphere/baria/vungtau/page/xem-tin.cpx?item=5a44543d5256894c8bce42c4"/>
    <hyperlink ref="C1478" r:id="rId1792" display="https://www.facebook.com/District1MidnightRun/"/>
    <hyperlink ref="C1479" r:id="rId1793" display="https://quan1.hochiminhcity.gov.vn/"/>
    <hyperlink ref="C1480" r:id="rId1794" display="https://www.facebook.com/tuoitrecatphcm/"/>
    <hyperlink ref="C1481" r:id="rId1795" display="http://www.quan12.hochiminhcity.gov.vn/"/>
    <hyperlink ref="C1482" r:id="rId1796" display="https://www.facebook.com/p/C%C3%B4ng-an-th%C3%A0nh-ph%E1%BB%91-Th%E1%BB%A7-%C4%90%E1%BB%A9c-100066442031973/"/>
    <hyperlink ref="C1483" r:id="rId1797" display="https://tpthuduc.hochiminhcity.gov.vn/"/>
    <hyperlink ref="C1484" r:id="rId1798" display="https://www.facebook.com/774819600000295"/>
    <hyperlink ref="C1485" r:id="rId1799" display="http://ww.hochiminhcity.gov.vn/thongtinthanhpho/bomaychinhtri/Pages/quan-huyen.aspx"/>
    <hyperlink ref="C1486" r:id="rId1800" display="https://www.facebook.com/CongAnQuanGoVap/?locale=vi_VN"/>
    <hyperlink ref="C1487" r:id="rId1801" display="https://govap.hochiminhcity.gov.vn/"/>
    <hyperlink ref="C1488" r:id="rId1802" display="https://www.facebook.com/Conganquanbinhthanh/"/>
    <hyperlink ref="C1489" r:id="rId1803" display="http://www.binhthanh.hochiminhcity.gov.vn/"/>
    <hyperlink ref="C1490" r:id="rId1804" display="https://www.facebook.com/thanhnientanbinh/"/>
    <hyperlink ref="C1491" r:id="rId1805" display="https://tanbinh.hochiminhcity.gov.vn/web/neoportal/lich-cong-tac"/>
    <hyperlink ref="C1492" r:id="rId1806" display="https://www.facebook.com/tuoitrequantanphu/"/>
    <hyperlink ref="C1493" r:id="rId1807" display="http://www.tanphu.hochiminhcity.gov.vn/"/>
    <hyperlink ref="C1494" r:id="rId1808" display="https://www.facebook.com/TuoitrePhuNhuan/"/>
    <hyperlink ref="C1495" r:id="rId1809" display="http://phunhuan.hochiminhcity.gov.vn/"/>
    <hyperlink ref="C1496" r:id="rId1810" display="https://www.facebook.com/tuoitrecatphcm/"/>
    <hyperlink ref="C1497" r:id="rId1811" display="http://www.congbao.hochiminhcity.gov.vn/cong-bao/van-ban/van-ban-phap-luat-thanh-pho/uy-ban-nhan-dan-quan-2/215?advance=True"/>
    <hyperlink ref="C1498" r:id="rId1812" display="https://www.facebook.com/tuoitrecatphcm/"/>
    <hyperlink ref="C1499" r:id="rId1813" display="https://quan3.hochiminhcity.gov.vn/"/>
    <hyperlink ref="C1500" r:id="rId1814" display="https://www.facebook.com/TPHCM.CAQ10/?locale=vi_VN"/>
    <hyperlink ref="C1501" r:id="rId1815" display="https://quan10.hochiminhcity.gov.vn/"/>
    <hyperlink ref="C1502" r:id="rId1816" display="https://www.facebook.com/p/B%E1%BA%A3n-tin-Ph%C6%B0%E1%BB%9Dng-9-Qu%E1%BA%ADn-11-100077663132015/"/>
    <hyperlink ref="C1503" r:id="rId1817" display="https://quan11-tructuyen.tphcm.gov.vn/"/>
    <hyperlink ref="C1504" r:id="rId1818" display="https://www.facebook.com/tuoitrecatphcm/"/>
    <hyperlink ref="C1505" r:id="rId1819" display="http://www.quan4.hochiminhcity.gov.vn/"/>
    <hyperlink ref="C1506" r:id="rId1820" display="https://www.facebook.com/antq.caq5/"/>
    <hyperlink ref="C1507" r:id="rId1821" display="http://www.quan5.hochiminhcity.gov.vn/"/>
    <hyperlink ref="C1508" r:id="rId1822" display="https://www.facebook.com/CAQ6HCM/"/>
    <hyperlink ref="C1509" r:id="rId1823" display="http://www.quan6.hochiminhcity.gov.vn/gioithieu/Pages/lanhdaoubnd.aspx"/>
    <hyperlink ref="C1510" r:id="rId1824" display="https://www.facebook.com/tuoitrecatphcm/"/>
    <hyperlink ref="C1511" r:id="rId1825" display="http://www.quan8.hochiminhcity.gov.vn/"/>
    <hyperlink ref="C1512" r:id="rId1826" display="https://www.facebook.com/tuoitrecatphcm/"/>
    <hyperlink ref="C1513" r:id="rId1827" display="https://binhtan.hochiminhcity.gov.vn/"/>
    <hyperlink ref="C1514" r:id="rId1828" display="https://www.facebook.com/tuoitrecatphcm/"/>
    <hyperlink ref="C1515" r:id="rId1829" display="https://quan7.hochiminhcity.gov.vn/"/>
    <hyperlink ref="C1516" r:id="rId1830" display="https://www.facebook.com/tuoitrecatphcm/"/>
    <hyperlink ref="C1517" r:id="rId1831" display="http://www.cuchi.hochiminhcity.gov.vn/"/>
    <hyperlink ref="C1518" r:id="rId1832" display="https://www.facebook.com/tuoitrecatphcm/"/>
    <hyperlink ref="C1519" r:id="rId1833" display="https://hocmon.gov.vn/"/>
    <hyperlink ref="C1520" r:id="rId1834" display="https://www.facebook.com/tuoitrecatphcm/"/>
    <hyperlink ref="C1521" r:id="rId1835" display="https://binhchanh.hochiminhcity.gov.vn/"/>
    <hyperlink ref="C1522" r:id="rId1836" display="https://www.facebook.com/tuoitrecatphcm/"/>
    <hyperlink ref="C1523" r:id="rId1837" display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/>
    <hyperlink ref="C1525" r:id="rId1838" display="https://cangio.hochiminhcity.gov.vn/"/>
    <hyperlink ref="C1526" r:id="rId1839" display="https://www.facebook.com/tdlongan/?locale=vi_VN"/>
    <hyperlink ref="C1527" r:id="rId1840" display="https://tanan.longan.gov.vn/"/>
    <hyperlink ref="C1528" r:id="rId1841" display="https://www.facebook.com/tuoitretanhunglongan/"/>
    <hyperlink ref="C1529" r:id="rId1842" display="https://tanhung.longan.gov.vn/"/>
    <hyperlink ref="C1531" r:id="rId1843" display="https://vinhhung.longan.gov.vn/"/>
    <hyperlink ref="C1533" r:id="rId1844" display="https://mochoa.longan.gov.vn/"/>
    <hyperlink ref="C1534" r:id="rId1845" display="https://www.facebook.com/p/SOS-T%C3%82N-TH%E1%BA%A0NH-100069573136874/?locale=nb_NO"/>
    <hyperlink ref="C1535" r:id="rId1846" display="https://tanthanh.longan.gov.vn/"/>
    <hyperlink ref="C1537" r:id="rId1847" display="https://thanhhoa.longan.gov.vn/"/>
    <hyperlink ref="C1539" r:id="rId1848" display="https://duchue.longan.gov.vn/"/>
    <hyperlink ref="C1540" r:id="rId1849" display="https://www.facebook.com/DoancosoConganhuyenDucHoa/"/>
    <hyperlink ref="C1541" r:id="rId1850" display="https://duchoa.longan.gov.vn/"/>
    <hyperlink ref="C1542" r:id="rId1851" display="https://www.facebook.com/tdlongan/?locale=mk_MK"/>
    <hyperlink ref="C1543" r:id="rId1852" display="https://benluc.longan.gov.vn/"/>
    <hyperlink ref="C1545" r:id="rId1853" display="https://thuthua.longan.gov.vn/uy-ban-nhan-dan"/>
    <hyperlink ref="C1546" r:id="rId1854" display="https://www.facebook.com/tdlongan/?locale=mk_MK"/>
    <hyperlink ref="C1547" r:id="rId1855" display="https://tantru.longan.gov.vn/"/>
    <hyperlink ref="C1549" r:id="rId1856" display="https://canduoc.longan.gov.vn/"/>
    <hyperlink ref="C1551" r:id="rId1857" display="https://cangiuoc.longan.gov.vn/"/>
    <hyperlink ref="C1552" r:id="rId1858" display="https://www.facebook.com/anninhmang.tiengiang"/>
    <hyperlink ref="C1553" r:id="rId1859" display="https://tiengiang.gov.vn/"/>
    <hyperlink ref="C1555" r:id="rId1860" display="https://tanphuoc.tiengiang.gov.vn/"/>
    <hyperlink ref="C1556" r:id="rId1861" display="https://www.facebook.com/p/C%C3%B4ng-an-huy%E1%BB%87n-C%C3%A1i-B%C3%A8-100068079370048/"/>
    <hyperlink ref="C1557" r:id="rId1862" display="https://caibe.tiengiang.gov.vn/"/>
    <hyperlink ref="C1558" r:id="rId1863" display="https://www.facebook.com/AnninhtrattuxaBinhphu/"/>
    <hyperlink ref="C1559" r:id="rId1864" display="https://cailay.tiengiang.gov.vn/"/>
    <hyperlink ref="C1560" r:id="rId1865" display="https://www.facebook.com/ConganhuyenChoGao/"/>
    <hyperlink ref="C1561" r:id="rId1866" display="https://chogao.tiengiang.gov.vn/"/>
    <hyperlink ref="C1563" r:id="rId1867" display="https://gocongtay.tiengiang.gov.vn/"/>
    <hyperlink ref="C1565" r:id="rId1868" display="https://gocongdong.tiengiang.gov.vn/"/>
    <hyperlink ref="C1567" r:id="rId1869" display="https://tanphudong.tiengiang.gov.vn/"/>
    <hyperlink ref="C1568" r:id="rId1870" display="https://www.facebook.com/antvbentre/"/>
    <hyperlink ref="C1569" r:id="rId1871" display="https://thanhphobentre.bentre.gov.vn/"/>
    <hyperlink ref="C1570" r:id="rId1872" display="https://www.facebook.com/p/C%C3%B4ng-An-Th%E1%BB%8B-Tr%E1%BA%A5n-Ch%E1%BB%A3-L%C3%A1ch-100070623230186/"/>
    <hyperlink ref="C1571" r:id="rId1873" display="https://cholach.bentre.gov.vn/"/>
    <hyperlink ref="C1572" r:id="rId1874" display="https://www.facebook.com/TuoitreConganVinhPhuc/videos/csgt-d%E1%BA%ABn-%C4%91%C6%B0%E1%BB%9Dng-cho-xe-ch%E1%BB%9F-s%E1%BA%A3n-ph%E1%BB%A5-%C4%91ang-trong-c%C6%A1n-nguy-k%E1%BB%8Bch/587160245236263/"/>
    <hyperlink ref="C1573" r:id="rId1875" display="https://mocaynam.bentre.gov.vn/"/>
    <hyperlink ref="C1575" r:id="rId1876" display="https://giongtrom.bentre.gov.vn/"/>
    <hyperlink ref="C1576" r:id="rId1877" display="https://www.facebook.com/Conganthitran2021/"/>
    <hyperlink ref="C1577" r:id="rId1878" display="https://binhdai.bentre.gov.vn/"/>
    <hyperlink ref="C1578" r:id="rId1879" display="https://www.facebook.com/conganBaTri/"/>
    <hyperlink ref="C1579" r:id="rId1880" display="https://batri.bentre.gov.vn/"/>
    <hyperlink ref="C1581" r:id="rId1881" display="https://thanhphu.bentre.gov.vn/"/>
    <hyperlink ref="C1583" r:id="rId1882" display="https://mocaybac.bentre.gov.vn/gioi-thieu/uy-ban-nhan-dan-huyen"/>
    <hyperlink ref="C1585" r:id="rId1883" display="https://tptv.travinh.gov.vn/"/>
    <hyperlink ref="C1586" r:id="rId1884" display="https://www.facebook.com/p/C%C3%B4ng-an-Th%E1%BB%8B-Tr%E1%BA%A5n-C%C3%A0ng-Long-100070990083837/"/>
    <hyperlink ref="C1587" r:id="rId1885" display="https://canglong.travinh.gov.vn/"/>
    <hyperlink ref="C1589" r:id="rId1886" display="https://cauke.travinh.gov.vn/"/>
    <hyperlink ref="C1590" r:id="rId1887" display="https://www.facebook.com/p/An-ninh-tr%E1%BA%ADt-t%E1%BB%B1-huy%E1%BB%87n-Ti%E1%BB%83u-C%E1%BA%A7n-100064721378913/"/>
    <hyperlink ref="C1591" r:id="rId1888" display="https://tieucan.travinh.gov.vn/"/>
    <hyperlink ref="C1592" r:id="rId1889" display="https://www.facebook.com/100063534934309/videos/c%E1%BA%A7u-ngang-t%E1%BA%A1m-gi%E1%BB%AF-h%C3%ACnh-s%E1%BB%B1-01-%C4%91%E1%BB%91i-t%C6%B0%E1%BB%A3ng-gi%E1%BA%BFt-ng%C6%B0%E1%BB%9Di/527768905633580/"/>
    <hyperlink ref="C1593" r:id="rId1890" display="https://caungang.travinh.gov.vn/"/>
    <hyperlink ref="C1594" r:id="rId1891" display="https://www.facebook.com/caxdaian/"/>
    <hyperlink ref="C1595" r:id="rId1892" display="https://tracu.travinh.gov.vn/"/>
    <hyperlink ref="C1596" r:id="rId1893" display="https://www.facebook.com/p/Tu%E1%BB%95i-tr%E1%BA%BB-C%C3%B4ng-An-huy%E1%BB%87n-Duy%C3%AAn-H%E1%BA%A3i-100063624304273/"/>
    <hyperlink ref="C1597" r:id="rId1894" display="https://duyenhai.travinh.gov.vn/"/>
    <hyperlink ref="C1598" r:id="rId1895" display="https://www.facebook.com/antvvinhlong/"/>
    <hyperlink ref="C1599" r:id="rId1896" display="https://tpvinhlong.vinhlong.gov.vn/"/>
    <hyperlink ref="C1600" r:id="rId1897" display="https://www.facebook.com/p/C%C3%B4ng-an-huy%E1%BB%87n-Long-H%E1%BB%93-100072284957334/"/>
    <hyperlink ref="C1601" r:id="rId1898" display="https://longho.vinhlong.gov.vn/"/>
    <hyperlink ref="C1602" r:id="rId1899" display="https://www.facebook.com/camangthit/?locale=vi_VN"/>
    <hyperlink ref="C1603" r:id="rId1900" display="https://mangthit.vinhlong.gov.vn/"/>
    <hyperlink ref="C1604" r:id="rId1901" display="https://www.facebook.com/VungLiemnews/"/>
    <hyperlink ref="C1605" r:id="rId1902" display="https://vungliem.vinhlong.gov.vn/"/>
    <hyperlink ref="C1606" r:id="rId1903" display="https://www.facebook.com/tuoitreconganvinhlong/"/>
    <hyperlink ref="C1607" r:id="rId1904" display="https://tambinh.vinhlong.gov.vn/"/>
    <hyperlink ref="C1608" r:id="rId1905" display="https://www.facebook.com/p/C%C3%B4ng-an-th%E1%BB%8B-tr%E1%BA%A5n-Tr%C3%A0-%C3%94n-100076167008723/?locale=vi_VN"/>
    <hyperlink ref="C1609" r:id="rId1906" display="https://traon.vinhlong.gov.vn/"/>
    <hyperlink ref="C1610" r:id="rId1907" display="https://www.facebook.com/anttbinhtan/?locale=vi_VN"/>
    <hyperlink ref="C1611" r:id="rId1908" display="https://binhtan.vinhlong.gov.vn/"/>
    <hyperlink ref="C1612" r:id="rId1909" display="https://www.facebook.com/p/C%C3%B4ng-an-Th%C3%A0nh-ph%E1%BB%91-Cao-L%C3%A3nh-61555335487217/"/>
    <hyperlink ref="C1613" r:id="rId1910" display="https://tpcaolanh.dongthap.gov.vn/"/>
    <hyperlink ref="C1615" r:id="rId1911" display="https://sadec.dongthap.gov.vn/"/>
    <hyperlink ref="C1616" r:id="rId1912" display="https://www.facebook.com/p/C%C3%B4ng-an-huy%E1%BB%87n-T%C3%A2n-H%E1%BB%93ng-t%E1%BB%89nh-%C4%90%E1%BB%93ng-Th%C3%A1p-100027732111939/"/>
    <hyperlink ref="C1617" r:id="rId1913" display="https://lichhop.dongthap.gov.vn/hth/"/>
    <hyperlink ref="C1618" r:id="rId1914" display="https://www.facebook.com/p/C%C3%B4ng-an-huy%E1%BB%87n-T%C3%A2n-H%E1%BB%93ng-t%E1%BB%89nh-%C4%90%E1%BB%93ng-Th%C3%A1p-100027732111939/"/>
    <hyperlink ref="C1619" r:id="rId1915" display="https://hongngu.dongthap.gov.vn/"/>
    <hyperlink ref="C1620" r:id="rId1916" display="https://www.facebook.com/cahtamnong66/"/>
    <hyperlink ref="C1621" r:id="rId1917" display="https://lichhop.dongthap.gov.vn/htn/"/>
    <hyperlink ref="C1622" r:id="rId1918" display="https://www.facebook.com/cahthapmuoi/?locale=vi_VN"/>
    <hyperlink ref="C1623" r:id="rId1919" display="https://lichhop.dongthap.gov.vn/htm/"/>
    <hyperlink ref="C1624" r:id="rId1920" display="https://www.facebook.com/p/C%C3%B4ng-an-Th%C3%A0nh-ph%E1%BB%91-Cao-L%C3%A3nh-61555335487217/"/>
    <hyperlink ref="C1625" r:id="rId1921" display="https://caolanh.dongthap.gov.vn/"/>
    <hyperlink ref="C1626" r:id="rId1922" display="https://www.facebook.com/conganthanhbinhdongthap/"/>
    <hyperlink ref="C1627" r:id="rId1923" display="https://thanhbinh.dongthap.gov.vn/"/>
    <hyperlink ref="C1629" r:id="rId1924" display="https://lapvo.dongthap.gov.vn/"/>
    <hyperlink ref="C1630" r:id="rId1925" display="https://www.facebook.com/ConganhuyenLaiVung/"/>
    <hyperlink ref="C1631" r:id="rId1926" display="https://laivung.dongthap.gov.vn/"/>
    <hyperlink ref="C1633" r:id="rId1927" display="https://longxuyen.angiang.gov.vn/trang-chu"/>
    <hyperlink ref="C1635" r:id="rId1928" display="https://chaudoc.angiang.gov.vn/wps/vanityurl/cdp-ubndthanhpho"/>
    <hyperlink ref="C1636" r:id="rId1929" display="https://www.facebook.com/ubndhuyenanphu/"/>
    <hyperlink ref="C1637" r:id="rId1930" display="https://anphu.angiang.gov.vn/"/>
    <hyperlink ref="C1639" r:id="rId1931" display="https://phutan.angiang.gov.vn/"/>
    <hyperlink ref="C1640" r:id="rId1932" display="https://www.facebook.com/p/%C4%90o%C3%A0n-Thanh-ni%C3%AAn-C%C3%B4ng-an-huy%E1%BB%87n-Ch%C3%A2u-Ph%C3%BA-100063701133978/"/>
    <hyperlink ref="C1641" r:id="rId1933" display="https://chauphu.angiang.gov.vn/"/>
    <hyperlink ref="C1643" r:id="rId1934" display="https://tinhbien.angiang.gov.vn/"/>
    <hyperlink ref="C1645" r:id="rId1935" display="https://triton.angiang.gov.vn/wps/portal/Home"/>
    <hyperlink ref="C1646" r:id="rId1936" display="https://www.facebook.com/p/Tu%E1%BB%95i-tr%E1%BA%BB-C%C3%B4ng-an-huy%E1%BB%87n-Ninh-Ph%C6%B0%E1%BB%9Bc-100068114569027/"/>
    <hyperlink ref="C1647" r:id="rId1937" display="https://chomoi.angiang.gov.vn/wps/portal/Home"/>
    <hyperlink ref="C1648" r:id="rId1938" display="https://www.facebook.com/854925838735943"/>
    <hyperlink ref="C1649" r:id="rId1939" display="https://thoaison.angiang.gov.vn/"/>
    <hyperlink ref="C1650" r:id="rId1940" display="https://www.facebook.com/p/C%C3%B4ng-an-ph%C6%B0%E1%BB%9Dng-An-H%C3%B2a-th%C3%A0nh-ph%E1%BB%91-R%E1%BA%A1ch-Gi%C3%A1-100084291617966/"/>
    <hyperlink ref="C1651" r:id="rId1941" display="https://rachgia.kiengiang.gov.vn/"/>
    <hyperlink ref="C1652" r:id="rId1942" display="https://www.facebook.com/cahkienluong/"/>
    <hyperlink ref="C1653" r:id="rId1943" display="https://kienluong.kiengiang.gov.vn/"/>
    <hyperlink ref="C1655" r:id="rId1944" display="https://hondat.kiengiang.gov.vn/"/>
    <hyperlink ref="C1656" r:id="rId1945" display="https://www.facebook.com/p/C%C3%B4ng-an-huy%E1%BB%87n-T%C3%A2n-Hi%E1%BB%87p-100069475322179/"/>
    <hyperlink ref="C1657" r:id="rId1946" display="https://tanhiep.kiengiang.gov.vn/"/>
    <hyperlink ref="C1659" r:id="rId1947" display="https://giongrieng.kiengiang.gov.vn/"/>
    <hyperlink ref="C1661" r:id="rId1948" display="https://goquao.kiengiang.gov.vn/"/>
    <hyperlink ref="C1662" r:id="rId1949" display="https://www.facebook.com/p/Tu%E1%BB%95i-tr%E1%BA%BB-C%C3%B4ng-an-t%E1%BB%89nh-Ki%C3%AAn-Giang-100064349125717/"/>
    <hyperlink ref="C1663" r:id="rId1950" display="https://anbien.kiengiang.gov.vn/"/>
    <hyperlink ref="C1664" r:id="rId1951" display="https://www.facebook.com/CAHANMINH/"/>
    <hyperlink ref="C1665" r:id="rId1952" display="https://anminh.kiengiang.gov.vn/"/>
    <hyperlink ref="C1667" r:id="rId1953" display="https://vinhthuan.kiengiang.gov.vn/"/>
    <hyperlink ref="C1668" r:id="rId1954" display="https://www.facebook.com/Conganthanhphophuquoc/?locale=vi_VN"/>
    <hyperlink ref="C1669" r:id="rId1955" display="https://phuquoc.kiengiang.gov.vn/"/>
    <hyperlink ref="C1670" r:id="rId1956" display="https://www.facebook.com/p/Tu%E1%BB%95i-tr%E1%BA%BB-C%C3%B4ng-an-t%E1%BB%89nh-Ki%C3%AAn-Giang-100064349125717/"/>
    <hyperlink ref="C1671" r:id="rId1957" display="https://kienhai.kiengiang.gov.vn/"/>
    <hyperlink ref="C1673" r:id="rId1958" display="https://uminhthuong.kiengiang.gov.vn/"/>
    <hyperlink ref="C1674" r:id="rId1959" display="https://www.facebook.com/p/C%C3%B4ng-an-huy%E1%BB%87n-T%C3%A2n-Hi%E1%BB%87p-100069475322179/?locale=ro_RO"/>
    <hyperlink ref="C1675" r:id="rId1960" display="https://giangthanh.kiengiang.gov.vn/"/>
    <hyperlink ref="C1677" r:id="rId1961" display="https://ninhkieu.cantho.gov.vn/"/>
    <hyperlink ref="C1678" r:id="rId1962" display="https://www.facebook.com/@Conganomon/"/>
    <hyperlink ref="C1679" r:id="rId1963" display="https://omon.cantho.gov.vn/"/>
    <hyperlink ref="C1680" r:id="rId1964" display="https://www.facebook.com/p/Th%C3%B4ng-tin-C%C3%B4ng-an-qu%E1%BA%ADn-B%C3%ACnh-Thu%E1%BB%B7-100076033823590/?locale=vi_VN"/>
    <hyperlink ref="C1681" r:id="rId1965" display="https://binhthuy.cantho.gov.vn/"/>
    <hyperlink ref="C1683" r:id="rId1966" display="https://cairang.cantho.gov.vn/"/>
    <hyperlink ref="C1684" r:id="rId1967" display="https://www.facebook.com/ConganquanThotNot/"/>
    <hyperlink ref="C1685" r:id="rId1968" display="https://thotnot.cantho.gov.vn/"/>
    <hyperlink ref="C1686" r:id="rId1969" display="https://www.facebook.com/p/C%C3%B4ng-an-huy%E1%BB%87n-C%E1%BB%9D-%C4%90%E1%BB%8F-61555824492428/"/>
    <hyperlink ref="C1687" r:id="rId1970" display="https://codo.cantho.gov.vn/"/>
    <hyperlink ref="C1689" r:id="rId1971" display="https://thoilai.cantho.gov.vn/"/>
    <hyperlink ref="C1690" r:id="rId1972" display="https://www.facebook.com/ConganthanhphoViThanhHauGiang/"/>
    <hyperlink ref="C1691" r:id="rId1973" display="https://vithanh.haugiang.gov.vn/"/>
    <hyperlink ref="C1692" r:id="rId1974" display="https://www.facebook.com/p/C%C3%B4ng-an-huy%E1%BB%87n-Ch%C3%A2u-Th%C3%A0nh-H%E1%BA%ADu-Giang-100083013982905/"/>
    <hyperlink ref="C1693" r:id="rId1975" display="https://chauthanh.haugiang.gov.vn/"/>
    <hyperlink ref="C1695" r:id="rId1976" display="https://phunghiep.haugiang.gov.vn/"/>
    <hyperlink ref="C1697" r:id="rId1977" display="https://vithuy.haugiang.gov.vn/"/>
    <hyperlink ref="C1699" r:id="rId1978" display="https://longmy.haugiang.gov.vn/"/>
    <hyperlink ref="C1701" r:id="rId1979" display="https://ubndtp.soctrang.gov.vn/"/>
    <hyperlink ref="C1702" r:id="rId1980" display="https://www.facebook.com/p/ANTT-Huy%E1%BB%87n-K%E1%BA%BF-S%C3%A1ch-100027924745740/"/>
    <hyperlink ref="C1703" r:id="rId1981" display="https://kesach.soctrang.gov.vn/"/>
    <hyperlink ref="C1704" r:id="rId1982" display="https://www.facebook.com/p/ANTT-huy%E1%BB%87n-M%E1%BB%B9-T%C3%BA-100067628774035/"/>
    <hyperlink ref="C1705" r:id="rId1983" display="https://mytu.soctrang.gov.vn/"/>
    <hyperlink ref="C1706" r:id="rId1984" display="https://www.facebook.com/ANTTculaodung/"/>
    <hyperlink ref="C1707" r:id="rId1985" display="https://culaodung.soctrang.gov.vn/"/>
    <hyperlink ref="C1708" r:id="rId1986" display="https://www.facebook.com/p/ANTT-Long-Ph%C3%BA-100067831891600/"/>
    <hyperlink ref="C1709" r:id="rId1987" display="https://longphu.soctrang.gov.vn/"/>
    <hyperlink ref="C1711" r:id="rId1988" display="https://myxuyen.soctrang.gov.vn/"/>
    <hyperlink ref="C1712" r:id="rId1989" display="https://www.facebook.com/p/ANTT-Huy%E1%BB%87n-Th%E1%BA%A1nh-Tr%E1%BB%8B-100063501341306/"/>
    <hyperlink ref="C1713" r:id="rId1990" display="https://thanhtri.soctrang.gov.vn/"/>
    <hyperlink ref="C1714" r:id="rId1991" display="https://www.facebook.com/p/ANTT-huy%E1%BB%87n-Tr%E1%BA%A7n-%C4%90%E1%BB%81-100064307071807/"/>
    <hyperlink ref="C1715" r:id="rId1992" display="https://trande.soctrang.gov.vn/"/>
    <hyperlink ref="C1716" r:id="rId1993" display="https://www.facebook.com/tuoitreconganbaclieu/?locale=vi_VN"/>
    <hyperlink ref="C1717" r:id="rId1994" display="https://baclieu.gov.vn/"/>
    <hyperlink ref="C1718" r:id="rId1995" display="https://www.facebook.com/p/C%C3%B4ng-an-huy%E1%BB%87n-H%E1%BB%93ng-D%C3%A2n-100083110071873/"/>
    <hyperlink ref="C1719" r:id="rId1996" display="https://baclieu.gov.vn/-/quy%E1%BA%BFt-%C4%91%E1%BB%8Bnh-ubnd-t%E1%BB%89nh-v/v-thu-h%E1%BB%93i-gi%E1%BA%A5y-ch%E1%BB%A9ng-nh%E1%BA%ADn-quy%E1%BB%81n-s%E1%BB%AD-d%E1%BB%A5ng-%C4%91%E1%BA%A5t-do-%E1%BB%A6y-ban-nh%C3%A2n-d%C3%A2n-huy%E1%BB%87n-h%E1%BB%93ng-d%C3%A2n-%C4%91%C3%A3-c"/>
    <hyperlink ref="C1720" r:id="rId1997" display="https://www.facebook.com/phuoclongbac/"/>
    <hyperlink ref="C1721" r:id="rId1998" display="https://baclieu.gov.vn/"/>
    <hyperlink ref="C1722" r:id="rId1999" display="https://www.facebook.com/p/C%C3%B4ng-an-huy%E1%BB%87n-V%C4%A9nh-L%E1%BB%A3i-t%E1%BB%89nh-B%E1%BA%A1c-Li%C3%AAu-100083347750319/"/>
    <hyperlink ref="C1723" r:id="rId2000" display="https://dichvucong.gov.vn/p/home/dvc-tthc-bonganh-tinhtp.html?id2=401427&amp;name2=UBND%20huy%E1%BB%87n%20V%C4%A9nh%20L%E1%BB%A3i%20-%20T%E1%BB%89nh%20B%E1%BA%A1c%20Li%C3%AAu&amp;name1=UBND%20t%E1%BB%89nh%20B%E1%BA%A1c%20Li%C3%AAu&amp;id1=401037&amp;type_tinh_bo=2&amp;lan=2"/>
    <hyperlink ref="C1725" r:id="rId2001" display="https://baclieu.gov.vn/"/>
    <hyperlink ref="C1726" r:id="rId2002" display="https://www.facebook.com/176592034469677"/>
    <hyperlink ref="C1727" r:id="rId2003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1729" r:id="rId2004" display="https://tpcm.camau.gov.vn/"/>
    <hyperlink ref="C1731" r:id="rId2005" display="https://uminh.camau.gov.vn/"/>
    <hyperlink ref="C1733" r:id="rId2006" display="https://thoibinh.camau.gov.vn/"/>
    <hyperlink ref="C1735" r:id="rId2007" display="https://tranvanthoi.camau.gov.vn/"/>
    <hyperlink ref="C1736" r:id="rId2008" display="https://www.facebook.com/p/Tu%E1%BB%95i-tr%E1%BA%BB-C%C3%A1i-N%C6%B0%E1%BB%9Bc-C%C3%A0-Mau-100068404133584/"/>
    <hyperlink ref="C1737" r:id="rId2009" display="https://cainuoc.camau.gov.vn/"/>
    <hyperlink ref="C1738" r:id="rId2010" display="https://www.facebook.com/p/Tu%E1%BB%95i-tr%E1%BA%BB-C%C3%B4ng-an-huy%E1%BB%87n-Ninh-Ph%C6%B0%E1%BB%9Bc-100068114569027/"/>
    <hyperlink ref="C1739" r:id="rId2011" display="https://damdoi.camau.gov.vn/wps/portal/trangchu_old/!ut/p/z1/04_Sj9CPykssy0xPLMnMz0vMAfIjo8ziTQO8Pd2dnA38LJxCLQwCXX1cg8zMvDxCzAz0w8EKDFCAo4FTkJGTsYGBu7-RfhTp-pFNIk4_HgVR-I0P14_CZ0WAmQlUAT4vErKkIDc0NMIg0xMAY6tkBA!!/"/>
    <hyperlink ref="C1740" r:id="rId2012" display="https://www.facebook.com/CATT.NAMCAN/"/>
    <hyperlink ref="C1741" r:id="rId2013" display="https://namcan.camau.gov.vn/"/>
    <hyperlink ref="C1743" r:id="rId2014" display="https://ngochien.camau.gov.vn/"/>
    <hyperlink ref="C1744" r:id="rId2015" display="https://www.facebook.com/p/C%C3%B4ng-an-ph%C6%B0%E1%BB%9Dng-H%E1%BA%A3i-Th%C3%A0nh-100076281626579/"/>
    <hyperlink ref="C1745" r:id="rId2016" display="https://haithanh.quangbinh.gov.vn/"/>
    <hyperlink ref="C1747" r:id="rId2017" display="https://dongphu.quangbinh.gov.vn/"/>
    <hyperlink ref="C1748" r:id="rId2018" display="https://www.facebook.com/p/C%C3%B4ng-an-ph%C6%B0%E1%BB%9Dng-B%E1%BA%AFc-L%C3%BD-100076515212894/"/>
    <hyperlink ref="C1749" r:id="rId2019" display="https://donghoi.quangbinh.gov.vn/chi-tiet-tin/-/view-article/1/1404469293843/1403583090675"/>
    <hyperlink ref="C1751" r:id="rId2020" display="https://dongphu.quangbinh.gov.vn/"/>
    <hyperlink ref="C1752" r:id="rId2021" display="https://www.facebook.com/p/C%C3%B4ng-an-ph%C6%B0%E1%BB%9Dng-Nam-L%C3%BD-100082642024324/"/>
    <hyperlink ref="C1753" r:id="rId2022" display="https://donghoi.quangbinh.gov.vn/chi-tiet-tin/-/view-article/1/1404469293843/1403583090674"/>
    <hyperlink ref="C1754" r:id="rId2023" display="https://www.facebook.com/tuoitreconganthixabadon/?locale=ka_GE"/>
    <hyperlink ref="C1755" r:id="rId2024" display="https://congan.quangbinh.gov.vn/cong-an-phuong-hai-dinh-dam-bao-tot-an-ninh-trat-tu-tren-dia-ban/"/>
    <hyperlink ref="C1757" r:id="rId2025" display="https://dongson.quangbinh.gov.vn/"/>
    <hyperlink ref="C1758" r:id="rId2026" display="https://www.facebook.com/61555255830479"/>
    <hyperlink ref="C1759" r:id="rId2027" display="https://donghoi.quangbinh.gov.vn/chi-tiet-tin/-/view-article/1/1404469293843/1403583090678"/>
    <hyperlink ref="C1761" r:id="rId2028" display="https://bacnghia.quangbinh.gov.vn/"/>
    <hyperlink ref="C1763" r:id="rId2029" display="https://donghoi.quangbinh.gov.vn/chi-tiet-tin/-/view-article/1/1404469293843/1403583090679"/>
    <hyperlink ref="C1764" r:id="rId2030" display="https://www.facebook.com/tuoitreconganquangbinh/"/>
    <hyperlink ref="C1765" r:id="rId2031" display="https://quangphudh.quangbinh.gov.vn/"/>
    <hyperlink ref="C1767" r:id="rId2032" display="https://locninh.quangbinh.gov.vn/"/>
    <hyperlink ref="C1768" r:id="rId2033" display="https://www.facebook.com/tuoitreconganquangbinh/"/>
    <hyperlink ref="C1769" r:id="rId2034" display="https://baoninh.quangbinh.gov.vn/"/>
    <hyperlink ref="C1771" r:id="rId2035" display="https://nghianinh.quangbinh.gov.vn/"/>
    <hyperlink ref="C1772" r:id="rId2036" display="https://www.facebook.com/p/C%C3%B4ng-an-x%C3%A3-Thu%E1%BA%ADn-%C4%90%E1%BB%A9c-100080583796182/"/>
    <hyperlink ref="C1773" r:id="rId2037" display="https://thuanduc.quangbinh.gov.vn/"/>
    <hyperlink ref="C1775" r:id="rId2038" display="https://donghoi.quangbinh.gov.vn/chi-tiet-tin/-/view-article/1/1404469293843/1403583090694"/>
    <hyperlink ref="C1776" r:id="rId2039" display="https://www.facebook.com/tuoitreconganquangbinh/"/>
    <hyperlink ref="C1777" r:id="rId2040" display="https://minhhoa.quangbinh.gov.vn/"/>
    <hyperlink ref="C1778" r:id="rId2041" display="https://www.facebook.com/tuoitreconganquangbinh/"/>
    <hyperlink ref="C1779" r:id="rId2042" display="https://minhhoa.quangbinh.gov.vn/"/>
    <hyperlink ref="C1780" r:id="rId2043" display="https://www.facebook.com/tuoitreconganquangbinh/"/>
    <hyperlink ref="C1781" r:id="rId2044" display="https://www.quangbinh.gov.vn/3cms/upload/qbportal/File/VBPQ/2019/T01/QD-338--UBND.doc"/>
    <hyperlink ref="C1782" r:id="rId2045" display="https://www.facebook.com/tuoitreconganquangbinh/"/>
    <hyperlink ref="C1783" r:id="rId2046" display="https://dongtrieu.quangninh.gov.vn/Trang/ChiTietBVGioiThieu.aspx?bvid=219"/>
    <hyperlink ref="C1784" r:id="rId2047" display="https://www.facebook.com/congantinhquangbinh/"/>
    <hyperlink ref="C1785" r:id="rId2048" display="https://quangbinh.gov.vn/"/>
    <hyperlink ref="C1786" r:id="rId2049" display="https://www.facebook.com/tuoitreconganquangbinh/"/>
    <hyperlink ref="C1787" r:id="rId2050" display="https://tienhoa.quangbinh.gov.vn/"/>
    <hyperlink ref="C1788" r:id="rId2051" display="https://www.facebook.com/tuoitreconganquangbinh/"/>
    <hyperlink ref="C1789" r:id="rId2052" display="https://quangbinh.gov.vn/chi-tiet-tin/-/view-article/1/0/1724207496973"/>
    <hyperlink ref="C1790" r:id="rId2053" display="https://www.facebook.com/tuoitreconganquangbinh/"/>
    <hyperlink ref="C1791" r:id="rId2054" display="https://quangbinh.gov.vn/chi-tiet-tin/-/view-article/1/14012495785027/1412100684529"/>
    <hyperlink ref="C1792" r:id="rId2055" display="https://www.facebook.com/tuoitreconganquangbinh/"/>
    <hyperlink ref="C1793" r:id="rId2056" display="https://minhhoa.quangbinh.gov.vn/"/>
    <hyperlink ref="C1794" r:id="rId2057" display="https://www.facebook.com/p/C%C3%B4ng-an-huy%E1%BB%87n-Minh-H%C3%B3a-100063651312687/"/>
    <hyperlink ref="C1795" r:id="rId2058" display="https://minhhoa.quangbinh.gov.vn/"/>
    <hyperlink ref="C1797" r:id="rId2059" display="http://ubmt.quangbinh.gov.vn/3cms/uy-ban-mttq-tinh-to-chuc-le-khoi-cong-xay-dung-58-nha-be-vuot-lu-cho-58-ho-ngheo-can-ngheo-tai.htm"/>
    <hyperlink ref="C1798" r:id="rId2060" display="https://www.facebook.com/tuoitreconganquangbinh/"/>
    <hyperlink ref="C1799" r:id="rId2061" display="https://sonhoa.quangbinh.gov.vn/"/>
    <hyperlink ref="C1800" r:id="rId2062" display="https://www.facebook.com/tuoitreconganquangbinh/"/>
    <hyperlink ref="C1801" r:id="rId2063" display="https://minhhoa.quangbinh.gov.vn/"/>
    <hyperlink ref="C1802" r:id="rId2064" display="https://www.facebook.com/p/C%C3%B4ng-an-x%C3%A3-Trung-H%C3%B3a-100071952129639/"/>
    <hyperlink ref="C1803" r:id="rId2065" display="https://trunghoa.quangbinh.gov.vn/"/>
    <hyperlink ref="C1804" r:id="rId2066" display="https://www.facebook.com/CAXThuongHoa/"/>
    <hyperlink ref="C1805" r:id="rId2067" display="https://thuonghoa.quangbinh.gov.vn/"/>
    <hyperlink ref="C1806" r:id="rId2068" display="https://www.facebook.com/tuoitreconganquangbinh/"/>
    <hyperlink ref="C1807" r:id="rId2069" display="https://huonghoa.quangbinh.gov.vn/"/>
    <hyperlink ref="C1808" r:id="rId2070" display="https://www.facebook.com/p/C%C3%B4ng-an-x%C3%A3-Kim-H%C3%B3a-100071082356284/"/>
    <hyperlink ref="C1809" r:id="rId2071" display="https://kimhoa.quangbinh.gov.vn/"/>
    <hyperlink ref="C1810" r:id="rId2072" display="https://www.facebook.com/tuoitreconganquangbinh/"/>
    <hyperlink ref="C1811" r:id="rId2073" display="https://quangbinh.gov.vn/"/>
    <hyperlink ref="C1813" r:id="rId2074" display="https://tuyenhoa.quangbinh.gov.vn/chi-tiet-tin/-/view-article/1/440071382670252289/1689838090643"/>
    <hyperlink ref="C1815" r:id="rId2075" display="https://tuyenhoa.quangbinh.gov.vn/chi-tiet-tin/-/view-article/1/440071382670252289/1625561355933"/>
    <hyperlink ref="C1816" r:id="rId2076" display="https://www.facebook.com/tuoitreconganquangbinh/"/>
    <hyperlink ref="C1817" r:id="rId2077" display="https://dbnd.quangbinh.gov.vn/chi-tiet-tin/-/view-article/1/1515633979416/1702007051746"/>
    <hyperlink ref="C1818" r:id="rId2078" display="https://www.facebook.com/tuoitreconganquangbinh/"/>
    <hyperlink ref="C1819" r:id="rId2079" display="https://lehoa.quangbinh.gov.vn/"/>
    <hyperlink ref="C1821" r:id="rId2080" display="https://sonhoa.quangbinh.gov.vn/"/>
    <hyperlink ref="C1822" r:id="rId2081" display="https://www.facebook.com/tuoitreconganquangbinh/"/>
    <hyperlink ref="C1823" r:id="rId2082" display="https://quangbinh.gov.vn/chi-tiet-tin/-/view-article/1/14012495784457/1704269470708"/>
    <hyperlink ref="C1824" r:id="rId2083" display="https://www.facebook.com/tuoitreconganquangbinh/"/>
    <hyperlink ref="C1825" r:id="rId2084" display="https://tuyenhoa.quangbinh.gov.vn/chi-tiet-tin/-/view-article/1/1419905225599/1467001284692"/>
    <hyperlink ref="C1826" r:id="rId2085" display="https://www.facebook.com/tuoitreconganquangbinh/"/>
    <hyperlink ref="C1827" r:id="rId2086" display="https://quangbinh.gov.vn/"/>
    <hyperlink ref="C1828" r:id="rId2087" display="https://www.facebook.com/p/C%C3%B4ng-an-x%C3%A3-Th%E1%BA%A1ch-Ho%C3%A1-huy%E1%BB%87n-Tuy%C3%AAn-H%C3%B3a-100079629877167/"/>
    <hyperlink ref="C1829" r:id="rId2088" display="https://tuyenhoa.quangbinh.gov.vn/chi-tiet-tin/-/view-article/1/440071382670252289/1724403773860"/>
    <hyperlink ref="C1831" r:id="rId2089" display="https://ducninh.quangbinh.gov.vn/chi-tiet-tin/-/view-article/1/536661447209827142/1704852911693"/>
    <hyperlink ref="C1832" r:id="rId2090" display="https://www.facebook.com/tuoitreconganquangbinh/"/>
    <hyperlink ref="C1833" r:id="rId2091" display="https://quangbinh.gov.vn/chi-tiet-tin/-/view-article/1/14012495784987/1603595750371"/>
    <hyperlink ref="C1835" r:id="rId2092" display="https://nguyenbinh.caobang.gov.vn/xa-mai-long"/>
    <hyperlink ref="C1836" r:id="rId2093" display="https://www.facebook.com/tuoitreconganquangbinh/"/>
    <hyperlink ref="C1837" r:id="rId2094" display="https://tienhoa.quangbinh.gov.vn/"/>
    <hyperlink ref="C1838" r:id="rId2095" display="https://www.facebook.com/p/C%C3%B4ng-an-x%C3%A3-Ch%C3%A2u-Ho%C3%A1-Huy%E1%BB%87n-Tuy%C3%AAn-Ho%C3%A1-T%E1%BB%89nh-Qu%E1%BA%A3ng-B%C3%ACnh-100071767027084/"/>
    <hyperlink ref="C1839" r:id="rId2096" display="https://quangbinh.gov.vn/chi-tiet-tin/-/view-article/1/0/1726479919524"/>
    <hyperlink ref="C1840" r:id="rId2097" display="https://www.facebook.com/congantinhquangbinh/"/>
    <hyperlink ref="C1841" r:id="rId2098" display="https://caoquang.quangbinh.gov.vn/"/>
    <hyperlink ref="C1842" r:id="rId2099" display="https://www.facebook.com/tuoitreconganquangbinh/"/>
    <hyperlink ref="C1843" r:id="rId2100" display="https://vanhoa.quangbinh.gov.vn/"/>
    <hyperlink ref="C1844" r:id="rId2101" display="https://www.facebook.com/tuoitreconganquangbinh/"/>
    <hyperlink ref="C1845" r:id="rId2102" display="https://quangtrach.quangbinh.gov.vn/"/>
    <hyperlink ref="C1847" r:id="rId2103" display="https://quangtrach.quangbinh.gov.vn/"/>
    <hyperlink ref="C1848" r:id="rId2104" display="https://www.facebook.com/tuoitreconganquangbinh/"/>
    <hyperlink ref="C1849" r:id="rId2105" display="https://congan.quangbinh.gov.vn/khoi-to-dam-xuan-vinh-pho-chu-tich-hoi-dong-nhan-dan-xa-quang-chau/"/>
    <hyperlink ref="C1850" r:id="rId2106" display="https://www.facebook.com/tuoitreconganquangbinh/"/>
    <hyperlink ref="C1851" r:id="rId2107" display="https://donghoi.quangbinh.gov.vn/chi-tiet-tin/-/view-article/1/1404469293843/1403583090682"/>
    <hyperlink ref="C1853" r:id="rId2108" display="https://congan.quangbinh.gov.vn/khoi-to-dam-xuan-vinh-pho-chu-tich-hoi-dong-nhan-dan-xa-quang-chau/"/>
    <hyperlink ref="C1854" r:id="rId2109" display="https://www.facebook.com/p/C%C3%B4ng-an-x%C3%A3-Qu%E1%BA%A3ng-Th%E1%BA%A1ch-100079709157323/"/>
    <hyperlink ref="C1855" r:id="rId2110" display="https://quangtrach.quangbinh.gov.vn/chi-tiet-tin/-/view-article/1/440011402277494955/1503327986547"/>
    <hyperlink ref="C1856" r:id="rId2111" display="https://www.facebook.com/tuoitreconganquangbinh/"/>
    <hyperlink ref="C1857" r:id="rId2112" display="https://quangluu.quangbinh.gov.vn/"/>
    <hyperlink ref="C1858" r:id="rId2113" display="https://www.facebook.com/p/Trang-Tin-x%C3%A3-Qu%E1%BA%A3ng-T%C3%B9ng-100063685382757/"/>
    <hyperlink ref="C1859" r:id="rId2114" display="https://quangtrach.quangbinh.gov.vn/chi-tiet-tin/-/view-article/1/1404469291936/1403517711715"/>
    <hyperlink ref="C1861" r:id="rId2115" display="https://canhduong.quangbinh.gov.vn/"/>
    <hyperlink ref="C1862" r:id="rId2116" display="https://www.facebook.com/p/C%C3%B4ng-an-x%C3%A3-Qu%E1%BA%A3ng-Ti%E1%BA%BFn-Qu%E1%BA%A3ng-Tr%E1%BA%A1ch-Qu%E1%BA%A3ng-B%C3%ACnh-61550791966335/"/>
    <hyperlink ref="C1863" r:id="rId2117" display="http://quangtien.cumgar.daklak.gov.vn/"/>
    <hyperlink ref="C1864" r:id="rId2118" display="https://www.facebook.com/p/C%C3%B4ng-an-x%C3%A3-Qu%E1%BA%A3ng-H%C6%B0ng-100079918016944/"/>
    <hyperlink ref="C1865" r:id="rId2119" display="https://quangbinh.gov.vn/chi-tiet-tin/-/view-article/1/14012495784607/1607664477260"/>
    <hyperlink ref="C1866" r:id="rId2120" display="https://www.facebook.com/conganxaquangxuan/?locale=ms_MY"/>
    <hyperlink ref="C1867" r:id="rId2121" display="http://ubmt.quangbinh.gov.vn/3cms/ubnd-xa-quang-xuan-huyen-quang-trach-to-chuc-gap-mat-ky-niem-75-nam-ngay-thuong-binh---liet-sy-.htm"/>
    <hyperlink ref="C1868" r:id="rId2122" display="https://www.facebook.com/tuoitreconganquangbinh/"/>
    <hyperlink ref="C1869" r:id="rId2123" display="https://quangbinh.gov.vn/chi-tiet-tin/-/view-article/1/14012495784607/1587404977090"/>
    <hyperlink ref="C1870" r:id="rId2124" display="https://www.facebook.com/tuoitreconganquangbinh/"/>
    <hyperlink ref="C1871" r:id="rId2125" display="https://www.quangninh.gov.vn/"/>
    <hyperlink ref="C1872" r:id="rId2126" display="https://www.facebook.com/tuoitreconganquangbinh/"/>
    <hyperlink ref="C1873" r:id="rId2127" display="https://quangbinh.gov.vn/"/>
    <hyperlink ref="C1874" r:id="rId2128" display="https://www.facebook.com/p/C%C3%B4ng-an-x%C3%A3-Qu%E1%BA%A3ng-Ph%C6%B0%C6%A1ng-100079903098151/"/>
    <hyperlink ref="C1875" r:id="rId2129" display="https://quangtrach.quangbinh.gov.vn/chi-tiet-tin/-/view-article/1/1404469291936/1403517711715"/>
    <hyperlink ref="C1876" r:id="rId2130" display="https://www.facebook.com/tuoitreconganquangbinh/"/>
    <hyperlink ref="C1877" r:id="rId2131" display="https://quangbinh.gov.vn/"/>
    <hyperlink ref="C1878" r:id="rId2132" display="https://www.facebook.com/AnreQuoc/?locale=vi_VN"/>
    <hyperlink ref="C1879" r:id="rId2133" display="https://quangthanh.chauduc.baria-vungtau.gov.vn/"/>
    <hyperlink ref="C1880" r:id="rId2134" display="https://www.facebook.com/conganxaxuantrach/"/>
    <hyperlink ref="C1881" r:id="rId2135" display="https://xuantrach.quangbinh.gov.vn/"/>
    <hyperlink ref="C1883" r:id="rId2136" display="https://botrach.quangbinh.gov.vn/chi-tiet-tin/-/view-article/1/1404469290797/1597731676594"/>
    <hyperlink ref="C1884" r:id="rId2137" display="https://www.facebook.com/p/C%C3%B4ng-an-x%C3%A3-H%E1%BA%A1-Tr%E1%BA%A1ch-100063674791751/"/>
    <hyperlink ref="C1885" r:id="rId2138" display="https://botrach.quangbinh.gov.vn/"/>
    <hyperlink ref="C1887" r:id="rId2139" display="https://bactrach.quangbinh.gov.vn/"/>
    <hyperlink ref="C1888" r:id="rId2140" display="https://www.facebook.com/p/Tu%E1%BB%95i-tr%E1%BA%BB-C%C3%B4ng-an-B%E1%BB%91-Tr%E1%BA%A1ch-100072141488962/"/>
    <hyperlink ref="C1889" r:id="rId2141" display="https://botrach.quangbinh.gov.vn/chi-tiet-tin/-/view-article/1/1404469290797/1597731676594"/>
    <hyperlink ref="C1890" r:id="rId2142" display="https://www.facebook.com/tuoitreconganxathanhtrach/?locale=vi_VN"/>
    <hyperlink ref="C1891" r:id="rId2143" display="https://thanhtrach.quangbinh.gov.vn/"/>
    <hyperlink ref="C1892" r:id="rId2144" display="https://www.facebook.com/p/Tu%E1%BB%95i-tr%E1%BA%BB-C%C3%B4ng-an-B%E1%BB%91-Tr%E1%BA%A1ch-100072141488962/"/>
    <hyperlink ref="C1893" r:id="rId2145" display="https://quangbinh.gov.vn/chi-tiet-tin/-/view-article/1/14012495784457/1681694011301"/>
    <hyperlink ref="C1894" r:id="rId2146" display="https://www.facebook.com/people/C%C3%B4ng-An-X%C3%A3-Ph%C3%BAc-Tr%E1%BA%A1ch/100075881265553/"/>
    <hyperlink ref="C1895" r:id="rId2147" display="https://botrach.quangbinh.gov.vn/chi-tiet-tin/-/view-article/1/1404469290797/1597731676594"/>
    <hyperlink ref="C1897" r:id="rId2148" display="https://botrach.quangbinh.gov.vn/chi-tiet-tin/-/view-article/1/1404469290797/1597731676594"/>
    <hyperlink ref="C1898" r:id="rId2149" display="https://www.facebook.com/tuoitreconganquangbinh/"/>
    <hyperlink ref="C1899" r:id="rId2150" display="https://botrach.quangbinh.gov.vn/chi-tiet-tin/-/view-article/1/1404469290797/1403595781891"/>
    <hyperlink ref="C1900" r:id="rId2151" display="https://www.facebook.com/p/Tu%E1%BB%95i-tr%E1%BA%BB-C%C3%B4ng-an-B%E1%BB%91-Tr%E1%BA%A1ch-100072141488962/"/>
    <hyperlink ref="C1901" r:id="rId2152" display="https://botrach.quangbinh.gov.vn/chi-tiet-tin/-/view-article/1/1404469290797/1597731676594"/>
    <hyperlink ref="C1902" r:id="rId2153" display="https://www.facebook.com/p/Tu%E1%BB%95i-tr%E1%BA%BB-C%C3%B4ng-an-huy%E1%BB%87n-L%E1%BB%99c-B%C3%ACnh-100063492099584/"/>
    <hyperlink ref="C1903" r:id="rId2154" display="https://quangbinh.gov.vn/chi-tiet-tin/-/view-article/1/14012495784987/1650535927863"/>
    <hyperlink ref="C1905" r:id="rId2155" display="https://botrach.quangbinh.gov.vn/"/>
    <hyperlink ref="C1906" r:id="rId2156" display="https://www.facebook.com/p/C%C3%B4ng-an-x%C3%A3-H%C6%B0ng-Tr%E1%BA%A1ch-100076002274366/"/>
    <hyperlink ref="C1907" r:id="rId2157" display="https://botrach.quangbinh.gov.vn/"/>
    <hyperlink ref="C1908" r:id="rId2158" display="https://www.facebook.com/tuoitreconganquangbinh/"/>
    <hyperlink ref="C1909" r:id="rId2159" display="https://quangbinh.gov.vn/"/>
    <hyperlink ref="C1910" r:id="rId2160" display="https://www.facebook.com/p/Tu%E1%BB%95i-tr%E1%BA%BB-C%C3%B4ng-an-B%E1%BB%91-Tr%E1%BA%A1ch-100072141488962/?locale=ru_RU"/>
    <hyperlink ref="C1911" r:id="rId2161" display="https://quangbinh.toaan.gov.vn/webcenter/portal/quangbinh/thongbaotimnguoivangmat?selectedPage=2&amp;pTrangThai=2"/>
    <hyperlink ref="C1912" r:id="rId2162" display="https://www.facebook.com/tuoitreconganquangbinh/"/>
    <hyperlink ref="C1913" r:id="rId2163" display="https://quangbinh.gov.vn/chi-tiet-tin/-/view-article/1/14012495793627/1561783361344"/>
    <hyperlink ref="C1914" r:id="rId2164" display="https://www.facebook.com/xavantrach/"/>
    <hyperlink ref="C1915" r:id="rId2165" display="https://vantrach.quangbinh.gov.vn/"/>
    <hyperlink ref="C1916" r:id="rId2166" display="https://www.facebook.com/p/Tu%E1%BB%95i-tr%E1%BA%BB-C%C3%B4ng-an-B%E1%BB%91-Tr%E1%BA%A1ch-100072141488962/"/>
    <hyperlink ref="C1917" r:id="rId2167" display="https://botrach.quangbinh.gov.vn/"/>
    <hyperlink ref="C1918" r:id="rId2168" display="https://www.facebook.com/301215668049813"/>
    <hyperlink ref="C1919" r:id="rId2169" display="https://botrach.quangbinh.gov.vn/chi-tiet-tin/-/view-article/1/1404469290797/1597731676594"/>
    <hyperlink ref="C1920" r:id="rId2170" display="https://www.facebook.com/p/Tu%E1%BB%95i-tr%E1%BA%BB-C%C3%B4ng-an-B%E1%BB%91-Tr%E1%BA%A1ch-100072141488962/"/>
    <hyperlink ref="C1921" r:id="rId2171" display="https://botrach.quangbinh.gov.vn/chi-tiet-tin/-/view-article/1/1404469290797/1597731676594"/>
    <hyperlink ref="C1923" r:id="rId2172" display="https://quangbinh.toaan.gov.vn/webcenter/portal/quangbinh/thongbaotimnguoivangmat?selectedPage=2&amp;pTrangThai=2"/>
    <hyperlink ref="C1924" r:id="rId2173" display="https://www.facebook.com/congantinhquangbinh/"/>
    <hyperlink ref="C1925" r:id="rId2174" display="https://botrach.quangbinh.gov.vn/"/>
    <hyperlink ref="C1926" r:id="rId2175" display="https://www.facebook.com/p/Tu%E1%BB%95i-tr%E1%BA%BB-C%C3%B4ng-an-B%E1%BB%91-Tr%E1%BA%A1ch-100072141488962/"/>
    <hyperlink ref="C1927" r:id="rId2176" display="https://daitrach.quangbinh.gov.vn/"/>
    <hyperlink ref="C1928" r:id="rId2177" display="https://www.facebook.com/people/C%C3%B4ng-An-X%C3%A3-Nh%C3%A2n-Tr%E1%BA%A1ch/100075833723647/"/>
    <hyperlink ref="C1929" r:id="rId2178" display="https://botrach.quangbinh.gov.vn/chi-tiet-tin/-/view-article/1/1404469290797/1403595781891"/>
    <hyperlink ref="C1930" r:id="rId2179" display="https://www.facebook.com/p/Tu%E1%BB%95i-tr%E1%BA%BB-C%C3%B4ng-an-B%E1%BB%91-Tr%E1%BA%A1ch-100072141488962/"/>
    <hyperlink ref="C1931" r:id="rId2180" display="https://botrach.quangbinh.gov.vn/chi-tiet-tin/-/view-article/1/1404469290797/1597731676594"/>
    <hyperlink ref="C1932" r:id="rId2181" display="https://www.facebook.com/p/Tu%E1%BB%95i-tr%E1%BA%BB-C%C3%B4ng-an-B%E1%BB%91-Tr%E1%BA%A1ch-100072141488962/"/>
    <hyperlink ref="C1933" r:id="rId2182" display="https://botrach.quangbinh.gov.vn/chi-tiet-tin/-/view-article/1/1404469290797/1597731676594"/>
    <hyperlink ref="C1935" r:id="rId2183" display="https://lytrach.quangbinh.gov.vn/"/>
    <hyperlink ref="C1937" r:id="rId2184" display="https://quangninh.quangbinh.gov.vn/chi-tiet-tin/-/view-article/1/13836141261867/13836141264027"/>
    <hyperlink ref="C1938" r:id="rId2185" display="https://www.facebook.com/Caxluongninh/?locale=hi_IN"/>
    <hyperlink ref="C1939" r:id="rId2186" display="https://quangninh.quangbinh.gov.vn/chi-tiet-tin/-/view-article/1/13836141261747/1468211601842"/>
    <hyperlink ref="C1940" r:id="rId2187" display="https://www.facebook.com/p/C%C3%B4ng-an-x%C3%A3-V%C4%A9nh-Ninh-huy%E1%BB%87n-Qu%E1%BA%A3ng-Ninh-t%E1%BB%89nh-Qu%E1%BA%A3ng-B%C3%ACnh-100071436484628/"/>
    <hyperlink ref="C1941" r:id="rId2188" display="https://vinhninh.quangbinh.gov.vn/"/>
    <hyperlink ref="C1942" r:id="rId2189" display="https://www.facebook.com/p/UBND-X%C3%83-V%C3%95-NINH-100095050035884/"/>
    <hyperlink ref="C1943" r:id="rId2190" display="https://quangninh.quangbinh.gov.vn/chi-tiet-tin/-/view-article/1/13836141260677/14079557009117"/>
    <hyperlink ref="C1944" r:id="rId2191" display="https://www.facebook.com/tuoitreconganquangbinh/"/>
    <hyperlink ref="C1945" r:id="rId2192" display="https://haininh.quangbinh.gov.vn/"/>
    <hyperlink ref="C1947" r:id="rId2193" display="https://hamninh.quangbinh.gov.vn/"/>
    <hyperlink ref="C1948" r:id="rId2194" display="https://www.facebook.com/p/C%C3%B4ng-an-x%C3%A3-Duy-Ninh-100076944493046/"/>
    <hyperlink ref="C1949" r:id="rId2195" display="https://quangninh.quangbinh.gov.vn/chi-tiet-tin/-/view-article/1/13836141260637/13836141263677"/>
    <hyperlink ref="C1950" r:id="rId2196" display="https://www.facebook.com/tuoitreconganquangbinh/"/>
    <hyperlink ref="C1951" r:id="rId2197" display="https://quangninh.quangbinh.gov.vn/chi-tiet-tin/-/view-article/1/13836141261827/1505452092128"/>
    <hyperlink ref="C1953" r:id="rId2198" display="https://quangninh.quangbinh.gov.vn/chi-tiet-tin/-/view-article/1/13836141261887/13836141264067"/>
    <hyperlink ref="C1955" r:id="rId2199" display="https://quangninh.quangbinh.gov.vn/chi-tiet-tin/-/view-article/1/13836141261787/13836141263827"/>
    <hyperlink ref="C1956" r:id="rId2200" display="https://www.facebook.com/p/C%C3%B4ng-an-x%C3%A3-T%C3%A2n-Ninh-100071873031444/"/>
    <hyperlink ref="C1957" r:id="rId2201" display="https://quangninh.quangbinh.gov.vn/chi-tiet-tin/-/view-article/1/13836141261797/1468211484883"/>
    <hyperlink ref="C1958" r:id="rId2202" display="https://www.facebook.com/p/C%C3%B4ng-an-x%C3%A3-Xu%C3%A2n-Ninh-100066546561529/"/>
    <hyperlink ref="C1959" r:id="rId2203" display="https://xuanninh.quangbinh.gov.vn/"/>
    <hyperlink ref="C1960" r:id="rId2204" display="https://www.facebook.com/tuoitreconganquangbinh/"/>
    <hyperlink ref="C1961" r:id="rId2205" display="https://quangninh.quangbinh.gov.vn/chi-tiet-tin/-/view-article/1/13836141261827/1505452092128"/>
    <hyperlink ref="C1962" r:id="rId2206" display="https://www.facebook.com/Conganxavanninh/"/>
    <hyperlink ref="C1963" r:id="rId2207" display="https://quangninh.quangbinh.gov.vn/chi-tiet-tin/-/view-article/1/13836141260647/14079557009247"/>
    <hyperlink ref="C1964" r:id="rId2208" display="https://www.facebook.com/p/C%C3%B4ng-an-x%C3%A3-H%E1%BB%93ng-Th%E1%BB%A7y-100077275136777/"/>
    <hyperlink ref="C1965" r:id="rId2209" display="https://hongthuy.quangbinh.gov.vn/"/>
    <hyperlink ref="C1966" r:id="rId2210" display="https://www.facebook.com/ConganxaNguThuyBac/?locale=fo_FO"/>
    <hyperlink ref="C1967" r:id="rId2211" display="https://nguthuybac.quangbinh.gov.vn/"/>
    <hyperlink ref="C1968" r:id="rId2212" display="https://www.facebook.com/tuoitreconganquangbinh/"/>
    <hyperlink ref="C1969" r:id="rId2213" display="https://hoathuy.quangbinh.gov.vn/"/>
    <hyperlink ref="C1970" r:id="rId2214" display="https://www.facebook.com/tuoitreconganquangbinh/"/>
    <hyperlink ref="C1971" r:id="rId2215" display="https://thanhthuy.quangbinh.gov.vn/"/>
    <hyperlink ref="C1972" r:id="rId2216" display="https://www.facebook.com/tuoitreconganquangbinh/"/>
    <hyperlink ref="C1973" r:id="rId2217" display="https://anthuy.quangbinh.gov.vn/"/>
    <hyperlink ref="C1974" r:id="rId2218" display="https://www.facebook.com/tuoitreconganquangbinh/"/>
    <hyperlink ref="C1975" r:id="rId2219" display="https://phongthuy.quangbinh.gov.vn/"/>
    <hyperlink ref="C1976" r:id="rId2220" display="https://www.facebook.com/p/C%C3%B4ng-an-x%C3%A3-Cam-Th%E1%BB%A7y-L%E1%BB%87-Th%E1%BB%A7y-Qu%E1%BA%A3ng-B%C3%ACnh-100071457885760/"/>
    <hyperlink ref="C1977" r:id="rId2221" display="https://lethuy.quangbinh.gov.vn/chi-tiet-tin/-/view-article/1/439071382670252277/1405732891736"/>
    <hyperlink ref="C1978" r:id="rId2222" display="https://www.facebook.com/tuoitreconganquangbinh/"/>
    <hyperlink ref="C1979" r:id="rId2223" display="https://nganthuy.quangbinh.gov.vn/"/>
    <hyperlink ref="C1981" r:id="rId2224" display="https://sonthuy.quangbinh.gov.vn/"/>
    <hyperlink ref="C1982" r:id="rId2225" display="https://www.facebook.com/AnninhLocThuy/"/>
    <hyperlink ref="C1983" r:id="rId2226" display="https://lethuy.quangbinh.gov.vn/chi-tiet-tin/-/view-article/1/439071382670252277/1405732891736"/>
    <hyperlink ref="C1984" r:id="rId2227" display="https://www.facebook.com/tuoitreconganquangbinh/"/>
    <hyperlink ref="C1985" r:id="rId2228" display="https://lethuy.quangbinh.gov.vn/chi-tiet-tin/-/view-article/1/439071382670252277/1405732891736"/>
    <hyperlink ref="C1986" r:id="rId2229" display="https://www.facebook.com/p/C%C3%B4ng-an-x%C3%A3-Li%C3%AAn-Th%E1%BB%A7y-61554075638430/"/>
    <hyperlink ref="C1987" r:id="rId2230" display="https://lienthuy.quangbinh.gov.vn/"/>
    <hyperlink ref="C1988" r:id="rId2231" display="https://www.facebook.com/p/C%C3%B4ng-an-x%C3%A3-H%C6%B0ng-Thu%E1%BB%B7-100069812659493/"/>
    <hyperlink ref="C1989" r:id="rId2232" display="https://hungthuy.quangbinh.gov.vn/"/>
    <hyperlink ref="C1991" r:id="rId2233" display="https://duongthuy.quangbinh.gov.vn/"/>
    <hyperlink ref="C1992" r:id="rId2234" display="https://www.facebook.com/p/C%C3%B4ng-an-x%C3%A3-T%C3%A2n-Thu%E1%BB%B7-100080296764759/"/>
    <hyperlink ref="C1993" r:id="rId2235" display="https://tanthuy.quangbinh.gov.vn/"/>
    <hyperlink ref="C1995" r:id="rId2236" display="https://phuthuy.quangbinh.gov.vn/"/>
    <hyperlink ref="C1997" r:id="rId2237" display="https://xuanthuy.quangbinh.gov.vn/"/>
    <hyperlink ref="C1998" r:id="rId2238" display="https://www.facebook.com/CALT.CAX19303/"/>
    <hyperlink ref="C1999" r:id="rId2239" display="https://quangbinh.gov.vn/chi-tiet-tin/-/view-article/1/14012495785027/1625561949617"/>
    <hyperlink ref="C2000" r:id="rId2240" display="https://www.facebook.com/tuoitreconganquangbinh/"/>
    <hyperlink ref="C2001" r:id="rId2241" display="https://nguthuybac.quangbinh.gov.vn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2025-02-11T20:00:21Z</dcterms:modified>
</cp:coreProperties>
</file>