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1999" i="1"/>
  <c r="B1997" i="1"/>
  <c r="B1996" i="1"/>
  <c r="B1995" i="1"/>
  <c r="B1994" i="1"/>
  <c r="B1993" i="1"/>
  <c r="B1992" i="1"/>
  <c r="B1991" i="1"/>
  <c r="B1990" i="1"/>
  <c r="B1989" i="1"/>
  <c r="B1988" i="1"/>
  <c r="B1987" i="1"/>
  <c r="B1985" i="1"/>
  <c r="B1983" i="1"/>
  <c r="B1981" i="1"/>
  <c r="B1980" i="1"/>
  <c r="B1979" i="1"/>
  <c r="B1978" i="1"/>
  <c r="B1977" i="1"/>
  <c r="B1975" i="1"/>
  <c r="B1974" i="1"/>
  <c r="B1973" i="1"/>
  <c r="B1972" i="1"/>
  <c r="B1971" i="1"/>
  <c r="B1969" i="1"/>
  <c r="B1967" i="1"/>
  <c r="B1966" i="1"/>
  <c r="B1965" i="1"/>
  <c r="B1963" i="1"/>
  <c r="B1961" i="1"/>
  <c r="B1959" i="1"/>
  <c r="B1957" i="1"/>
  <c r="B1955" i="1"/>
  <c r="B1953" i="1"/>
  <c r="B1952" i="1"/>
  <c r="B1951" i="1"/>
  <c r="B1949" i="1"/>
  <c r="B1947" i="1"/>
  <c r="B1945" i="1"/>
  <c r="B1943" i="1"/>
  <c r="B1942" i="1"/>
  <c r="B1941" i="1"/>
  <c r="B1939" i="1"/>
  <c r="B1938" i="1"/>
  <c r="B1937" i="1"/>
  <c r="B1935" i="1"/>
  <c r="B1934" i="1"/>
  <c r="B1933" i="1"/>
  <c r="B1932" i="1"/>
  <c r="B1931" i="1"/>
  <c r="B1930" i="1"/>
  <c r="B1929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3" i="1"/>
  <c r="B1911" i="1"/>
  <c r="B1910" i="1"/>
  <c r="B1909" i="1"/>
  <c r="B1908" i="1"/>
  <c r="B1907" i="1"/>
  <c r="B1906" i="1"/>
  <c r="B1905" i="1"/>
  <c r="B1904" i="1"/>
  <c r="B1903" i="1"/>
  <c r="B1902" i="1"/>
  <c r="B1901" i="1"/>
  <c r="B1899" i="1"/>
  <c r="B1897" i="1"/>
  <c r="B1896" i="1"/>
  <c r="B1895" i="1"/>
  <c r="B1893" i="1"/>
  <c r="B1891" i="1"/>
  <c r="B1890" i="1"/>
  <c r="B1889" i="1"/>
  <c r="B1887" i="1"/>
  <c r="B1886" i="1"/>
  <c r="B1885" i="1"/>
  <c r="B1883" i="1"/>
  <c r="B1882" i="1"/>
  <c r="B1881" i="1"/>
  <c r="B1879" i="1"/>
  <c r="B1878" i="1"/>
  <c r="B1877" i="1"/>
  <c r="B1875" i="1"/>
  <c r="B1874" i="1"/>
  <c r="B1873" i="1"/>
  <c r="B1871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3" i="1"/>
  <c r="B1831" i="1"/>
  <c r="B1830" i="1"/>
  <c r="B1829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5" i="1"/>
  <c r="B1804" i="1"/>
  <c r="B1803" i="1"/>
  <c r="B1802" i="1"/>
  <c r="B1801" i="1"/>
  <c r="B1799" i="1"/>
  <c r="B1798" i="1"/>
  <c r="B1797" i="1"/>
  <c r="B1796" i="1"/>
  <c r="B1795" i="1"/>
  <c r="B1794" i="1"/>
  <c r="B1793" i="1"/>
  <c r="B1792" i="1"/>
  <c r="B1791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5" i="1"/>
  <c r="B1773" i="1"/>
  <c r="B1772" i="1"/>
  <c r="B1771" i="1"/>
  <c r="B1770" i="1"/>
  <c r="B1769" i="1"/>
  <c r="B1767" i="1"/>
  <c r="B1765" i="1"/>
  <c r="B1764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8" i="1"/>
  <c r="B1747" i="1"/>
  <c r="B1746" i="1"/>
  <c r="B1745" i="1"/>
  <c r="B1743" i="1"/>
  <c r="B1742" i="1"/>
  <c r="B1741" i="1"/>
  <c r="B1739" i="1"/>
  <c r="B1737" i="1"/>
  <c r="B1735" i="1"/>
  <c r="B1733" i="1"/>
  <c r="B1731" i="1"/>
  <c r="B1729" i="1"/>
  <c r="B1728" i="1"/>
  <c r="B1727" i="1"/>
  <c r="B1726" i="1"/>
  <c r="B1725" i="1"/>
  <c r="B1724" i="1"/>
  <c r="B1723" i="1"/>
  <c r="B1721" i="1"/>
  <c r="B1720" i="1"/>
  <c r="B1719" i="1"/>
  <c r="B1717" i="1"/>
  <c r="B1716" i="1"/>
  <c r="B1715" i="1"/>
  <c r="B1713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5" i="1"/>
  <c r="B1683" i="1"/>
  <c r="B1682" i="1"/>
  <c r="B1681" i="1"/>
  <c r="B1679" i="1"/>
  <c r="B1678" i="1"/>
  <c r="B1677" i="1"/>
  <c r="B1675" i="1"/>
  <c r="B1673" i="1"/>
  <c r="B1671" i="1"/>
  <c r="B1669" i="1"/>
  <c r="B1667" i="1"/>
  <c r="B1666" i="1"/>
  <c r="B1665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29" i="1"/>
  <c r="B1628" i="1"/>
  <c r="B1627" i="1"/>
  <c r="B1625" i="1"/>
  <c r="B1623" i="1"/>
  <c r="B1621" i="1"/>
  <c r="B1620" i="1"/>
  <c r="B1619" i="1"/>
  <c r="B1617" i="1"/>
  <c r="B1615" i="1"/>
  <c r="B1613" i="1"/>
  <c r="B1612" i="1"/>
  <c r="B1611" i="1"/>
  <c r="B1609" i="1"/>
  <c r="B1608" i="1"/>
  <c r="B1607" i="1"/>
  <c r="B1606" i="1"/>
  <c r="B1605" i="1"/>
  <c r="B1603" i="1"/>
  <c r="B1601" i="1"/>
  <c r="B1600" i="1"/>
  <c r="B1599" i="1"/>
  <c r="B1598" i="1"/>
  <c r="B1597" i="1"/>
  <c r="B1595" i="1"/>
  <c r="B1593" i="1"/>
  <c r="B1591" i="1"/>
  <c r="B1589" i="1"/>
  <c r="B1587" i="1"/>
  <c r="B1585" i="1"/>
  <c r="B1584" i="1"/>
  <c r="B1583" i="1"/>
  <c r="B1581" i="1"/>
  <c r="B1579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3" i="1"/>
  <c r="B1562" i="1"/>
  <c r="B1561" i="1"/>
  <c r="B1559" i="1"/>
  <c r="B1558" i="1"/>
  <c r="B1557" i="1"/>
  <c r="B1555" i="1"/>
  <c r="B1554" i="1"/>
  <c r="B1553" i="1"/>
  <c r="B1552" i="1"/>
  <c r="B1551" i="1"/>
  <c r="B1550" i="1"/>
  <c r="B1549" i="1"/>
  <c r="B1547" i="1"/>
  <c r="B1546" i="1"/>
  <c r="B1545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7" i="1"/>
  <c r="B1525" i="1"/>
  <c r="B1524" i="1"/>
  <c r="B1523" i="1"/>
  <c r="B1522" i="1"/>
  <c r="B1521" i="1"/>
  <c r="B1520" i="1"/>
  <c r="B1519" i="1"/>
  <c r="B1518" i="1"/>
  <c r="B1517" i="1"/>
  <c r="B1516" i="1"/>
  <c r="B1515" i="1"/>
  <c r="B1513" i="1"/>
  <c r="B1512" i="1"/>
  <c r="B1511" i="1"/>
  <c r="B1509" i="1"/>
  <c r="B1508" i="1"/>
  <c r="B1507" i="1"/>
  <c r="B1506" i="1"/>
  <c r="B1505" i="1"/>
  <c r="B1503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7" i="1"/>
  <c r="B1485" i="1"/>
  <c r="B1483" i="1"/>
  <c r="B1482" i="1"/>
  <c r="B1481" i="1"/>
  <c r="B1480" i="1"/>
  <c r="B1479" i="1"/>
  <c r="B1478" i="1"/>
  <c r="B1477" i="1"/>
  <c r="B1476" i="1"/>
  <c r="B1475" i="1"/>
  <c r="B1473" i="1"/>
  <c r="B1471" i="1"/>
  <c r="B1469" i="1"/>
  <c r="B1467" i="1"/>
  <c r="B1465" i="1"/>
  <c r="B1463" i="1"/>
  <c r="B1462" i="1"/>
  <c r="B1461" i="1"/>
  <c r="B1459" i="1"/>
  <c r="B1457" i="1"/>
  <c r="B1455" i="1"/>
  <c r="B1454" i="1"/>
  <c r="B1453" i="1"/>
  <c r="B1451" i="1"/>
  <c r="B1449" i="1"/>
  <c r="B1448" i="1"/>
  <c r="B1447" i="1"/>
  <c r="B1446" i="1"/>
  <c r="B1445" i="1"/>
  <c r="B1443" i="1"/>
  <c r="B1441" i="1"/>
  <c r="B1439" i="1"/>
  <c r="B1437" i="1"/>
  <c r="B1435" i="1"/>
  <c r="B1433" i="1"/>
  <c r="B1432" i="1"/>
  <c r="B1431" i="1"/>
  <c r="B1429" i="1"/>
  <c r="B1427" i="1"/>
  <c r="B1425" i="1"/>
  <c r="B1423" i="1"/>
  <c r="B1422" i="1"/>
  <c r="B1421" i="1"/>
  <c r="B1419" i="1"/>
  <c r="B1417" i="1"/>
  <c r="B1415" i="1"/>
  <c r="B1414" i="1"/>
  <c r="B1413" i="1"/>
  <c r="B1411" i="1"/>
  <c r="B1409" i="1"/>
  <c r="B1407" i="1"/>
  <c r="B1406" i="1"/>
  <c r="B1405" i="1"/>
  <c r="B1403" i="1"/>
  <c r="B1402" i="1"/>
  <c r="B1401" i="1"/>
  <c r="B1400" i="1"/>
  <c r="B1399" i="1"/>
  <c r="B1397" i="1"/>
  <c r="B1395" i="1"/>
  <c r="B1394" i="1"/>
  <c r="B1393" i="1"/>
  <c r="B1392" i="1"/>
  <c r="B1391" i="1"/>
  <c r="B1390" i="1"/>
  <c r="B1389" i="1"/>
  <c r="B1387" i="1"/>
  <c r="B1385" i="1"/>
  <c r="B1384" i="1"/>
  <c r="B1383" i="1"/>
  <c r="B1381" i="1"/>
  <c r="B1380" i="1"/>
  <c r="B1379" i="1"/>
  <c r="B1377" i="1"/>
  <c r="B1375" i="1"/>
  <c r="B1373" i="1"/>
  <c r="B1371" i="1"/>
  <c r="B1370" i="1"/>
  <c r="B1369" i="1"/>
  <c r="B1368" i="1"/>
  <c r="B1367" i="1"/>
  <c r="B1365" i="1"/>
  <c r="B1363" i="1"/>
  <c r="B1362" i="1"/>
  <c r="B1361" i="1"/>
  <c r="B1360" i="1"/>
  <c r="B1359" i="1"/>
  <c r="B1357" i="1"/>
  <c r="B1355" i="1"/>
  <c r="B1353" i="1"/>
  <c r="B1352" i="1"/>
  <c r="B1351" i="1"/>
  <c r="B1349" i="1"/>
  <c r="B1348" i="1"/>
  <c r="B1347" i="1"/>
  <c r="B1346" i="1"/>
  <c r="B1345" i="1"/>
  <c r="B1343" i="1"/>
  <c r="B1342" i="1"/>
  <c r="B1341" i="1"/>
  <c r="B1340" i="1"/>
  <c r="B1339" i="1"/>
  <c r="B1337" i="1"/>
  <c r="B1336" i="1"/>
  <c r="B1335" i="1"/>
  <c r="B1333" i="1"/>
  <c r="B1331" i="1"/>
  <c r="B1330" i="1"/>
  <c r="B1329" i="1"/>
  <c r="B1328" i="1"/>
  <c r="B1327" i="1"/>
  <c r="B1326" i="1"/>
  <c r="B1325" i="1"/>
  <c r="B1324" i="1"/>
  <c r="B1323" i="1"/>
  <c r="B1321" i="1"/>
  <c r="B1319" i="1"/>
  <c r="B1318" i="1"/>
  <c r="B1317" i="1"/>
  <c r="B1315" i="1"/>
  <c r="B1313" i="1"/>
  <c r="B1311" i="1"/>
  <c r="B1309" i="1"/>
  <c r="B1306" i="1"/>
  <c r="B1298" i="1"/>
  <c r="B1297" i="1"/>
  <c r="B1295" i="1"/>
  <c r="B1293" i="1"/>
  <c r="B1291" i="1"/>
  <c r="B1289" i="1"/>
  <c r="B1287" i="1"/>
  <c r="B1285" i="1"/>
  <c r="B1283" i="1"/>
  <c r="B1281" i="1"/>
  <c r="B1279" i="1"/>
  <c r="B1277" i="1"/>
  <c r="B1275" i="1"/>
  <c r="B1273" i="1"/>
  <c r="B1271" i="1"/>
  <c r="B1269" i="1"/>
  <c r="B1268" i="1"/>
  <c r="B1267" i="1"/>
  <c r="B1265" i="1"/>
  <c r="B1263" i="1"/>
  <c r="B1261" i="1"/>
  <c r="B1259" i="1"/>
  <c r="B1257" i="1"/>
  <c r="B1255" i="1"/>
  <c r="B1254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8" i="1"/>
  <c r="B1227" i="1"/>
  <c r="B1226" i="1"/>
  <c r="B1225" i="1"/>
  <c r="B1224" i="1"/>
  <c r="B1223" i="1"/>
  <c r="B1221" i="1"/>
  <c r="B1219" i="1"/>
  <c r="B1218" i="1"/>
  <c r="B1217" i="1"/>
  <c r="B1216" i="1"/>
  <c r="B1215" i="1"/>
  <c r="B1213" i="1"/>
  <c r="B1212" i="1"/>
  <c r="B1211" i="1"/>
  <c r="B1210" i="1"/>
  <c r="B1209" i="1"/>
  <c r="B1207" i="1"/>
  <c r="B1206" i="1"/>
  <c r="B1205" i="1"/>
  <c r="B1203" i="1"/>
  <c r="B1201" i="1"/>
  <c r="B1199" i="1"/>
  <c r="B1197" i="1"/>
  <c r="B1196" i="1"/>
  <c r="B1195" i="1"/>
  <c r="B1193" i="1"/>
  <c r="B1192" i="1"/>
  <c r="B1191" i="1"/>
  <c r="B1190" i="1"/>
  <c r="B1189" i="1"/>
  <c r="B1188" i="1"/>
  <c r="B1187" i="1"/>
  <c r="B1185" i="1"/>
  <c r="B1183" i="1"/>
  <c r="B1181" i="1"/>
  <c r="B1180" i="1"/>
  <c r="B1179" i="1"/>
  <c r="B1177" i="1"/>
  <c r="B1176" i="1"/>
  <c r="B1175" i="1"/>
  <c r="B1173" i="1"/>
  <c r="B1172" i="1"/>
  <c r="B1171" i="1"/>
  <c r="B1170" i="1"/>
  <c r="B1169" i="1"/>
  <c r="B1167" i="1"/>
  <c r="B1165" i="1"/>
  <c r="B1163" i="1"/>
  <c r="B1162" i="1"/>
  <c r="B1161" i="1"/>
  <c r="B1159" i="1"/>
  <c r="B1158" i="1"/>
  <c r="B1157" i="1"/>
  <c r="B1155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3" i="1"/>
  <c r="B1112" i="1"/>
  <c r="B1111" i="1"/>
  <c r="B1110" i="1"/>
  <c r="B1109" i="1"/>
  <c r="B1108" i="1"/>
  <c r="B1107" i="1"/>
  <c r="B1106" i="1"/>
  <c r="B1105" i="1"/>
  <c r="B1103" i="1"/>
  <c r="B1102" i="1"/>
  <c r="B1101" i="1"/>
  <c r="B1100" i="1"/>
  <c r="B1099" i="1"/>
  <c r="B1098" i="1"/>
  <c r="B1097" i="1"/>
  <c r="B1095" i="1"/>
  <c r="B1093" i="1"/>
  <c r="B1091" i="1"/>
  <c r="B1089" i="1"/>
  <c r="B1087" i="1"/>
  <c r="B1085" i="1"/>
  <c r="B1083" i="1"/>
  <c r="B1082" i="1"/>
  <c r="B1081" i="1"/>
  <c r="B1080" i="1"/>
  <c r="B1079" i="1"/>
  <c r="B1077" i="1"/>
  <c r="B1075" i="1"/>
  <c r="B1073" i="1"/>
  <c r="B1071" i="1"/>
  <c r="B1069" i="1"/>
  <c r="B1068" i="1"/>
  <c r="B1067" i="1"/>
  <c r="B1066" i="1"/>
  <c r="B1065" i="1"/>
  <c r="B1064" i="1"/>
  <c r="B1063" i="1"/>
  <c r="B1061" i="1"/>
  <c r="B1059" i="1"/>
  <c r="B1057" i="1"/>
  <c r="B1055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39" i="1"/>
  <c r="B1037" i="1"/>
  <c r="B1036" i="1"/>
  <c r="B1035" i="1"/>
  <c r="B1034" i="1"/>
  <c r="B1033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999" i="1"/>
  <c r="B998" i="1"/>
  <c r="B997" i="1"/>
  <c r="B996" i="1"/>
  <c r="B995" i="1"/>
  <c r="B994" i="1"/>
  <c r="B993" i="1"/>
  <c r="B992" i="1"/>
  <c r="B991" i="1"/>
  <c r="B990" i="1"/>
  <c r="B989" i="1"/>
  <c r="B987" i="1"/>
  <c r="B985" i="1"/>
  <c r="B984" i="1"/>
  <c r="B983" i="1"/>
  <c r="B982" i="1"/>
  <c r="B981" i="1"/>
  <c r="B979" i="1"/>
  <c r="B978" i="1"/>
  <c r="B977" i="1"/>
  <c r="B976" i="1"/>
  <c r="B975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5" i="1"/>
  <c r="B954" i="1"/>
  <c r="B953" i="1"/>
  <c r="B952" i="1"/>
  <c r="B951" i="1"/>
  <c r="B950" i="1"/>
  <c r="B949" i="1"/>
  <c r="B948" i="1"/>
  <c r="B947" i="1"/>
  <c r="B945" i="1"/>
  <c r="B943" i="1"/>
  <c r="B941" i="1"/>
  <c r="B940" i="1"/>
  <c r="B939" i="1"/>
  <c r="B938" i="1"/>
  <c r="B937" i="1"/>
  <c r="B935" i="1"/>
  <c r="B934" i="1"/>
  <c r="B933" i="1"/>
  <c r="B931" i="1"/>
  <c r="B929" i="1"/>
  <c r="B927" i="1"/>
  <c r="B926" i="1"/>
  <c r="B925" i="1"/>
  <c r="B923" i="1"/>
  <c r="B921" i="1"/>
  <c r="B919" i="1"/>
  <c r="B918" i="1"/>
  <c r="B917" i="1"/>
  <c r="B915" i="1"/>
  <c r="B913" i="1"/>
  <c r="B911" i="1"/>
  <c r="B910" i="1"/>
  <c r="B909" i="1"/>
  <c r="B908" i="1"/>
  <c r="B907" i="1"/>
  <c r="B905" i="1"/>
  <c r="B904" i="1"/>
  <c r="B903" i="1"/>
  <c r="B901" i="1"/>
  <c r="B899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89" i="1"/>
  <c r="B788" i="1"/>
  <c r="B787" i="1"/>
  <c r="B786" i="1"/>
  <c r="B785" i="1"/>
  <c r="B784" i="1"/>
  <c r="B783" i="1"/>
  <c r="B781" i="1"/>
  <c r="B779" i="1"/>
  <c r="B777" i="1"/>
  <c r="B776" i="1"/>
  <c r="B775" i="1"/>
  <c r="B773" i="1"/>
  <c r="B771" i="1"/>
  <c r="B770" i="1"/>
  <c r="B769" i="1"/>
  <c r="B767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49" i="1"/>
  <c r="B748" i="1"/>
  <c r="B747" i="1"/>
  <c r="B746" i="1"/>
  <c r="B745" i="1"/>
  <c r="B744" i="1"/>
  <c r="B743" i="1"/>
  <c r="B742" i="1"/>
  <c r="B741" i="1"/>
  <c r="B740" i="1"/>
  <c r="B739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69" i="1"/>
  <c r="B667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1" i="1"/>
  <c r="B639" i="1"/>
  <c r="B638" i="1"/>
  <c r="B637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3" i="1"/>
  <c r="B591" i="1"/>
  <c r="B589" i="1"/>
  <c r="B587" i="1"/>
  <c r="B585" i="1"/>
  <c r="B584" i="1"/>
  <c r="B583" i="1"/>
  <c r="B582" i="1"/>
  <c r="B581" i="1"/>
  <c r="B579" i="1"/>
  <c r="B577" i="1"/>
  <c r="B576" i="1"/>
  <c r="B575" i="1"/>
  <c r="B574" i="1"/>
  <c r="B573" i="1"/>
  <c r="B571" i="1"/>
  <c r="B569" i="1"/>
  <c r="B567" i="1"/>
  <c r="B566" i="1"/>
  <c r="B565" i="1"/>
  <c r="B564" i="1"/>
  <c r="B563" i="1"/>
  <c r="B562" i="1"/>
  <c r="B561" i="1"/>
  <c r="B559" i="1"/>
  <c r="B558" i="1"/>
  <c r="B557" i="1"/>
  <c r="B555" i="1"/>
  <c r="B554" i="1"/>
  <c r="B551" i="1"/>
  <c r="B550" i="1"/>
  <c r="B549" i="1"/>
  <c r="B548" i="1"/>
  <c r="B547" i="1"/>
  <c r="B546" i="1"/>
  <c r="B545" i="1"/>
  <c r="B544" i="1"/>
  <c r="B543" i="1"/>
  <c r="B542" i="1"/>
  <c r="B541" i="1"/>
  <c r="B539" i="1"/>
  <c r="B537" i="1"/>
  <c r="B536" i="1"/>
  <c r="B535" i="1"/>
  <c r="B533" i="1"/>
  <c r="B532" i="1"/>
  <c r="B531" i="1"/>
  <c r="B529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5" i="1"/>
  <c r="B503" i="1"/>
  <c r="B501" i="1"/>
  <c r="B500" i="1"/>
  <c r="B499" i="1"/>
  <c r="B497" i="1"/>
  <c r="B495" i="1"/>
  <c r="B493" i="1"/>
  <c r="B491" i="1"/>
  <c r="B489" i="1"/>
  <c r="B488" i="1"/>
  <c r="B487" i="1"/>
  <c r="B486" i="1"/>
  <c r="B485" i="1"/>
  <c r="B484" i="1"/>
  <c r="B483" i="1"/>
  <c r="B481" i="1"/>
  <c r="B479" i="1"/>
  <c r="B477" i="1"/>
  <c r="B476" i="1"/>
  <c r="B475" i="1"/>
  <c r="B474" i="1"/>
  <c r="B473" i="1"/>
  <c r="B471" i="1"/>
  <c r="B470" i="1"/>
  <c r="B469" i="1"/>
  <c r="B467" i="1"/>
  <c r="B466" i="1"/>
  <c r="B465" i="1"/>
  <c r="B463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399" i="1"/>
  <c r="B398" i="1"/>
  <c r="B397" i="1"/>
  <c r="B396" i="1"/>
  <c r="B395" i="1"/>
  <c r="B394" i="1"/>
  <c r="B393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3" i="1"/>
  <c r="B361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7" i="1"/>
  <c r="B335" i="1"/>
  <c r="B334" i="1"/>
  <c r="B333" i="1"/>
  <c r="B332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5" i="1"/>
  <c r="B303" i="1"/>
  <c r="B302" i="1"/>
  <c r="B301" i="1"/>
  <c r="B300" i="1"/>
  <c r="B299" i="1"/>
  <c r="B297" i="1"/>
  <c r="B295" i="1"/>
  <c r="B293" i="1"/>
  <c r="B291" i="1"/>
  <c r="B290" i="1"/>
  <c r="B289" i="1"/>
  <c r="B288" i="1"/>
  <c r="B287" i="1"/>
  <c r="B286" i="1"/>
  <c r="B285" i="1"/>
  <c r="B283" i="1"/>
  <c r="B281" i="1"/>
  <c r="B279" i="1"/>
  <c r="B277" i="1"/>
  <c r="B275" i="1"/>
  <c r="B274" i="1"/>
  <c r="B273" i="1"/>
  <c r="B271" i="1"/>
  <c r="B270" i="1"/>
  <c r="B269" i="1"/>
  <c r="B268" i="1"/>
  <c r="B267" i="1"/>
  <c r="B266" i="1"/>
  <c r="B265" i="1"/>
  <c r="B264" i="1"/>
  <c r="B263" i="1"/>
  <c r="B262" i="1"/>
  <c r="B261" i="1"/>
  <c r="B259" i="1"/>
  <c r="B258" i="1"/>
  <c r="B257" i="1"/>
  <c r="B255" i="1"/>
  <c r="B253" i="1"/>
  <c r="B252" i="1"/>
  <c r="B251" i="1"/>
  <c r="B249" i="1"/>
  <c r="B247" i="1"/>
  <c r="B246" i="1"/>
  <c r="B245" i="1"/>
  <c r="B243" i="1"/>
  <c r="B242" i="1"/>
  <c r="B241" i="1"/>
  <c r="B239" i="1"/>
  <c r="B237" i="1"/>
  <c r="B235" i="1"/>
  <c r="B234" i="1"/>
  <c r="B233" i="1"/>
  <c r="B232" i="1"/>
  <c r="B231" i="1"/>
  <c r="B229" i="1"/>
  <c r="B227" i="1"/>
  <c r="B226" i="1"/>
  <c r="B225" i="1"/>
  <c r="B223" i="1"/>
  <c r="B221" i="1"/>
  <c r="B219" i="1"/>
  <c r="B218" i="1"/>
  <c r="B217" i="1"/>
  <c r="B215" i="1"/>
  <c r="B213" i="1"/>
  <c r="B211" i="1"/>
  <c r="B209" i="1"/>
  <c r="B207" i="1"/>
  <c r="B205" i="1"/>
  <c r="B203" i="1"/>
  <c r="B202" i="1"/>
  <c r="B201" i="1"/>
  <c r="B200" i="1"/>
  <c r="B199" i="1"/>
  <c r="B197" i="1"/>
  <c r="B195" i="1"/>
  <c r="B194" i="1"/>
  <c r="B193" i="1"/>
  <c r="B191" i="1"/>
  <c r="B189" i="1"/>
  <c r="B187" i="1"/>
  <c r="B185" i="1"/>
  <c r="B184" i="1"/>
  <c r="B183" i="1"/>
  <c r="B182" i="1"/>
  <c r="B181" i="1"/>
  <c r="B180" i="1"/>
  <c r="B179" i="1"/>
  <c r="B178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6" i="1"/>
  <c r="B145" i="1"/>
  <c r="B144" i="1"/>
  <c r="B143" i="1"/>
  <c r="B142" i="1"/>
  <c r="B141" i="1"/>
  <c r="B139" i="1"/>
  <c r="B138" i="1"/>
  <c r="B137" i="1"/>
  <c r="B136" i="1"/>
  <c r="B135" i="1"/>
  <c r="B133" i="1"/>
  <c r="B132" i="1"/>
  <c r="B131" i="1"/>
  <c r="B129" i="1"/>
  <c r="B127" i="1"/>
  <c r="B125" i="1"/>
  <c r="B123" i="1"/>
  <c r="B121" i="1"/>
  <c r="B119" i="1"/>
  <c r="B117" i="1"/>
  <c r="B116" i="1"/>
  <c r="B115" i="1"/>
  <c r="B113" i="1"/>
  <c r="B111" i="1"/>
  <c r="B109" i="1"/>
  <c r="B107" i="1"/>
  <c r="B106" i="1"/>
  <c r="B105" i="1"/>
  <c r="B103" i="1"/>
  <c r="B101" i="1"/>
  <c r="B99" i="1"/>
  <c r="B98" i="1"/>
  <c r="B97" i="1"/>
  <c r="B95" i="1"/>
  <c r="B94" i="1"/>
  <c r="B93" i="1"/>
  <c r="B91" i="1"/>
  <c r="B89" i="1"/>
  <c r="B87" i="1"/>
  <c r="B86" i="1"/>
  <c r="B85" i="1"/>
  <c r="B83" i="1"/>
  <c r="B81" i="1"/>
  <c r="B79" i="1"/>
  <c r="B77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F1762" i="1" l="1"/>
  <c r="F1254" i="1"/>
  <c r="F470" i="1"/>
  <c r="F252" i="1"/>
</calcChain>
</file>

<file path=xl/sharedStrings.xml><?xml version="1.0" encoding="utf-8"?>
<sst xmlns="http://schemas.openxmlformats.org/spreadsheetml/2006/main" count="10744" uniqueCount="440">
  <si>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</si>
  <si>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</si>
  <si>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</si>
  <si>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</si>
  <si>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</si>
  <si>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</si>
  <si>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</si>
  <si>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</si>
  <si>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</si>
  <si>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</si>
  <si>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</si>
  <si>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</si>
  <si>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Mai Thủy tỉnh Quảng Bình</t>
  </si>
  <si>
    <t>-</t>
  </si>
  <si>
    <t/>
  </si>
  <si>
    <t>LINK MÁY</t>
  </si>
  <si>
    <t>LINK TAY</t>
  </si>
  <si>
    <t>Công an xã Lâm Thủy tỉnh Quảng Bình</t>
  </si>
  <si>
    <t>Công an xã Hải Lệ tỉnh Quảng Trị</t>
  </si>
  <si>
    <t>Công an xã Vĩnh Tú tỉnh Quảng Trị</t>
  </si>
  <si>
    <t>Công an xã Vĩnh Chấp tỉnh Quảng Trị</t>
  </si>
  <si>
    <t>Công an xã Vĩnh Trung tỉnh Quảng Trị</t>
  </si>
  <si>
    <t>Công an xã Vĩnh Kim tỉnh Quảng Trị</t>
  </si>
  <si>
    <t>Công an xã Vĩnh Thạch tỉnh Quảng Trị</t>
  </si>
  <si>
    <t>Công an xã Vĩnh Nam tỉnh Quảng Trị</t>
  </si>
  <si>
    <t>Công an xã Vĩnh Khê tỉnh Quảng Trị</t>
  </si>
  <si>
    <t>Công an xã Vĩnh Hòa tỉnh Quảng Trị</t>
  </si>
  <si>
    <t>Công an xã Vĩnh Thủy tỉnh Quảng Trị</t>
  </si>
  <si>
    <t>Công an xã Vĩnh Thành tỉnh Quảng Trị</t>
  </si>
  <si>
    <t>Công an xã Vĩnh Tân tỉnh Quảng Trị</t>
  </si>
  <si>
    <t>Công an xã Vĩnh Hà tỉnh Quảng Trị</t>
  </si>
  <si>
    <t>Công an xã Vĩnh Giang tỉnh Quảng Trị</t>
  </si>
  <si>
    <t>Công an xã Vĩnh Ô tỉnh Quảng Trị</t>
  </si>
  <si>
    <t>Công an xã Hướng Lập tỉnh Quảng Trị</t>
  </si>
  <si>
    <t>Công an xã Hướng Việt tỉnh Quảng Trị</t>
  </si>
  <si>
    <t>Công an xã Hướng Sơn tỉnh Quảng Trị</t>
  </si>
  <si>
    <t>Công an xã Hướng Linh tỉnh Quảng Trị</t>
  </si>
  <si>
    <t>Công an xã Tân Hợp tỉnh Quảng Trị</t>
  </si>
  <si>
    <t>Công an xã Hướng Tân tỉnh Quảng Trị</t>
  </si>
  <si>
    <t>Công an xã Tân Thành tỉnh Quảng Trị</t>
  </si>
  <si>
    <t>Công an xã Tân Long tỉnh Quảng Trị</t>
  </si>
  <si>
    <t>Công an xã Tân Lập tỉnh Quảng Trị</t>
  </si>
  <si>
    <t>Công an xã Húc tỉnh Quảng Trị</t>
  </si>
  <si>
    <t>Công an xã Ba Tầng tỉnh Quảng Trị</t>
  </si>
  <si>
    <t>Công an xã A Túc tỉnh Quảng Trị</t>
  </si>
  <si>
    <t>Công an xã Xy tỉnh Quảng Trị</t>
  </si>
  <si>
    <t>Công an xã Trung Giang tỉnh Quảng Trị</t>
  </si>
  <si>
    <t>Công an xã Trung Hải tỉnh Quảng Trị</t>
  </si>
  <si>
    <t>Công an xã Trung Sơn tỉnh Quảng Trị</t>
  </si>
  <si>
    <t>Công an xã Gio Phong tỉnh Quảng Trị</t>
  </si>
  <si>
    <t>Công an xã Gio Mỹ tỉnh Quảng Trị</t>
  </si>
  <si>
    <t>Công an xã Vĩnh Trường tỉnh Quảng Trị</t>
  </si>
  <si>
    <t>Công an xã Gio Bình tỉnh Quảng Trị</t>
  </si>
  <si>
    <t>Công an xã Gio Hải tỉnh Quảng Trị</t>
  </si>
  <si>
    <t>Công an xã Gio An tỉnh Quảng Trị</t>
  </si>
  <si>
    <t>Công an xã Gio Châu tỉnh Quảng Trị</t>
  </si>
  <si>
    <t>Công an xã Gio Thành tỉnh Quảng Trị</t>
  </si>
  <si>
    <t>Công an xã Gio Việt tỉnh Quảng Trị</t>
  </si>
  <si>
    <t>Công an xã Linh Thượng tỉnh Quảng Trị</t>
  </si>
  <si>
    <t>Công an xã Linh Hải tỉnh Quảng Trị</t>
  </si>
  <si>
    <t>Công an xã Gio Quang tỉnh Quảng Trị</t>
  </si>
  <si>
    <t>Công an xã Mò Ó tỉnh Quảng Trị</t>
  </si>
  <si>
    <t>Công an xã Hướng Hiệp tỉnh Quảng Trị</t>
  </si>
  <si>
    <t>Công an xã Triệu Nguyên tỉnh Quảng Trị</t>
  </si>
  <si>
    <t>Công an xã Ba Lòng tỉnh Quảng Trị</t>
  </si>
  <si>
    <t>Công an xã Tà Long tỉnh Quảng Trị</t>
  </si>
  <si>
    <t>Công an xã Húc Nghì tỉnh Quảng Trị</t>
  </si>
  <si>
    <t>Công an xã A Vao tỉnh Quảng Trị</t>
  </si>
  <si>
    <t>Công an xã Tà Rụt tỉnh Quảng Trị</t>
  </si>
  <si>
    <t>Công an xã A Bung tỉnh Quảng Trị</t>
  </si>
  <si>
    <t>Công an xã A Ngo tỉnh Quảng Trị</t>
  </si>
  <si>
    <t>Công an xã Cam Tuyền tỉnh Quảng Trị</t>
  </si>
  <si>
    <t>Công an xã Cam Thủy tỉnh Quảng Trị</t>
  </si>
  <si>
    <t>Công an xã Cam Thanh tỉnh Quảng Trị</t>
  </si>
  <si>
    <t>Công an xã Cam Thành tỉnh Quảng Trị</t>
  </si>
  <si>
    <t>Công an xã Cam Chính tỉnh Quảng Trị</t>
  </si>
  <si>
    <t>Công an xã Cam Nghĩa tỉnh Quảng Trị</t>
  </si>
  <si>
    <t>Công an xã Triệu Phước tỉnh Quảng Trị</t>
  </si>
  <si>
    <t>Công an xã Triệu Độ tỉnh Quảng Trị</t>
  </si>
  <si>
    <t>Công an xã Triệu Trạch tỉnh Quảng Trị</t>
  </si>
  <si>
    <t>Công an xã Triệu Đại tỉnh Quảng Trị</t>
  </si>
  <si>
    <t>Công an xã Triệu Lăng tỉnh Quảng Trị</t>
  </si>
  <si>
    <t>Công an xã Triệu Sơn tỉnh Quảng Trị</t>
  </si>
  <si>
    <t>Thi Xã �?òng Hà, Vietnam</t>
  </si>
  <si>
    <t>0919941868</t>
  </si>
  <si>
    <t>Công an xã Triệu Tài tỉnh Quảng Trị</t>
  </si>
  <si>
    <t>Công an xã Triệu Đông tỉnh Quảng Trị</t>
  </si>
  <si>
    <t>Công an xã Triệu Ái tỉnh Quảng Trị</t>
  </si>
  <si>
    <t>Công an xã Hải Xuân tỉnh Quảng Trị</t>
  </si>
  <si>
    <t>Công an xã Hải Quế tỉnh Quảng Trị</t>
  </si>
  <si>
    <t>Công an xã Hải Vĩnh tỉnh Quảng Trị</t>
  </si>
  <si>
    <t>Công an xã Hải Phú tỉnh Quảng Trị</t>
  </si>
  <si>
    <t>Công an xã Hải Thượng tỉnh Quảng Trị</t>
  </si>
  <si>
    <t>Công an xã Hải Dương tỉnh Quảng Trị</t>
  </si>
  <si>
    <t>Công an xã Hải Hòa tỉnh Quảng Trị</t>
  </si>
  <si>
    <t>Công an xã Hải Tân tỉnh Quảng Trị</t>
  </si>
  <si>
    <t>Công an xã Hải Trường tỉnh Quảng Trị</t>
  </si>
  <si>
    <t>Công an xã Hải Thọ tỉnh Quảng Trị</t>
  </si>
  <si>
    <t>Công an xã Hải Khê tỉnh Quảng Trị</t>
  </si>
  <si>
    <t>Công an phường Phú Thuận tỉnh Thừa Thiên Huế</t>
  </si>
  <si>
    <t>Công an phường Phú Hậu tỉnh Thừa Thiên Huế</t>
  </si>
  <si>
    <t>UBND Ủy ban nhân dân phường phường Đúc tỉnh Thừa Thiên Huế</t>
  </si>
  <si>
    <t>Công an phường Phú Nhuận tỉnh Thừa Thiên Huế</t>
  </si>
  <si>
    <t>Công an phường Xuân Phú tỉnh Thừa Thiên Huế</t>
  </si>
  <si>
    <t>Công an xã Điền Hương tỉnh Thừa Thiên Huế</t>
  </si>
  <si>
    <t>Công an xã Điền Môn tỉnh Thừa Thiên Huế</t>
  </si>
  <si>
    <t>Công an xã Điền Lộc tỉnh Thừa Thiên Huế</t>
  </si>
  <si>
    <t>Công an xã Quảng Ngạn tỉnh Thừa Thiên Huế</t>
  </si>
  <si>
    <t>Công an xã Quảng Vinh tỉnh Thừa Thiên Huế</t>
  </si>
  <si>
    <t>Công an xã Phú Mậu tỉnh Thừa Thiên Huế</t>
  </si>
  <si>
    <t>Công an xã Phú Thượng tỉnh Thừa Thiên Huế</t>
  </si>
  <si>
    <t>Công an xã Phú Lương tỉnh Thừa Thiên Huế</t>
  </si>
  <si>
    <t>Công an xã Thủy Thanh tỉnh Thừa Thiên Huế</t>
  </si>
  <si>
    <t>Công an xã Thủy Tân tỉnh Thừa Thiên Huế</t>
  </si>
  <si>
    <t>Công an xã Thủy Phù tỉnh Thừa Thiên Huế</t>
  </si>
  <si>
    <t>Công an xã Dương Hòa tỉnh Thừa Thiên Huế</t>
  </si>
  <si>
    <t>Hue, Vietnam</t>
  </si>
  <si>
    <t>02343557533</t>
  </si>
  <si>
    <t>Công an xã Hải Dương tỉnh Thừa Thiên Huế</t>
  </si>
  <si>
    <t>Công an phường Hương Vân tỉnh Thừa Thiên Huế</t>
  </si>
  <si>
    <t>Công an phường Hương Văn tỉnh Thừa Thiên Huế</t>
  </si>
  <si>
    <t>Công an xã Hương Vinh tỉnh Thừa Thiên Huế</t>
  </si>
  <si>
    <t>Công an xã Hương Bình tỉnh Thừa Thiên Huế</t>
  </si>
  <si>
    <t>Công an phường Hương Hồ tỉnh Thừa Thiên Huế</t>
  </si>
  <si>
    <t>Công an xã Hương Thọ tỉnh Thừa Thiên Huế</t>
  </si>
  <si>
    <t>Công an xã Bình Điền tỉnh Thừa Thiên Huế</t>
  </si>
  <si>
    <t>Công an xã Hồng Tiến tỉnh Thừa Thiên Huế</t>
  </si>
  <si>
    <t>Công an xã Hồng Vân tỉnh Thừa Thiên Huế</t>
  </si>
  <si>
    <t>Công an xã Hồng Hạ tỉnh Thừa Thiên Huế</t>
  </si>
  <si>
    <t>Công an xã Hồng Kim tỉnh Thừa Thiên Huế</t>
  </si>
  <si>
    <t>Công an xã Hồng Thượng tỉnh Thừa Thiên Huế</t>
  </si>
  <si>
    <t>Công an xã Hồng Thái tỉnh Thừa Thiên Huế</t>
  </si>
  <si>
    <t>Công an xã A Roằng tỉnh Thừa Thiên Huế</t>
  </si>
  <si>
    <t>Công an xã A Đớt tỉnh Thừa Thiên Huế</t>
  </si>
  <si>
    <t>Công an xã Hồng Thủy tỉnh Thừa Thiên Huế</t>
  </si>
  <si>
    <t>Công an xã Lộc Bổn tỉnh Thừa Thiên Huế</t>
  </si>
  <si>
    <t>UBND Ủy ban nhân dân xã Lộc Bổn tỉnh Thừa Thiên Huế</t>
  </si>
  <si>
    <t>Công an xã Lộc Bình tỉnh Thừa Thiên Huế</t>
  </si>
  <si>
    <t>Công an xã Lộc An tỉnh Thừa Thiên Huế</t>
  </si>
  <si>
    <t>Công an xã Lộc Tiến tỉnh Thừa Thiên Huế</t>
  </si>
  <si>
    <t>Công an xã Lộc Hòa tỉnh Thừa Thiên Huế</t>
  </si>
  <si>
    <t>Công an xã Xuân Lộc tỉnh Thừa Thiên Huế</t>
  </si>
  <si>
    <t>Công an xã Hương Lộc tỉnh Thừa Thiên Huế</t>
  </si>
  <si>
    <t>Công an xã Thượng Quảng tỉnh Thừa Thiên Huế</t>
  </si>
  <si>
    <t>Công an xã Hương Hữu tỉnh Thừa Thiên Huế</t>
  </si>
  <si>
    <t>Công an xã Thượng Lộ tỉnh Thừa Thiên Huế</t>
  </si>
  <si>
    <t>Công an xã Thượng Long tỉnh Thừa Thiên Huế</t>
  </si>
  <si>
    <t>Công an xã Thượng Nhật tỉnh Thừa Thiên Huế</t>
  </si>
  <si>
    <t>Công an phường Hòa Hiệp Bắc thành phố Đà Nẵng</t>
  </si>
  <si>
    <t>Công an phường Hòa Thuận Tây thành phố Đà Nẵng</t>
  </si>
  <si>
    <t>Công an phường Nam Dương thành phố Đà Nẵng</t>
  </si>
  <si>
    <t>Công an phường Bình Hiên thành phố Đà Nẵng</t>
  </si>
  <si>
    <t>Công an phường Khuê Mỹ thành phố Đà Nẵng</t>
  </si>
  <si>
    <t>Công an phường Hoà Quý thành phố Đà Nẵng</t>
  </si>
  <si>
    <t>Công an phường Hoà Hải thành phố Đà Nẵng</t>
  </si>
  <si>
    <t>Công an phường Khuê Trung thành phố Đà Nẵng</t>
  </si>
  <si>
    <t>Công an xã Hòa Sơn thành phố Đà Nẵng</t>
  </si>
  <si>
    <t>Công an phường Tân Thạnh tỉnh Quảng Nam</t>
  </si>
  <si>
    <t>Công an phường Thanh Hà tỉnh Quảng Nam</t>
  </si>
  <si>
    <t>Công an xã Cẩm Kim tỉnh Quảng Nam</t>
  </si>
  <si>
    <t>Công an xã Lăng tỉnh Quảng Nam</t>
  </si>
  <si>
    <t>Công an xã A Nông tỉnh Quảng Nam</t>
  </si>
  <si>
    <t>Công an xã Bha Lê tỉnh Quảng Nam</t>
  </si>
  <si>
    <t>Công an xã A Vương tỉnh Quảng Nam</t>
  </si>
  <si>
    <t>Công an xã Tà Lu tỉnh Quảng Nam</t>
  </si>
  <si>
    <t>Công an xã Sông Kôn tỉnh Quảng Nam</t>
  </si>
  <si>
    <t>Công an xã Jơ Ngây tỉnh Quảng Nam</t>
  </si>
  <si>
    <t>Công an xã A Rooi tỉnh Quảng Nam</t>
  </si>
  <si>
    <t>Công an xã Đại Thắng tỉnh Quảng Nam</t>
  </si>
  <si>
    <t>Công an xã Điện Hồng tỉnh Quảng Nam</t>
  </si>
  <si>
    <t>Công an phường Điện Dương tỉnh Quảng Nam</t>
  </si>
  <si>
    <t>Công an xã Quế Xuân 1 tỉnh Quảng Nam</t>
  </si>
  <si>
    <t>Công an xã Quế Xuân 2 tỉnh Quảng Nam</t>
  </si>
  <si>
    <t>Công an xã Quế Phú tỉnh Quảng Nam</t>
  </si>
  <si>
    <t>Công an xã Quế Cường tỉnh Quảng Nam</t>
  </si>
  <si>
    <t>Công an xã Phú Thọ tỉnh Quảng Nam</t>
  </si>
  <si>
    <t>Công an xã Quế Long tỉnh Quảng Nam</t>
  </si>
  <si>
    <t>Công an xã Quế Châu tỉnh Quảng Nam</t>
  </si>
  <si>
    <t>Công an xã Quế An tỉnh Quảng Nam</t>
  </si>
  <si>
    <t>Công an xã Quế Minh tỉnh Quảng Nam</t>
  </si>
  <si>
    <t>Công an xã Laêê tỉnh Quảng Nam</t>
  </si>
  <si>
    <t>Công an xã Zuôich tỉnh Quảng Nam</t>
  </si>
  <si>
    <t>Công an xã Tà Pơơ tỉnh Quảng Nam</t>
  </si>
  <si>
    <t>Công an xã La Dêê tỉnh Quảng Nam</t>
  </si>
  <si>
    <t>Công an xã Chà Vàl tỉnh Quảng Nam</t>
  </si>
  <si>
    <t>Công an xã Đắc Pre tỉnh Quảng Nam</t>
  </si>
  <si>
    <t>Công an xã Đắc Pring tỉnh Quảng Nam</t>
  </si>
  <si>
    <t>Công an xã Phước Xuân tỉnh Quảng Nam</t>
  </si>
  <si>
    <t>Công an xã Phước Mỹ tỉnh Quảng Nam</t>
  </si>
  <si>
    <t>Công an xã Sông Trà tỉnh Quảng Nam</t>
  </si>
  <si>
    <t>Công an xã Quế Bình tỉnh Quảng Nam</t>
  </si>
  <si>
    <t>Công an xã Bình Sơn tỉnh Quảng Nam</t>
  </si>
  <si>
    <t>Công an xã Bình Dương tỉnh Quảng Nam</t>
  </si>
  <si>
    <t>Công an xã Bình Minh tỉnh Quảng Nam</t>
  </si>
  <si>
    <t>Công an xã Tiên Hà tỉnh Quảng Nam</t>
  </si>
  <si>
    <t>Công an xã Tiên Lãnh tỉnh Quảng Nam</t>
  </si>
  <si>
    <t>Công an xã Tiên Ngọc tỉnh Quảng Nam</t>
  </si>
  <si>
    <t>Công an xã Tiên Lộc tỉnh Quảng Nam</t>
  </si>
  <si>
    <t>Công an xã Tiên Lập tỉnh Quảng Nam</t>
  </si>
  <si>
    <t>Công an xã Trà Sơn tỉnh Quảng Nam</t>
  </si>
  <si>
    <t>Công an xã Trà Kót tỉnh Quảng Nam</t>
  </si>
  <si>
    <t>Công an xã Trà Nú tỉnh Quảng Nam</t>
  </si>
  <si>
    <t>Công an xã Trà Bui tỉnh Quảng Nam</t>
  </si>
  <si>
    <t>Công an xã Trà Đốc tỉnh Quảng Nam</t>
  </si>
  <si>
    <t>Công an xã Trà Tân tỉnh Quảng Nam</t>
  </si>
  <si>
    <t>Công an xã Trà Giác tỉnh Quảng Nam</t>
  </si>
  <si>
    <t>Công an xã Trà Giáp tỉnh Quảng Nam</t>
  </si>
  <si>
    <t>Công an xã Trà Dơn tỉnh Quảng Nam</t>
  </si>
  <si>
    <t>Công an xã Trà Tập tỉnh Quảng Nam</t>
  </si>
  <si>
    <t>Công an xã Trà Mai tỉnh Quảng Nam</t>
  </si>
  <si>
    <t>Công an xã Trà Cang tỉnh Quảng Nam</t>
  </si>
  <si>
    <t>Công an xã Trà Linh tỉnh Quảng Nam</t>
  </si>
  <si>
    <t>Công an xã Trà Nam tỉnh Quảng Nam</t>
  </si>
  <si>
    <t>Công an xã Trà Don tỉnh Quảng Nam</t>
  </si>
  <si>
    <t>Công an xã Tam Xuân II tỉnh Quảng Nam</t>
  </si>
  <si>
    <t>Công an xã Tam Anh Nam tỉnh Quảng Nam</t>
  </si>
  <si>
    <t>Công an xã Tam Mỹ Tây tỉnh Quảng Nam</t>
  </si>
  <si>
    <t>Công an xã Quế Trung tỉnh Quảng Nam</t>
  </si>
  <si>
    <t>Công an xã Quế Ninh tỉnh Quảng Nam</t>
  </si>
  <si>
    <t>Công an xã Quế Lộc tỉnh Quảng Nam</t>
  </si>
  <si>
    <t>Công an xã Quế Phước tỉnh Quảng Nam</t>
  </si>
  <si>
    <t>Công an xã Quế Lâm tỉnh Quảng Nam</t>
  </si>
  <si>
    <t>Công an phường Lê Hồng Phong tỉnh Quảng Ngãi</t>
  </si>
  <si>
    <t>Công an phường Nghĩa Chánh tỉnh Quảng Ngãi</t>
  </si>
  <si>
    <t>Công an phường Nguyễn Nghiêm tỉnh Quảng Ngãi</t>
  </si>
  <si>
    <t>Công an phường Chánh Lộ tỉnh Quảng Ngãi</t>
  </si>
  <si>
    <t>Công an xã Nghĩa Dũng tỉnh Quảng Ngãi</t>
  </si>
  <si>
    <t>Công an xã Nghĩa Dõng tỉnh Quảng Ngãi</t>
  </si>
  <si>
    <t>Công an xã Tịnh Thiện tỉnh Quảng Ngãi</t>
  </si>
  <si>
    <t>Công an xã Tịnh Châu tỉnh Quảng Ngãi</t>
  </si>
  <si>
    <t>Công an xã Tịnh Khê tỉnh Quảng Ngãi</t>
  </si>
  <si>
    <t>Công an xã Tịnh Long tỉnh Quảng Ngãi</t>
  </si>
  <si>
    <t>Công an xã Tịnh Ấn Tây tỉnh Quảng Ngãi</t>
  </si>
  <si>
    <t>Công an xã Nghĩa Phú tỉnh Quảng Ngãi</t>
  </si>
  <si>
    <t>Công an xã Bình Thuận tỉnh Quảng Ngãi</t>
  </si>
  <si>
    <t>Công an xã Bình Chánh tỉnh Quảng Ngãi</t>
  </si>
  <si>
    <t>Công an xã Bình Nguyên tỉnh Quảng Ngãi</t>
  </si>
  <si>
    <t>Công an xã Bình Hải tỉnh Quảng Ngãi</t>
  </si>
  <si>
    <t>Công an xã Bình Dương tỉnh Quảng Ngãi</t>
  </si>
  <si>
    <t>Công an xã Bình Phước tỉnh Quảng Ngãi</t>
  </si>
  <si>
    <t>Công an xã Bình Thới tỉnh Quảng Ngãi</t>
  </si>
  <si>
    <t>Công an xã Bình Hòa tỉnh Quảng Ngãi</t>
  </si>
  <si>
    <t>Công an xã Bình Trung tỉnh Quảng Ngãi</t>
  </si>
  <si>
    <t>Công an xã Bình Minh tỉnh Quảng Ngãi</t>
  </si>
  <si>
    <t>Công an xã Bình Long tỉnh Quảng Ngãi</t>
  </si>
  <si>
    <t>Công an xã Bình Thanh Tây tỉnh Quảng Ngãi</t>
  </si>
  <si>
    <t>Công an xã Bình Phú tỉnh Quảng Ngãi</t>
  </si>
  <si>
    <t>Công an xã Bình Thanh Đông tỉnh Quảng Ngãi</t>
  </si>
  <si>
    <t>Công an xã Bình Chương tỉnh Quảng Ngãi</t>
  </si>
  <si>
    <t>Binh Son, Vietnam</t>
  </si>
  <si>
    <t>0986375327</t>
  </si>
  <si>
    <t>Công an xã Bình Mỹ tỉnh Quảng Ngãi</t>
  </si>
  <si>
    <t>Công an xã Bình Tân tỉnh Quảng Ngãi</t>
  </si>
  <si>
    <t>Công an xã Bình Châu tỉnh Quảng Ngãi</t>
  </si>
  <si>
    <t>Công an xã Trà Giang tỉnh Quảng Ngãi</t>
  </si>
  <si>
    <t>Công an xã Trà Thủy tỉnh Quảng Ngãi</t>
  </si>
  <si>
    <t>Công an xã Trà Hiệp tỉnh Quảng Ngãi</t>
  </si>
  <si>
    <t>Công an xã Trà Phú tỉnh Quảng Ngãi</t>
  </si>
  <si>
    <t>Công an xã Trà Lâm tỉnh Quảng Ngãi</t>
  </si>
  <si>
    <t>Công an xã Trà Tân tỉnh Quảng Ngãi</t>
  </si>
  <si>
    <t>Công an xã Trà Sơn tỉnh Quảng Ngãi</t>
  </si>
  <si>
    <t>Công an xã Trà Bùi tỉnh Quảng Ngãi</t>
  </si>
  <si>
    <t>Công an xã Trà Thanh tỉnh Quảng Ngãi</t>
  </si>
  <si>
    <t>Công an xã Trà Khê tỉnh Quảng Ngãi</t>
  </si>
  <si>
    <t>Công an xã Trà Quân tỉnh Quảng Ngãi</t>
  </si>
  <si>
    <t>Công an xã Trà Phong tỉnh Quảng Ngãi</t>
  </si>
  <si>
    <t>Công an xã Trà Lãnh tỉnh Quảng Ngãi</t>
  </si>
  <si>
    <t>Công an xã Trà Nham tỉnh Quảng Ngãi</t>
  </si>
  <si>
    <t>Công an xã Trà Xinh tỉnh Quảng Ngãi</t>
  </si>
  <si>
    <t>Công an xã Trà Thọ tỉnh Quảng Ngãi</t>
  </si>
  <si>
    <t>Công an xã Trà Trung tỉnh Quảng Ngãi</t>
  </si>
  <si>
    <t>UBND Ủy ban nhân dân xã Tịnh Thọ tỉnh Quảng Ngãi</t>
  </si>
  <si>
    <t>Công an xã Tịnh Trà tỉnh Quảng Ngãi</t>
  </si>
  <si>
    <t>UBND Ủy ban nhân dân xã Tịnh Trà tỉnh Quảng Ngãi</t>
  </si>
  <si>
    <t>Công an xã Tịnh Phong tỉnh Quảng Ngãi</t>
  </si>
  <si>
    <t>UBND Ủy ban nhân dân xã Tịnh Phong tỉnh Quảng Ngãi</t>
  </si>
  <si>
    <t>Công an xã Tịnh Hiệp tỉnh Quảng Ngãi</t>
  </si>
  <si>
    <t>UBND Ủy ban nhân dân xã Tịnh Hiệp tỉnh Quảng Ngãi</t>
  </si>
  <si>
    <t>UBND Ủy ban nhân dân xã Tịnh Bình tỉnh Quảng Ngãi</t>
  </si>
  <si>
    <t>Công an xã Tịnh Đông tỉnh Quảng Ngãi</t>
  </si>
  <si>
    <t>Công an xã Tịnh Bắc tỉnh Quảng Ngãi</t>
  </si>
  <si>
    <t>Công an xã Tịnh Sơn tỉnh Quảng Ngãi</t>
  </si>
  <si>
    <t>Công an xã Tịnh Hà tỉnh Quảng Ngãi</t>
  </si>
  <si>
    <t>Công an xã Tịnh Giang tỉnh Quảng Ngãi</t>
  </si>
  <si>
    <t>Công an xã Nghĩa Lâm tỉnh Quảng Ngãi</t>
  </si>
  <si>
    <t>Công an xã Nghĩa Thắng tỉnh Quảng Ngãi</t>
  </si>
  <si>
    <t>Công an xã Nghĩa Hòa tỉnh Quảng Ngãi</t>
  </si>
  <si>
    <t>Công an xã Nghĩa Điền tỉnh Quảng Ngãi</t>
  </si>
  <si>
    <t>Công an xã Nghĩa Trung tỉnh Quảng Ngãi</t>
  </si>
  <si>
    <t>Công an xã Nghĩa Mỹ tỉnh Quảng Ngãi</t>
  </si>
  <si>
    <t>Công an xã Sơn Nham tỉnh Quảng Ngãi</t>
  </si>
  <si>
    <t>Công an xã Sơn Linh tỉnh Quảng Ngãi</t>
  </si>
  <si>
    <t>Công an xã Sơn Giang tỉnh Quảng Ngãi</t>
  </si>
  <si>
    <t>Công an xã Sơn Trung tỉnh Quảng Ngãi</t>
  </si>
  <si>
    <t>Công an xã Sơn Hải tỉnh Quảng Ngãi</t>
  </si>
  <si>
    <t>Công an xã Sơn Thủy tỉnh Quảng Ngãi</t>
  </si>
  <si>
    <t>Công an xã Sơn Bua tỉnh Quảng Ngãi</t>
  </si>
  <si>
    <t>Công an xã Sơn Mùa tỉnh Quảng Ngãi</t>
  </si>
  <si>
    <t>Công an xã Sơn Liên tỉnh Quảng Ngãi</t>
  </si>
  <si>
    <t>Công an xã Sơn Tân tỉnh Quảng Ngãi</t>
  </si>
  <si>
    <t>Công an xã Sơn Dung tỉnh Quảng Ngãi</t>
  </si>
  <si>
    <t>Công an xã Sơn Tinh tỉnh Quảng Ngãi</t>
  </si>
  <si>
    <t>Công an xã Sơn Lập tỉnh Quảng Ngãi</t>
  </si>
  <si>
    <t>Công an xã Long Môn tỉnh Quảng Ngãi</t>
  </si>
  <si>
    <t>Công an xã Long Hiệp tỉnh Quảng Ngãi</t>
  </si>
  <si>
    <t>Công an xã Hành Trung tỉnh Quảng Ngãi</t>
  </si>
  <si>
    <t>Công an xã Hành Đức tỉnh Quảng Ngãi</t>
  </si>
  <si>
    <t>Công an xã Hành Minh tỉnh Quảng Ngãi</t>
  </si>
  <si>
    <t>Công an xã Hành Phước tỉnh Quảng Ngãi</t>
  </si>
  <si>
    <t>Công an xã Hành Thịnh tỉnh Quảng Ngãi</t>
  </si>
  <si>
    <t>Công an xã Hành Tín Tây tỉnh Quảng Ngãi</t>
  </si>
  <si>
    <t>Công an xã Hành Tín Đông tỉnh Quảng Ngãi</t>
  </si>
  <si>
    <t>Công an xã Đức Thắng tỉnh Quảng Ngãi</t>
  </si>
  <si>
    <t>Công an xã Đức Nhuận tỉnh Quảng Ngãi</t>
  </si>
  <si>
    <t>Công an xã Đức Chánh tỉnh Quảng Ngãi</t>
  </si>
  <si>
    <t>Công an xã Đức Hiệp tỉnh Quảng Ngãi</t>
  </si>
  <si>
    <t>Công an xã Đức Thạnh tỉnh Quảng Ngãi</t>
  </si>
  <si>
    <t>Công an xã Đức Hòa tỉnh Quảng Ngãi</t>
  </si>
  <si>
    <t>Công an xã Đức Tân tỉnh Quảng Ngãi</t>
  </si>
  <si>
    <t>Công an xã Đức Phú tỉnh Quảng Ngãi</t>
  </si>
  <si>
    <t>Công an xã Đức Phong tỉnh Quảng Ngãi</t>
  </si>
  <si>
    <t>Công an xã Đức Lân tỉnh Quảng Ngãi</t>
  </si>
  <si>
    <t>Công an xã Phổ Thuận tỉnh Quảng Ngãi</t>
  </si>
  <si>
    <t>Công an xã Phổ Văn tỉnh Quảng Ngãi</t>
  </si>
  <si>
    <t>Công an xã Phổ Nhơn tỉnh Quảng Ngãi</t>
  </si>
  <si>
    <t>Công an xã Phổ Ninh tỉnh Quảng Ngãi</t>
  </si>
  <si>
    <t>Công an xã Phổ Minh tỉnh Quảng Ngãi</t>
  </si>
  <si>
    <t>Công an xã Phổ Hòa tỉnh Quảng Ngãi</t>
  </si>
  <si>
    <t>Công an xã Phổ Cường tỉnh Quảng Ngãi</t>
  </si>
  <si>
    <t>Công an xã Phổ Khánh tỉnh Quảng Ngãi</t>
  </si>
  <si>
    <t>Công an xã Phổ Thạnh tỉnh Quảng Ngãi</t>
  </si>
  <si>
    <t>Công an xã Phổ Châu tỉnh Quảng Ngãi</t>
  </si>
  <si>
    <t>Công an xã Ba Điền tỉnh Quảng Ngãi</t>
  </si>
  <si>
    <t>Công an xã Ba Giang tỉnh Quảng Ngãi</t>
  </si>
  <si>
    <t>Công an xã Ba Liên tỉnh Quảng Ngãi</t>
  </si>
  <si>
    <t>Công an xã Ba Ngạc tỉnh Quảng Ngãi</t>
  </si>
  <si>
    <t>Công an xã Ba Bích tỉnh Quảng Ngãi</t>
  </si>
  <si>
    <t>Công an xã Ba Vì tỉnh Quảng Ngãi</t>
  </si>
  <si>
    <t>Công an xã Ba Xa tỉnh Quảng Ngãi</t>
  </si>
  <si>
    <t>Công an xã An Hải tỉnh Quảng Ngãi</t>
  </si>
  <si>
    <t>Công an phường Hải Cảng tỉnh Bình Định</t>
  </si>
  <si>
    <t>Công an phường Quang Trung tỉnh Bình Định</t>
  </si>
  <si>
    <t>Công an phường Bùi Thị Xuân tỉnh Bình Định</t>
  </si>
  <si>
    <t>Công an phường Ghềnh Ráng tỉnh Bình Định</t>
  </si>
  <si>
    <t>Công an xã Nhơn Châu tỉnh Bình Định</t>
  </si>
  <si>
    <t>Công an xã An Hưng tỉnh Bình Định</t>
  </si>
  <si>
    <t>Công an xã An Dũng tỉnh Bình Định</t>
  </si>
  <si>
    <t>Công an xã Hoài Sơn tỉnh Bình Định</t>
  </si>
  <si>
    <t>Công an xã Hoài Châu Bắc tỉnh Bình Định</t>
  </si>
  <si>
    <t>Công an xã Hoài Châu tỉnh Bình Định</t>
  </si>
  <si>
    <t>Công an xã Tam Quan Bắc tỉnh Bình Định</t>
  </si>
  <si>
    <t>Công an xã Tam Quan Nam tỉnh Bình Định</t>
  </si>
  <si>
    <t>Công an xã Hoài Hảo tỉnh Bình Định</t>
  </si>
  <si>
    <t>Công an xã Hoài Thanh Tây tỉnh Bình Định</t>
  </si>
  <si>
    <t>Công an xã Hoài Thanh tỉnh Bình Định</t>
  </si>
  <si>
    <t>Công an xã Hoài Hương tỉnh Bình Định</t>
  </si>
  <si>
    <t>Công an xã Hoài Xuân tỉnh Bình Định</t>
  </si>
  <si>
    <t>Công an xã Hoài Mỹ tỉnh Bình Định</t>
  </si>
  <si>
    <t>Công an xã Ân Hảo Đông tỉnh Bình Định</t>
  </si>
  <si>
    <t>Công an xã Ân Mỹ tỉnh Bình Định</t>
  </si>
  <si>
    <t>Công an xã Dak Mang tỉnh Bình Định</t>
  </si>
  <si>
    <t>Công an xã Ân Tín tỉnh Bình Định</t>
  </si>
  <si>
    <t>Công an xã Ân Phong tỉnh Bình Định</t>
  </si>
  <si>
    <t>Công an xã Ân Đức tỉnh Bình Định</t>
  </si>
  <si>
    <t>Công an xã Ân Hữu tỉnh Bình Định</t>
  </si>
  <si>
    <t>Công an xã Ân Tường Tây tỉnh Bình Định</t>
  </si>
  <si>
    <t>Công an xã Mỹ Cát tỉnh Bình Định</t>
  </si>
  <si>
    <t>Công an xã Vĩnh Sơn tỉnh Bình Định</t>
  </si>
  <si>
    <t>Công an xã Vĩnh Kim tỉnh Bình Định</t>
  </si>
  <si>
    <t>Công an xã Vĩnh Hiệp tỉnh Bình Định</t>
  </si>
  <si>
    <t>Công an xã Vĩnh Hảo tỉnh Bình Định</t>
  </si>
  <si>
    <t>Công an xã Vĩnh Hòa tỉnh Bình Định</t>
  </si>
  <si>
    <t>Công an xã Vĩnh Thuận tỉnh Bình Định</t>
  </si>
  <si>
    <t>Công an xã Bình Tân tỉnh Bình Định</t>
  </si>
  <si>
    <t>Công an xã Tây Thuận tỉnh Bình Định</t>
  </si>
  <si>
    <t>Công an xã Cát Sơn tỉnh Bình Định</t>
  </si>
  <si>
    <t>Công an xã Cát Minh tỉnh Bình Định</t>
  </si>
  <si>
    <t>Công an xã Cát Tài tỉnh Bình Định</t>
  </si>
  <si>
    <t>Công an xã Cát Hanh tỉnh Bình Định</t>
  </si>
  <si>
    <t>Công an xã Cát Hiệp tỉnh Bình Định</t>
  </si>
  <si>
    <t>Công an xã Cát Nhơn tỉnh Bình Định</t>
  </si>
  <si>
    <t>Công an xã Cát Hưng tỉnh Bình Định</t>
  </si>
  <si>
    <t>Công an xã Cát Tường tỉnh Bình Định</t>
  </si>
  <si>
    <t>Công an xã Cát Tân tỉnh Bình Định</t>
  </si>
  <si>
    <t>Công an xã Cát Tiến tỉnh Bình Định</t>
  </si>
  <si>
    <t>Công an xã Cát Chánh tỉnh Bình Định</t>
  </si>
  <si>
    <t>Công an xã Nhơn Hạnh tỉnh Bình Định</t>
  </si>
  <si>
    <t>Số 17 đường An Thái 3, thôn An Thái, xã Nhơn Phúc, thị xã An Nhơn, Tỉnh Bình Định, Vietnam</t>
  </si>
  <si>
    <t>0963006439</t>
  </si>
  <si>
    <t>Công an xã Nhơn Khánh tỉnh Bình Định</t>
  </si>
  <si>
    <t>Công an xã Nhơn Lộc tỉnh Bình Định</t>
  </si>
  <si>
    <t>Công an xã Nhơn Thọ tỉnh Bình Định</t>
  </si>
  <si>
    <t>Công an xã Phước Thắng tỉnh Bình Định</t>
  </si>
  <si>
    <t>Công an xã Phước Nghĩa tỉnh Bình Định</t>
  </si>
  <si>
    <t>Công an xã Canh Hiệp tỉnh Bình Định</t>
  </si>
  <si>
    <t>Công an xã Canh Thuận tỉnh Bình Định</t>
  </si>
  <si>
    <t>Công an phường Phú Thạnh tỉnh Phú Yên</t>
  </si>
  <si>
    <t>Công an xã Hòa Kiến tỉnh Phú Yên</t>
  </si>
  <si>
    <t>Công an xã Bình Kiến tỉnh Phú Yên</t>
  </si>
  <si>
    <t>Công an xã Xuân Phương tỉnh Phú Yên</t>
  </si>
  <si>
    <t>Công an xã Đa Lộc tỉnh Phú Yên</t>
  </si>
  <si>
    <t>Công an xã Phú Mỡ tỉnh Phú Yên</t>
  </si>
  <si>
    <t>Công an xã Xuân Long tỉnh Phú Yên</t>
  </si>
  <si>
    <t>Công an xã Xuân Sơn Bắc tỉnh Phú Yên</t>
  </si>
  <si>
    <t>Công an xã Xuân Sơn Nam tỉnh Phú Yên</t>
  </si>
  <si>
    <t>Công an xã Xuân Phước tỉnh Phú Yên</t>
  </si>
  <si>
    <t>Công an xã An Ninh Tây tỉnh Phú Yên</t>
  </si>
  <si>
    <t>Công an xã An Ninh Đông tỉnh Phú Yên</t>
  </si>
  <si>
    <t>Công an xã An Định tỉnh Phú Yên</t>
  </si>
  <si>
    <t>Công an xã An Nghiệp tỉnh Phú Yên</t>
  </si>
  <si>
    <t>Công an xã An Hiệp tỉnh Phú Yên</t>
  </si>
  <si>
    <t>Công an xã An Mỹ tỉnh Phú Yên</t>
  </si>
  <si>
    <t>Công an xã Cà Lúi tỉnh Phú Yên</t>
  </si>
  <si>
    <t>Công an xã Eachà Rang tỉnh Phú Yên</t>
  </si>
  <si>
    <t>xã krông pa, huyện sơn hoà, tỉnh phú yên</t>
  </si>
  <si>
    <t>02573655109</t>
  </si>
  <si>
    <t>Công an xã Suối Bạc tỉnh Phú Yên</t>
  </si>
  <si>
    <t>Công an xã Suối Trai tỉnh Phú Yên</t>
  </si>
  <si>
    <t>Công an xã Ea Lâm tỉnh Phú Yên</t>
  </si>
  <si>
    <t>Công an xã Đức Bình Tây tỉnh Phú Yên</t>
  </si>
  <si>
    <t>Công an xã Ea Bá tỉnh Phú Yên</t>
  </si>
  <si>
    <t>Công an xã Đức Bình Đông tỉnh Phú Yên</t>
  </si>
  <si>
    <t>Công an xã EaBar tỉnh Phú Yên</t>
  </si>
  <si>
    <t>Công an xã EaBia tỉnh Phú Yên</t>
  </si>
  <si>
    <t>Công an xã EaTrol tỉnh Phú Yên</t>
  </si>
  <si>
    <t>Công an xã Sông Hinh tỉnh Phú Yên</t>
  </si>
  <si>
    <t>Công an xã Ealy tỉnh Phú Yên</t>
  </si>
  <si>
    <t>Công an xã Sơn Thành Đông tỉnh Phú Yên</t>
  </si>
  <si>
    <t>Công an xã Hòa Bình 1 tỉnh Phú Yên</t>
  </si>
  <si>
    <t>Công an xã Hòa Tân Tây tỉnh Phú Yên</t>
  </si>
  <si>
    <t>Công an xã Hòa Mỹ Tây tỉnh Phú Yên</t>
  </si>
  <si>
    <t>Công an xã Hòa Thịnh tỉnh Phú Yên</t>
  </si>
  <si>
    <t>Công an xã Hòa Quang Bắc tỉnh Phú Yên</t>
  </si>
  <si>
    <t>Công an xã Hòa Định Tây tỉnh Phú Yên</t>
  </si>
  <si>
    <t>Công an xã Hòa Thắng tỉnh Phú Yên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</si>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</sst>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acebook.com/dtncatquangngai/" TargetMode="External"/><Relationship Id="rId1827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1" Type="http://schemas.openxmlformats.org/officeDocument/2006/relationships/hyperlink" Target="https://www.facebook.com/profile.php?id=100072095980660" TargetMode="External"/><Relationship Id="rId170" Type="http://schemas.openxmlformats.org/officeDocument/2006/relationships/hyperlink" Target="https://www.facebook.com/policequeluu" TargetMode="External"/><Relationship Id="rId268" Type="http://schemas.openxmlformats.org/officeDocument/2006/relationships/hyperlink" Target="https://www.facebook.com/profile.php?id=100064719669136" TargetMode="External"/><Relationship Id="rId475" Type="http://schemas.openxmlformats.org/officeDocument/2006/relationships/hyperlink" Target="https://www.facebook.com/conganBaTri/" TargetMode="External"/><Relationship Id="rId682" Type="http://schemas.openxmlformats.org/officeDocument/2006/relationships/hyperlink" Target="https://www.facebook.com/p/ANTT-Ph%C6%B0%E1%BB%9Dng-Thu%E1%BB%B7-Ph%C6%B0%C6%A1ng-100066942664639/" TargetMode="External"/><Relationship Id="rId128" Type="http://schemas.openxmlformats.org/officeDocument/2006/relationships/hyperlink" Target="https://www.facebook.com/policetamtra" TargetMode="External"/><Relationship Id="rId335" Type="http://schemas.openxmlformats.org/officeDocument/2006/relationships/hyperlink" Target="https://www.facebook.com/conganthixabadon/" TargetMode="External"/><Relationship Id="rId542" Type="http://schemas.openxmlformats.org/officeDocument/2006/relationships/hyperlink" Target="https://www.facebook.com/Cong.an.xa.Hai.Son/" TargetMode="External"/><Relationship Id="rId987" Type="http://schemas.openxmlformats.org/officeDocument/2006/relationships/hyperlink" Target="https://dailoc.quangnam.gov.vn/Default.aspx?tabid=1123" TargetMode="External"/><Relationship Id="rId1172" Type="http://schemas.openxmlformats.org/officeDocument/2006/relationships/hyperlink" Target="https://www.facebook.com/policebinhque/" TargetMode="External"/><Relationship Id="rId402" Type="http://schemas.openxmlformats.org/officeDocument/2006/relationships/hyperlink" Target="https://vinhkhe.vinhlinh.quangtri.gov.vn/" TargetMode="External"/><Relationship Id="rId847" Type="http://schemas.openxmlformats.org/officeDocument/2006/relationships/hyperlink" Target="https://manthai.danang.gov.vn/" TargetMode="External"/><Relationship Id="rId1032" Type="http://schemas.openxmlformats.org/officeDocument/2006/relationships/hyperlink" Target="https://www.facebook.com/p/UBND-ph%C6%B0%E1%BB%9Dng-%C4%90i%E1%BB%87n-Nam-%C4%90%C3%B4ng-100069546027180/" TargetMode="External"/><Relationship Id="rId1477" Type="http://schemas.openxmlformats.org/officeDocument/2006/relationships/hyperlink" Target="https://ducpho.quangngai.gov.vn/" TargetMode="External"/><Relationship Id="rId1684" Type="http://schemas.openxmlformats.org/officeDocument/2006/relationships/hyperlink" Target="https://catminh.phucat.binhdinh.gov.vn/" TargetMode="External"/><Relationship Id="rId1891" Type="http://schemas.openxmlformats.org/officeDocument/2006/relationships/hyperlink" Target="http://sonthanhdong.tayhoa.phuyen.gov.vn/" TargetMode="External"/><Relationship Id="rId707" Type="http://schemas.openxmlformats.org/officeDocument/2006/relationships/hyperlink" Target="https://www.facebook.com/LaChuQueToi/" TargetMode="External"/><Relationship Id="rId914" Type="http://schemas.openxmlformats.org/officeDocument/2006/relationships/hyperlink" Target="https://www.facebook.com/thanhdoantamky/" TargetMode="External"/><Relationship Id="rId1337" Type="http://schemas.openxmlformats.org/officeDocument/2006/relationships/hyperlink" Target="https://xabinhhai.binhson.quangngai.gov.vn/" TargetMode="External"/><Relationship Id="rId1544" Type="http://schemas.openxmlformats.org/officeDocument/2006/relationships/hyperlink" Target="https://www.facebook.com/p/C%C3%B4ng-an-ph%C6%B0%E1%BB%9Dng-L%C3%AA-L%E1%BB%A3i-TPQuy-Nh%C6%A1n-100078168583896/" TargetMode="External"/><Relationship Id="rId1751" Type="http://schemas.openxmlformats.org/officeDocument/2006/relationships/hyperlink" Target="http://phuocthanh.tuyphuoc.binhdinh.gov.vn/" TargetMode="External"/><Relationship Id="rId43" Type="http://schemas.openxmlformats.org/officeDocument/2006/relationships/hyperlink" Target="https://www.facebook.com/profile.php?id=100083453106147" TargetMode="External"/><Relationship Id="rId1404" Type="http://schemas.openxmlformats.org/officeDocument/2006/relationships/hyperlink" Target="https://www.facebook.com/dtncatquangngai/" TargetMode="External"/><Relationship Id="rId1611" Type="http://schemas.openxmlformats.org/officeDocument/2006/relationships/hyperlink" Target="http://antuongtay.hoaian.binhdinh.gov.vn/" TargetMode="External"/><Relationship Id="rId1849" Type="http://schemas.openxmlformats.org/officeDocument/2006/relationships/hyperlink" Target="http://hoatantay.tayhoa.phuyen.gov.vn/" TargetMode="External"/><Relationship Id="rId192" Type="http://schemas.openxmlformats.org/officeDocument/2006/relationships/hyperlink" Target="https://www.facebook.com/policeduynghia" TargetMode="External"/><Relationship Id="rId1709" Type="http://schemas.openxmlformats.org/officeDocument/2006/relationships/hyperlink" Target="https://dapda.annhon.binhdinh.gov.vn/" TargetMode="External"/><Relationship Id="rId1916" Type="http://schemas.openxmlformats.org/officeDocument/2006/relationships/hyperlink" Target="http://hoathang.phuhoa.phuyen.gov.vn/vi/" TargetMode="External"/><Relationship Id="rId497" Type="http://schemas.openxmlformats.org/officeDocument/2006/relationships/hyperlink" Target="https://trieuphong.quangtri.gov.vn/x%C3%A3-tri%E1%BB%87u-ph%C6%B0%E1%BB%9Bc1" TargetMode="External"/><Relationship Id="rId357" Type="http://schemas.openxmlformats.org/officeDocument/2006/relationships/hyperlink" Target="https://www.facebook.com/p/C%C3%B4ng-an-x%C3%A3-Qu%E1%BA%A3ng-V%C4%83n-th%E1%BB%8B-x%C3%A3-Ba-%C4%90%E1%BB%93n-100058684023511/" TargetMode="External"/><Relationship Id="rId1194" Type="http://schemas.openxmlformats.org/officeDocument/2006/relationships/hyperlink" Target="http://tienmy.tienphuoc.quangnam.gov.vn/" TargetMode="External"/><Relationship Id="rId217" Type="http://schemas.openxmlformats.org/officeDocument/2006/relationships/hyperlink" Target="https://www.facebook.com/policedaichanh" TargetMode="External"/><Relationship Id="rId564" Type="http://schemas.openxmlformats.org/officeDocument/2006/relationships/hyperlink" Target="https://quyhoach.xaydung.gov.vn/Images/Quyhoach/fileDK/c2d0c1c2-3125-48e6-8509-d7b755622e89_00%2000%20h57-297-qd-ubnd-2021-pl2_signed.pdf" TargetMode="External"/><Relationship Id="rId771" Type="http://schemas.openxmlformats.org/officeDocument/2006/relationships/hyperlink" Target="https://www.facebook.com/ANTTLocTri/" TargetMode="External"/><Relationship Id="rId869" Type="http://schemas.openxmlformats.org/officeDocument/2006/relationships/hyperlink" Target="https://camle.danang.gov.vn/-on-vi-truc-thuoc" TargetMode="External"/><Relationship Id="rId1499" Type="http://schemas.openxmlformats.org/officeDocument/2006/relationships/hyperlink" Target="https://xabangac.bato.quangngai.gov.vn/ubnd" TargetMode="External"/><Relationship Id="rId424" Type="http://schemas.openxmlformats.org/officeDocument/2006/relationships/hyperlink" Target="https://tanthanh.huonghoa.quangtri.gov.vn/t%E1%BB%95-ch%E1%BB%A9c-b%E1%BB%99-m%C3%A1y" TargetMode="External"/><Relationship Id="rId631" Type="http://schemas.openxmlformats.org/officeDocument/2006/relationships/hyperlink" Target="https://www.facebook.com/langthulehue/" TargetMode="External"/><Relationship Id="rId729" Type="http://schemas.openxmlformats.org/officeDocument/2006/relationships/hyperlink" Target="https://www.facebook.com/tuoitreconganthuathienhue/" TargetMode="External"/><Relationship Id="rId1054" Type="http://schemas.openxmlformats.org/officeDocument/2006/relationships/hyperlink" Target="https://duyxuyen.quangnam.gov.vn/webcenter/portal/duyxuyen/pages_tin-tuc/chi-tiet-tin?dDocName=PORTAL027883" TargetMode="External"/><Relationship Id="rId1261" Type="http://schemas.openxmlformats.org/officeDocument/2006/relationships/hyperlink" Target="https://www.facebook.com/Policetamthanhpn/" TargetMode="External"/><Relationship Id="rId1359" Type="http://schemas.openxmlformats.org/officeDocument/2006/relationships/hyperlink" Target="https://xatraphu.trabong.quangngai.gov.vn/uy-ban-nhan-dan" TargetMode="External"/><Relationship Id="rId936" Type="http://schemas.openxmlformats.org/officeDocument/2006/relationships/hyperlink" Target="https://www.facebook.com/policecamnam/" TargetMode="External"/><Relationship Id="rId1121" Type="http://schemas.openxmlformats.org/officeDocument/2006/relationships/hyperlink" Target="https://www.facebook.com/phuocthanhphonuivungcao/?locale=vi_VN" TargetMode="External"/><Relationship Id="rId1219" Type="http://schemas.openxmlformats.org/officeDocument/2006/relationships/hyperlink" Target="https://www.facebook.com/671270327098759" TargetMode="External"/><Relationship Id="rId1566" Type="http://schemas.openxmlformats.org/officeDocument/2006/relationships/hyperlink" Target="https://vinhthanh.binhdinh.gov.vn/Index.aspx?P=B02&amp;M=61&amp;I=070754158" TargetMode="External"/><Relationship Id="rId1773" Type="http://schemas.openxmlformats.org/officeDocument/2006/relationships/hyperlink" Target="https://phuong4.tptuyhoa.phuyen.gov.vn/" TargetMode="External"/><Relationship Id="rId65" Type="http://schemas.openxmlformats.org/officeDocument/2006/relationships/hyperlink" Target="https://www.facebook.com/profile.php?id=100077959235039" TargetMode="External"/><Relationship Id="rId1426" Type="http://schemas.openxmlformats.org/officeDocument/2006/relationships/hyperlink" Target="https://www.facebook.com/dtncatquangngai/" TargetMode="External"/><Relationship Id="rId1633" Type="http://schemas.openxmlformats.org/officeDocument/2006/relationships/hyperlink" Target="http://myhoa.phumy.binhdinh.gov.vn/" TargetMode="External"/><Relationship Id="rId1840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700" Type="http://schemas.openxmlformats.org/officeDocument/2006/relationships/hyperlink" Target="https://phucat.binhdinh.gov.vn/" TargetMode="External"/><Relationship Id="rId281" Type="http://schemas.openxmlformats.org/officeDocument/2006/relationships/hyperlink" Target="https://www.facebook.com/profile.php?id=100030921502634" TargetMode="External"/><Relationship Id="rId141" Type="http://schemas.openxmlformats.org/officeDocument/2006/relationships/hyperlink" Target="https://www.facebook.com/profile.php?id=100064156809501" TargetMode="External"/><Relationship Id="rId379" Type="http://schemas.openxmlformats.org/officeDocument/2006/relationships/hyperlink" Target="https://www.facebook.com/CAPDONGLUONG/" TargetMode="External"/><Relationship Id="rId586" Type="http://schemas.openxmlformats.org/officeDocument/2006/relationships/hyperlink" Target="https://huongso.thuathienhue.gov.vn/?gd=4&amp;cn=16" TargetMode="External"/><Relationship Id="rId793" Type="http://schemas.openxmlformats.org/officeDocument/2006/relationships/hyperlink" Target="https://www.facebook.com/Tuoi.Tre.HKB/" TargetMode="External"/><Relationship Id="rId7" Type="http://schemas.openxmlformats.org/officeDocument/2006/relationships/hyperlink" Target="https://www.facebook.com/profile.php?id=100084432497880" TargetMode="External"/><Relationship Id="rId239" Type="http://schemas.openxmlformats.org/officeDocument/2006/relationships/hyperlink" Target="https://www.facebook.com/policetamthang" TargetMode="External"/><Relationship Id="rId446" Type="http://schemas.openxmlformats.org/officeDocument/2006/relationships/hyperlink" Target="https://giolinh.quangtri.gov.vn/c%C3%A1c-x%C3%A3-th%E1%BB%8B-tr%E1%BA%A5n" TargetMode="External"/><Relationship Id="rId653" Type="http://schemas.openxmlformats.org/officeDocument/2006/relationships/hyperlink" Target="https://www.facebook.com/tuoitreconganthuathienhue/" TargetMode="External"/><Relationship Id="rId1076" Type="http://schemas.openxmlformats.org/officeDocument/2006/relationships/hyperlink" Target="https://dbnd.quangnam.gov.vn/QTIUpload/VB/2019/12/nq__sap_xep_xa_(huyen_que_son__nong_son)_ct.pdf" TargetMode="External"/><Relationship Id="rId1283" Type="http://schemas.openxmlformats.org/officeDocument/2006/relationships/hyperlink" Target="https://www.facebook.com/tuoitreconganquangnam/" TargetMode="External"/><Relationship Id="rId1490" Type="http://schemas.openxmlformats.org/officeDocument/2006/relationships/hyperlink" Target="https://xabatrang.bato.quangngai.gov.vn/" TargetMode="External"/><Relationship Id="rId306" Type="http://schemas.openxmlformats.org/officeDocument/2006/relationships/hyperlink" Target="https://www.facebook.com/profile.php?id=100069246997987" TargetMode="External"/><Relationship Id="rId860" Type="http://schemas.openxmlformats.org/officeDocument/2006/relationships/hyperlink" Target="https://www.danang.gov.vn/web/guest/trang-chu" TargetMode="External"/><Relationship Id="rId958" Type="http://schemas.openxmlformats.org/officeDocument/2006/relationships/hyperlink" Target="https://tamky.quangnam.gov.vn/webcenter/portal/donggiang/pages_tin-tuc/chi-tiet?dDocName=PORTAL179540" TargetMode="External"/><Relationship Id="rId1143" Type="http://schemas.openxmlformats.org/officeDocument/2006/relationships/hyperlink" Target="https://www.facebook.com/policebinhnguyen/" TargetMode="External"/><Relationship Id="rId1588" Type="http://schemas.openxmlformats.org/officeDocument/2006/relationships/hyperlink" Target="https://www.facebook.com/AnttHoaiNhon/" TargetMode="External"/><Relationship Id="rId1795" Type="http://schemas.openxmlformats.org/officeDocument/2006/relationships/hyperlink" Target="https://www.facebook.com/p/C%C3%B4ng-an-ph%C6%B0%E1%BB%9Dng-Xu%C3%A2n-Th%C3%A0nh-C%C3%B4ng-an-Th%E1%BB%8B-x%C3%A3-S%C3%B4ng-C%E1%BA%A7u-100064200665739/" TargetMode="External"/><Relationship Id="rId87" Type="http://schemas.openxmlformats.org/officeDocument/2006/relationships/hyperlink" Target="https://www.facebook.com/profile.php?id=61550880812112" TargetMode="External"/><Relationship Id="rId513" Type="http://schemas.openxmlformats.org/officeDocument/2006/relationships/hyperlink" Target="https://trieuphong.quangtri.gov.vn/x%C3%A3-tri%E1%BB%87u-%C3%81i1" TargetMode="External"/><Relationship Id="rId720" Type="http://schemas.openxmlformats.org/officeDocument/2006/relationships/hyperlink" Target="https://hongkim.thuathienhue.gov.vn/" TargetMode="External"/><Relationship Id="rId818" Type="http://schemas.openxmlformats.org/officeDocument/2006/relationships/hyperlink" Target="https://www.danang.gov.vn/web/guest/trang-chu" TargetMode="External"/><Relationship Id="rId1350" Type="http://schemas.openxmlformats.org/officeDocument/2006/relationships/hyperlink" Target="https://quangngai.gov.vn/web/xa-binh-hiep/xem-chi-tiet/-/asset_publisher/Content/uy-ban-nhan-dan-xa-binh-hiep-to-chuc-hoi-nghi-binh-xet-cac-danh-hieu-van-hoa-nam-2023?21181687" TargetMode="External"/><Relationship Id="rId1448" Type="http://schemas.openxmlformats.org/officeDocument/2006/relationships/hyperlink" Target="https://xahanhduc.nghiahanh.quangngai.gov.vn/uy-ban-nhan-dan" TargetMode="External"/><Relationship Id="rId1655" Type="http://schemas.openxmlformats.org/officeDocument/2006/relationships/hyperlink" Target="https://www.facebook.com/p/Tu%E1%BB%95i-tr%E1%BA%BB-C%C3%B4ng-an-Th%C3%A0nh-ph%E1%BB%91-V%C4%A9nh-Y%C3%AAn-100066497717181/" TargetMode="External"/><Relationship Id="rId1003" Type="http://schemas.openxmlformats.org/officeDocument/2006/relationships/hyperlink" Target="https://www.facebook.com/tuoitreconganquangnam/" TargetMode="External"/><Relationship Id="rId1210" Type="http://schemas.openxmlformats.org/officeDocument/2006/relationships/hyperlink" Target="https://www.facebook.com/policetragiang/" TargetMode="External"/><Relationship Id="rId1308" Type="http://schemas.openxmlformats.org/officeDocument/2006/relationships/hyperlink" Target="https://www.facebook.com/xatinhky/?locale=vi_VN" TargetMode="External"/><Relationship Id="rId1862" Type="http://schemas.openxmlformats.org/officeDocument/2006/relationships/hyperlink" Target="https://www.facebook.com/p/Tu%E1%BB%95i-tr%E1%BA%BB-C%C3%B4ng-an-th%E1%BB%8B-x%C3%A3-S%C6%A1n-T%C3%A2y-100040884909606/" TargetMode="External"/><Relationship Id="rId1515" Type="http://schemas.openxmlformats.org/officeDocument/2006/relationships/hyperlink" Target="https://xabale.bato.quangngai.gov.vn/uy-ban-nhan-dan" TargetMode="External"/><Relationship Id="rId1722" Type="http://schemas.openxmlformats.org/officeDocument/2006/relationships/hyperlink" Target="https://nhonphuc.annhon.binhdinh.gov.vn/" TargetMode="External"/><Relationship Id="rId14" Type="http://schemas.openxmlformats.org/officeDocument/2006/relationships/hyperlink" Target="https://www.facebook.com/profile.php?id=61550112103789" TargetMode="External"/><Relationship Id="rId163" Type="http://schemas.openxmlformats.org/officeDocument/2006/relationships/hyperlink" Target="https://www.facebook.com/policebinhtrieu" TargetMode="External"/><Relationship Id="rId370" Type="http://schemas.openxmlformats.org/officeDocument/2006/relationships/hyperlink" Target="https://dongle.dongha.quangtri.gov.vn/" TargetMode="External"/><Relationship Id="rId230" Type="http://schemas.openxmlformats.org/officeDocument/2006/relationships/hyperlink" Target="https://www.facebook.com/policesongkon" TargetMode="External"/><Relationship Id="rId468" Type="http://schemas.openxmlformats.org/officeDocument/2006/relationships/hyperlink" Target="https://dakrong.quangtri.gov.vn/" TargetMode="External"/><Relationship Id="rId675" Type="http://schemas.openxmlformats.org/officeDocument/2006/relationships/hyperlink" Target="https://www.facebook.com/anttphubai/" TargetMode="External"/><Relationship Id="rId882" Type="http://schemas.openxmlformats.org/officeDocument/2006/relationships/hyperlink" Target="https://www.danang.gov.vn/web/guest/trang-chu" TargetMode="External"/><Relationship Id="rId1098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328" Type="http://schemas.openxmlformats.org/officeDocument/2006/relationships/hyperlink" Target="https://www.facebook.com/caxkimthuy/" TargetMode="External"/><Relationship Id="rId535" Type="http://schemas.openxmlformats.org/officeDocument/2006/relationships/hyperlink" Target="https://hailam.hailang.quangtri.gov.vn/" TargetMode="External"/><Relationship Id="rId742" Type="http://schemas.openxmlformats.org/officeDocument/2006/relationships/hyperlink" Target="https://snv.thuathienhue.gov.vn/?gd=3&amp;cn=205&amp;tc=920" TargetMode="External"/><Relationship Id="rId1165" Type="http://schemas.openxmlformats.org/officeDocument/2006/relationships/hyperlink" Target="http://binhchanh.thangbinh.quangnam.gov.vn/" TargetMode="External"/><Relationship Id="rId1372" Type="http://schemas.openxmlformats.org/officeDocument/2006/relationships/hyperlink" Target="https://xatrason.trabong.quangngai.gov.vn/" TargetMode="External"/><Relationship Id="rId602" Type="http://schemas.openxmlformats.org/officeDocument/2006/relationships/hyperlink" Target="https://www.facebook.com/groups/anttxadienhoa/" TargetMode="External"/><Relationship Id="rId1025" Type="http://schemas.openxmlformats.org/officeDocument/2006/relationships/hyperlink" Target="https://dienphuoc.dienban.quangnam.gov.vn/" TargetMode="External"/><Relationship Id="rId1232" Type="http://schemas.openxmlformats.org/officeDocument/2006/relationships/hyperlink" Target="https://www.facebook.com/policetamxuan1/" TargetMode="External"/><Relationship Id="rId1677" Type="http://schemas.openxmlformats.org/officeDocument/2006/relationships/hyperlink" Target="https://www.facebook.com/TuoitreCongantinhBinhDinh/" TargetMode="External"/><Relationship Id="rId1884" Type="http://schemas.openxmlformats.org/officeDocument/2006/relationships/hyperlink" Target="http://eabar.songhinh.phuyen.gov.vn/" TargetMode="External"/><Relationship Id="rId907" Type="http://schemas.openxmlformats.org/officeDocument/2006/relationships/hyperlink" Target="https://tamky.quangnam.gov.vn/webcenter/portal/tamky/pages_danh-ba?deptId=1033&amp;" TargetMode="External"/><Relationship Id="rId1537" Type="http://schemas.openxmlformats.org/officeDocument/2006/relationships/hyperlink" Target="https://lehongphong.quynhon.binhdinh.gov.vn/" TargetMode="External"/><Relationship Id="rId1744" Type="http://schemas.openxmlformats.org/officeDocument/2006/relationships/hyperlink" Target="http://phuocloc.tuyphuoc.binhdinh.gov.vn/" TargetMode="External"/><Relationship Id="rId36" Type="http://schemas.openxmlformats.org/officeDocument/2006/relationships/hyperlink" Target="https://www.facebook.com/profile.php?id=100085537911982" TargetMode="External"/><Relationship Id="rId1604" Type="http://schemas.openxmlformats.org/officeDocument/2006/relationships/hyperlink" Target="https://www.facebook.com/caxanthanh22/" TargetMode="External"/><Relationship Id="rId185" Type="http://schemas.openxmlformats.org/officeDocument/2006/relationships/hyperlink" Target="https://www.facebook.com/policetapoo" TargetMode="External"/><Relationship Id="rId1811" Type="http://schemas.openxmlformats.org/officeDocument/2006/relationships/hyperlink" Target="https://xuanyen.songcau.phuyen.gov.vn/" TargetMode="External"/><Relationship Id="rId1909" Type="http://schemas.openxmlformats.org/officeDocument/2006/relationships/hyperlink" Target="https://www.facebook.com/XAHOATRI/" TargetMode="External"/><Relationship Id="rId392" Type="http://schemas.openxmlformats.org/officeDocument/2006/relationships/hyperlink" Target="https://www.facebook.com/p/C%C3%B4ng-an-x%C3%A3-V%C4%A9nh-Th%C3%A1i-100066812070502/" TargetMode="External"/><Relationship Id="rId697" Type="http://schemas.openxmlformats.org/officeDocument/2006/relationships/hyperlink" Target="https://haiduong.thuathienhue.gov.vn/" TargetMode="External"/><Relationship Id="rId252" Type="http://schemas.openxmlformats.org/officeDocument/2006/relationships/hyperlink" Target="https://www.facebook.com/profile.php?id=100070486870914" TargetMode="External"/><Relationship Id="rId1187" Type="http://schemas.openxmlformats.org/officeDocument/2006/relationships/hyperlink" Target="http://tienlanh.tienphuoc.quangnam.gov.vn/" TargetMode="External"/><Relationship Id="rId112" Type="http://schemas.openxmlformats.org/officeDocument/2006/relationships/hyperlink" Target="https://www.facebook.com/profile.php?id=100039441225749" TargetMode="External"/><Relationship Id="rId557" Type="http://schemas.openxmlformats.org/officeDocument/2006/relationships/hyperlink" Target="https://www.facebook.com/p/Ph%C6%B0%E1%BB%9Dng-Thu%E1%BA%ADn-Ho%C3%A0-th%C3%A0nh-ph%E1%BB%91-Hu%E1%BA%BF-100063763263421/" TargetMode="External"/><Relationship Id="rId764" Type="http://schemas.openxmlformats.org/officeDocument/2006/relationships/hyperlink" Target="https://www.facebook.com/anttxalocvinh/" TargetMode="External"/><Relationship Id="rId971" Type="http://schemas.openxmlformats.org/officeDocument/2006/relationships/hyperlink" Target="https://quangnam.gov.vn/" TargetMode="External"/><Relationship Id="rId1394" Type="http://schemas.openxmlformats.org/officeDocument/2006/relationships/hyperlink" Target="https://www.facebook.com/dtncatquangngai/" TargetMode="External"/><Relationship Id="rId1699" Type="http://schemas.openxmlformats.org/officeDocument/2006/relationships/hyperlink" Target="https://phucat.binhdinh.gov.vn/trang-thong-tin/so-do-co-cau-to-chuc/ubnd-xa-thi-tran_633301007a1007223065cb05" TargetMode="External"/><Relationship Id="rId417" Type="http://schemas.openxmlformats.org/officeDocument/2006/relationships/hyperlink" Target="https://huongviet.huonghoa.quangtri.gov.vn/" TargetMode="External"/><Relationship Id="rId624" Type="http://schemas.openxmlformats.org/officeDocument/2006/relationships/hyperlink" Target="https://www.facebook.com/p/Qu%E1%BA%A3ng-Th%C3%A1i-ng%C3%A0y-m%E1%BB%9Bi-100063504731533/" TargetMode="External"/><Relationship Id="rId831" Type="http://schemas.openxmlformats.org/officeDocument/2006/relationships/hyperlink" Target="https://hoathuantay.danang.gov.vn/" TargetMode="External"/><Relationship Id="rId1047" Type="http://schemas.openxmlformats.org/officeDocument/2006/relationships/hyperlink" Target="https://www.facebook.com/policeduyphu/" TargetMode="External"/><Relationship Id="rId1254" Type="http://schemas.openxmlformats.org/officeDocument/2006/relationships/hyperlink" Target="https://www.facebook.com/policetamnghia/" TargetMode="External"/><Relationship Id="rId1461" Type="http://schemas.openxmlformats.org/officeDocument/2006/relationships/hyperlink" Target="https://xaduchiep.moduc.quangngai.gov.vn/uy-ban-nhan-dan" TargetMode="External"/><Relationship Id="rId929" Type="http://schemas.openxmlformats.org/officeDocument/2006/relationships/hyperlink" Target="https://www.facebook.com/policecuadai/" TargetMode="External"/><Relationship Id="rId1114" Type="http://schemas.openxmlformats.org/officeDocument/2006/relationships/hyperlink" Target="https://phuocduc.phuocson.quangnam.gov.vn/" TargetMode="External"/><Relationship Id="rId1321" Type="http://schemas.openxmlformats.org/officeDocument/2006/relationships/hyperlink" Target="https://xanghiaha.thanhpho.quangngai.gov.vn/uy-ban-nhan-dan" TargetMode="External"/><Relationship Id="rId1559" Type="http://schemas.openxmlformats.org/officeDocument/2006/relationships/hyperlink" Target="https://www.facebook.com/p/Tu%E1%BB%95i-tr%E1%BA%BB-C%C3%B4ng-an-huy%E1%BB%87n-Ninh-Ph%C6%B0%E1%BB%9Bc-100068114569027/" TargetMode="External"/><Relationship Id="rId1766" Type="http://schemas.openxmlformats.org/officeDocument/2006/relationships/hyperlink" Target="https://www.facebook.com/565858940709176" TargetMode="External"/><Relationship Id="rId58" Type="http://schemas.openxmlformats.org/officeDocument/2006/relationships/hyperlink" Target="https://www.facebook.com/profile.php?id=100063566156680" TargetMode="External"/><Relationship Id="rId1419" Type="http://schemas.openxmlformats.org/officeDocument/2006/relationships/hyperlink" Target="https://sonha.quangngai.gov.vn/ubnd-xa-son-ky" TargetMode="External"/><Relationship Id="rId1626" Type="http://schemas.openxmlformats.org/officeDocument/2006/relationships/hyperlink" Target="https://www.facebook.com/TuoitreCongantinhBinhDinh/" TargetMode="External"/><Relationship Id="rId1833" Type="http://schemas.openxmlformats.org/officeDocument/2006/relationships/hyperlink" Target="https://andan.tuyan.phuyen.gov.vn/" TargetMode="External"/><Relationship Id="rId1900" Type="http://schemas.openxmlformats.org/officeDocument/2006/relationships/hyperlink" Target="https://www.facebook.com/ConganxaHoaMyDong/" TargetMode="External"/><Relationship Id="rId274" Type="http://schemas.openxmlformats.org/officeDocument/2006/relationships/hyperlink" Target="https://www.facebook.com/profile.php?id=100063632978257" TargetMode="External"/><Relationship Id="rId481" Type="http://schemas.openxmlformats.org/officeDocument/2006/relationships/hyperlink" Target="https://dakrong.quangtri.gov.vn/" TargetMode="External"/><Relationship Id="rId134" Type="http://schemas.openxmlformats.org/officeDocument/2006/relationships/hyperlink" Target="https://www.facebook.com/profile.php?id=100064581442788" TargetMode="External"/><Relationship Id="rId579" Type="http://schemas.openxmlformats.org/officeDocument/2006/relationships/hyperlink" Target="https://www.facebook.com/phuocvinh.hue/?locale=vi_VN" TargetMode="External"/><Relationship Id="rId786" Type="http://schemas.openxmlformats.org/officeDocument/2006/relationships/hyperlink" Target="https://thuathienhue.gov.vn/" TargetMode="External"/><Relationship Id="rId993" Type="http://schemas.openxmlformats.org/officeDocument/2006/relationships/hyperlink" Target="https://dailoc.quangnam.gov.vn/" TargetMode="External"/><Relationship Id="rId341" Type="http://schemas.openxmlformats.org/officeDocument/2006/relationships/hyperlink" Target="https://www.facebook.com/tuoitreconganquangbinh/" TargetMode="External"/><Relationship Id="rId439" Type="http://schemas.openxmlformats.org/officeDocument/2006/relationships/hyperlink" Target="https://www.facebook.com/587881275432823" TargetMode="External"/><Relationship Id="rId646" Type="http://schemas.openxmlformats.org/officeDocument/2006/relationships/hyperlink" Target="https://phumau.thuathienhue.gov.vn/?gd=7&amp;cn=81&amp;tm=1" TargetMode="External"/><Relationship Id="rId1069" Type="http://schemas.openxmlformats.org/officeDocument/2006/relationships/hyperlink" Target="https://www.facebook.com/policeduyhai/" TargetMode="External"/><Relationship Id="rId1276" Type="http://schemas.openxmlformats.org/officeDocument/2006/relationships/hyperlink" Target="http://tamdai.phuninh.gov.vn/index.php?option=com_content&amp;view=frontpage" TargetMode="External"/><Relationship Id="rId1483" Type="http://schemas.openxmlformats.org/officeDocument/2006/relationships/hyperlink" Target="https://ducpho.quangngai.gov.vn/" TargetMode="External"/><Relationship Id="rId201" Type="http://schemas.openxmlformats.org/officeDocument/2006/relationships/hyperlink" Target="https://www.facebook.com/policeduyphu" TargetMode="External"/><Relationship Id="rId506" Type="http://schemas.openxmlformats.org/officeDocument/2006/relationships/hyperlink" Target="https://trieuphong.quangtri.gov.vn/x%C3%A3-tri%E1%BB%87u-s%C6%A1n1" TargetMode="External"/><Relationship Id="rId853" Type="http://schemas.openxmlformats.org/officeDocument/2006/relationships/hyperlink" Target="https://anhaitay.danang.gov.vn/" TargetMode="External"/><Relationship Id="rId1136" Type="http://schemas.openxmlformats.org/officeDocument/2006/relationships/hyperlink" Target="http://queluu.hiepduc.gov.vn/" TargetMode="External"/><Relationship Id="rId1690" Type="http://schemas.openxmlformats.org/officeDocument/2006/relationships/hyperlink" Target="http://cathanh.phucat.binhdinh.gov.vn/trang-thong-tin/so-do-co-cau-to-chuc/ubnd-xa-cat-hanh_633301007a1007223065cb05" TargetMode="External"/><Relationship Id="rId1788" Type="http://schemas.openxmlformats.org/officeDocument/2006/relationships/hyperlink" Target="https://anphu.tptuyhoa.phuyen.gov.vn/" TargetMode="External"/><Relationship Id="rId713" Type="http://schemas.openxmlformats.org/officeDocument/2006/relationships/hyperlink" Target="https://huongtho.thuathienhue.gov.vn/" TargetMode="External"/><Relationship Id="rId920" Type="http://schemas.openxmlformats.org/officeDocument/2006/relationships/hyperlink" Target="https://www.facebook.com/policetanan/" TargetMode="External"/><Relationship Id="rId1343" Type="http://schemas.openxmlformats.org/officeDocument/2006/relationships/hyperlink" Target="https://xabinhminh.binhson.quangngai.gov.vn/uy-ban-nhan-dan" TargetMode="External"/><Relationship Id="rId1550" Type="http://schemas.openxmlformats.org/officeDocument/2006/relationships/hyperlink" Target="http://nguyenvancu.quynhon.binhdinh.gov.vn/" TargetMode="External"/><Relationship Id="rId1648" Type="http://schemas.openxmlformats.org/officeDocument/2006/relationships/hyperlink" Target="https://vinhthanh.binhdinh.gov.vn/Index.aspx?P=B02&amp;M=61&amp;I=070801079" TargetMode="External"/><Relationship Id="rId1203" Type="http://schemas.openxmlformats.org/officeDocument/2006/relationships/hyperlink" Target="https://xatrason.trabong.quangngai.gov.vn/" TargetMode="External"/><Relationship Id="rId1410" Type="http://schemas.openxmlformats.org/officeDocument/2006/relationships/hyperlink" Target="https://sonha.quangngai.gov.vn/ubnd-xa-son-giang" TargetMode="External"/><Relationship Id="rId1508" Type="http://schemas.openxmlformats.org/officeDocument/2006/relationships/hyperlink" Target="https://www.facebook.com/dtncatquangngai/" TargetMode="External"/><Relationship Id="rId1855" Type="http://schemas.openxmlformats.org/officeDocument/2006/relationships/hyperlink" Target="https://antho.tuyan.phuyen.gov.vn/" TargetMode="External"/><Relationship Id="rId1715" Type="http://schemas.openxmlformats.org/officeDocument/2006/relationships/hyperlink" Target="https://www.facebook.com/conganxanhonhau/" TargetMode="External"/><Relationship Id="rId296" Type="http://schemas.openxmlformats.org/officeDocument/2006/relationships/hyperlink" Target="https://www.facebook.com/profile.php?id=100057637111921" TargetMode="External"/><Relationship Id="rId156" Type="http://schemas.openxmlformats.org/officeDocument/2006/relationships/hyperlink" Target="https://www.facebook.com/policebinhque" TargetMode="External"/><Relationship Id="rId363" Type="http://schemas.openxmlformats.org/officeDocument/2006/relationships/hyperlink" Target="https://www.facebook.com/tuoitreconganquangbinh/" TargetMode="External"/><Relationship Id="rId570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223" Type="http://schemas.openxmlformats.org/officeDocument/2006/relationships/hyperlink" Target="https://www.facebook.com/policedailanh" TargetMode="External"/><Relationship Id="rId430" Type="http://schemas.openxmlformats.org/officeDocument/2006/relationships/hyperlink" Target="https://www.facebook.com/conganBaTri/" TargetMode="External"/><Relationship Id="rId668" Type="http://schemas.openxmlformats.org/officeDocument/2006/relationships/hyperlink" Target="https://vinhha.thuathienhue.gov.vn/" TargetMode="External"/><Relationship Id="rId875" Type="http://schemas.openxmlformats.org/officeDocument/2006/relationships/hyperlink" Target="https://www.danang.gov.vn/web/guest/trang-chu" TargetMode="External"/><Relationship Id="rId1060" Type="http://schemas.openxmlformats.org/officeDocument/2006/relationships/hyperlink" Target="https://duyxuyen.quangnam.gov.vn/webcenter/portal/duyxuyen/pages_tin-tuc/chi-tiet-tin?dDocName=PORTAL027869" TargetMode="External"/><Relationship Id="rId1298" Type="http://schemas.openxmlformats.org/officeDocument/2006/relationships/hyperlink" Target="https://phuongnguyennghiem.thanhpho.quangngai.gov.vn/" TargetMode="External"/><Relationship Id="rId528" Type="http://schemas.openxmlformats.org/officeDocument/2006/relationships/hyperlink" Target="https://haihung.hailang.quangtri.gov.vn/" TargetMode="External"/><Relationship Id="rId735" Type="http://schemas.openxmlformats.org/officeDocument/2006/relationships/hyperlink" Target="https://www.facebook.com/tuoitreconganthuathienhue/" TargetMode="External"/><Relationship Id="rId942" Type="http://schemas.openxmlformats.org/officeDocument/2006/relationships/hyperlink" Target="https://www.facebook.com/tuoitreconganquangnam/" TargetMode="External"/><Relationship Id="rId1158" Type="http://schemas.openxmlformats.org/officeDocument/2006/relationships/hyperlink" Target="https://www.facebook.com/tuoitreconganquangbinh/" TargetMode="External"/><Relationship Id="rId1365" Type="http://schemas.openxmlformats.org/officeDocument/2006/relationships/hyperlink" Target="https://vanban.quangngai.gov.vn/thongtin/vanban/detail?id=5039" TargetMode="External"/><Relationship Id="rId1572" Type="http://schemas.openxmlformats.org/officeDocument/2006/relationships/hyperlink" Target="http://anhoa.anlao.binhdinh.gov.vn/" TargetMode="External"/><Relationship Id="rId1018" Type="http://schemas.openxmlformats.org/officeDocument/2006/relationships/hyperlink" Target="http://dienthangnam.dienban.quangnam.gov.vn/" TargetMode="External"/><Relationship Id="rId1225" Type="http://schemas.openxmlformats.org/officeDocument/2006/relationships/hyperlink" Target="http://www.namtramy.gov.vn/Default.aspx?tabid=109&amp;Group=31&amp;NID=473&amp;xa-tra-linh-huyen-nam-tra-my-tinh-quang-nam" TargetMode="External"/><Relationship Id="rId1432" Type="http://schemas.openxmlformats.org/officeDocument/2006/relationships/hyperlink" Target="https://sonha.quangngai.gov.vn/" TargetMode="External"/><Relationship Id="rId1877" Type="http://schemas.openxmlformats.org/officeDocument/2006/relationships/hyperlink" Target="https://sonhoa.phuyen.gov.vn/xa-suoi-trai" TargetMode="External"/><Relationship Id="rId71" Type="http://schemas.openxmlformats.org/officeDocument/2006/relationships/hyperlink" Target="https://www.facebook.com/profile.php?id=100080228014145" TargetMode="External"/><Relationship Id="rId802" Type="http://schemas.openxmlformats.org/officeDocument/2006/relationships/hyperlink" Target="https://thanhkhetay.danang.gov.vn/" TargetMode="External"/><Relationship Id="rId1737" Type="http://schemas.openxmlformats.org/officeDocument/2006/relationships/hyperlink" Target="https://www.facebook.com/p/C%C3%B4ng-an-x%C3%A3-Ph%C6%B0%E1%BB%9Bc-Ho%C3%A0-Tuy-Ph%C6%B0%E1%BB%9Bc-B%C3%ACnh-%C4%90%E1%BB%8Bnh-100079621328478/" TargetMode="External"/><Relationship Id="rId29" Type="http://schemas.openxmlformats.org/officeDocument/2006/relationships/hyperlink" Target="https://www.facebook.com/profile.php?id=100064027720140" TargetMode="External"/><Relationship Id="rId178" Type="http://schemas.openxmlformats.org/officeDocument/2006/relationships/hyperlink" Target="https://www.facebook.com/profile.php?id=100085919055199" TargetMode="External"/><Relationship Id="rId1804" Type="http://schemas.openxmlformats.org/officeDocument/2006/relationships/hyperlink" Target="http://hoaxuannam.donghoa.phuyen.gov.vn/" TargetMode="External"/><Relationship Id="rId385" Type="http://schemas.openxmlformats.org/officeDocument/2006/relationships/hyperlink" Target="https://www.facebook.com/tuoitreconganthixabadon/" TargetMode="External"/><Relationship Id="rId592" Type="http://schemas.openxmlformats.org/officeDocument/2006/relationships/hyperlink" Target="https://thuyxuan.thuathienhue.gov.vn/" TargetMode="External"/><Relationship Id="rId245" Type="http://schemas.openxmlformats.org/officeDocument/2006/relationships/hyperlink" Target="https://www.facebook.com/conganhoathuandong" TargetMode="External"/><Relationship Id="rId452" Type="http://schemas.openxmlformats.org/officeDocument/2006/relationships/hyperlink" Target="https://giochau.giolinh.quangtri.gov.vn/" TargetMode="External"/><Relationship Id="rId897" Type="http://schemas.openxmlformats.org/officeDocument/2006/relationships/hyperlink" Target="http://anmy.tamky.quangnam.gov.vn/" TargetMode="External"/><Relationship Id="rId1082" Type="http://schemas.openxmlformats.org/officeDocument/2006/relationships/hyperlink" Target="https://quean.queson.quangnam.gov.vn/" TargetMode="External"/><Relationship Id="rId105" Type="http://schemas.openxmlformats.org/officeDocument/2006/relationships/hyperlink" Target="https://www.facebook.com/profile.php?id=100064850987637" TargetMode="External"/><Relationship Id="rId312" Type="http://schemas.openxmlformats.org/officeDocument/2006/relationships/hyperlink" Target="https://www.facebook.com/CAXQT" TargetMode="External"/><Relationship Id="rId757" Type="http://schemas.openxmlformats.org/officeDocument/2006/relationships/hyperlink" Target="https://gianghai.thuathienhue.gov.vn/tin-tuc-su-kien/hdnd-xa-vinh-giang-thong-qua-de-an-sap-xep-sap-nhap-cac-thon-de-thanh-lap-thon-moi-tren-dia-ban-xa-vinh-giang.html" TargetMode="External"/><Relationship Id="rId964" Type="http://schemas.openxmlformats.org/officeDocument/2006/relationships/hyperlink" Target="https://vpubnd.quangnam.gov.vn/webcenter/portal/vpubnd" TargetMode="External"/><Relationship Id="rId1387" Type="http://schemas.openxmlformats.org/officeDocument/2006/relationships/hyperlink" Target="https://xanghiaky.tunghia.quangngai.gov.vn/" TargetMode="External"/><Relationship Id="rId1594" Type="http://schemas.openxmlformats.org/officeDocument/2006/relationships/hyperlink" Target="https://www.facebook.com/TuoitreCongantinhBinhDinh/" TargetMode="External"/><Relationship Id="rId93" Type="http://schemas.openxmlformats.org/officeDocument/2006/relationships/hyperlink" Target="https://www.facebook.com/profile.php?id=100065270901299" TargetMode="External"/><Relationship Id="rId617" Type="http://schemas.openxmlformats.org/officeDocument/2006/relationships/hyperlink" Target="https://phongdien.thuathienhue.gov.vn/xa-phuong-thi-tran/xa-phong-my.html" TargetMode="External"/><Relationship Id="rId824" Type="http://schemas.openxmlformats.org/officeDocument/2006/relationships/hyperlink" Target="https://thachthang.danang.gov.vn/" TargetMode="External"/><Relationship Id="rId1247" Type="http://schemas.openxmlformats.org/officeDocument/2006/relationships/hyperlink" Target="https://stc.quangnam.gov.vn/webcenter/portal/bantiepcongdan/pages_van-ban/chi-tiet?dDocName=PORTAL513627" TargetMode="External"/><Relationship Id="rId1454" Type="http://schemas.openxmlformats.org/officeDocument/2006/relationships/hyperlink" Target="https://xahanhtintay.nghiahanh.quangngai.gov.vn/" TargetMode="External"/><Relationship Id="rId1661" Type="http://schemas.openxmlformats.org/officeDocument/2006/relationships/hyperlink" Target="https://www.facebook.com/p/C%C3%B4ng-an-x%C3%A3-T%C3%A2y-Giang-100072489274631/" TargetMode="External"/><Relationship Id="rId1899" Type="http://schemas.openxmlformats.org/officeDocument/2006/relationships/hyperlink" Target="http://hoadong.tayhoa.phuyen.gov.vn/" TargetMode="External"/><Relationship Id="rId1107" Type="http://schemas.openxmlformats.org/officeDocument/2006/relationships/hyperlink" Target="http://phuochoa.phuocson.quangnam.gov.vn/" TargetMode="External"/><Relationship Id="rId1314" Type="http://schemas.openxmlformats.org/officeDocument/2006/relationships/hyperlink" Target="https://xatinhkhe.thanhpho.quangngai.gov.vn/uy-ban-nhan-dan" TargetMode="External"/><Relationship Id="rId1521" Type="http://schemas.openxmlformats.org/officeDocument/2006/relationships/hyperlink" Target="https://sonha.quangngai.gov.vn/ubnd-xa-son-hai" TargetMode="External"/><Relationship Id="rId1759" Type="http://schemas.openxmlformats.org/officeDocument/2006/relationships/hyperlink" Target="https://vancanh.binhdinh.gov.vn/vi/about/Nguoi-phat-ngon.html" TargetMode="External"/><Relationship Id="rId1619" Type="http://schemas.openxmlformats.org/officeDocument/2006/relationships/hyperlink" Target="http://mychau.phumy.binhdinh.gov.vn/" TargetMode="External"/><Relationship Id="rId1826" Type="http://schemas.openxmlformats.org/officeDocument/2006/relationships/hyperlink" Target="https://www.facebook.com/p/Xu%C3%A2n-Quang-2-b%C3%ACnh-y%C3%AAn-100069125267147/" TargetMode="External"/><Relationship Id="rId20" Type="http://schemas.openxmlformats.org/officeDocument/2006/relationships/hyperlink" Target="https://www.facebook.com/profile.php?id=100068422516640" TargetMode="External"/><Relationship Id="rId267" Type="http://schemas.openxmlformats.org/officeDocument/2006/relationships/hyperlink" Target="https://www.facebook.com/profile.php?id=100070054646296" TargetMode="External"/><Relationship Id="rId474" Type="http://schemas.openxmlformats.org/officeDocument/2006/relationships/hyperlink" Target="https://quangtri.toaan.gov.vn/webcenter/portal/quangtri/chitiettin?dDocName=TAND277183" TargetMode="External"/><Relationship Id="rId127" Type="http://schemas.openxmlformats.org/officeDocument/2006/relationships/hyperlink" Target="https://www.facebook.com/Policetamthanhpn" TargetMode="External"/><Relationship Id="rId681" Type="http://schemas.openxmlformats.org/officeDocument/2006/relationships/hyperlink" Target="https://thuathienhue.gov.vn/" TargetMode="External"/><Relationship Id="rId779" Type="http://schemas.openxmlformats.org/officeDocument/2006/relationships/hyperlink" Target="https://phuson.thuathienhue.gov.vn/" TargetMode="External"/><Relationship Id="rId986" Type="http://schemas.openxmlformats.org/officeDocument/2006/relationships/hyperlink" Target="https://www.facebook.com/policedainghia/" TargetMode="External"/><Relationship Id="rId334" Type="http://schemas.openxmlformats.org/officeDocument/2006/relationships/hyperlink" Target="https://quangbinh.gov.vn/chi-tiet-tin/-/view-article/1/1433568025090/1665651300766" TargetMode="External"/><Relationship Id="rId541" Type="http://schemas.openxmlformats.org/officeDocument/2006/relationships/hyperlink" Target="https://congbobanan.toaan.gov.vn/3ta1576441t1cvn/" TargetMode="External"/><Relationship Id="rId639" Type="http://schemas.openxmlformats.org/officeDocument/2006/relationships/hyperlink" Target="https://quangtho.thuathienhue.gov.vn/" TargetMode="External"/><Relationship Id="rId1171" Type="http://schemas.openxmlformats.org/officeDocument/2006/relationships/hyperlink" Target="http://binhhai.thangbinh.quangnam.gov.vn/" TargetMode="External"/><Relationship Id="rId1269" Type="http://schemas.openxmlformats.org/officeDocument/2006/relationships/hyperlink" Target="https://www.facebook.com/policetamphuoc/" TargetMode="External"/><Relationship Id="rId1476" Type="http://schemas.openxmlformats.org/officeDocument/2006/relationships/hyperlink" Target="https://www.facebook.com/p/Tu%E1%BB%95i-tr%E1%BA%BB-Tr%E1%BA%A1i-T%E1%BA%A1m-giam-C%C3%B4ng-an-t%E1%BB%89nh-Qu%E1%BA%A3ng-Ng%C3%A3i-100083198865485/?locale=vi_VN" TargetMode="External"/><Relationship Id="rId401" Type="http://schemas.openxmlformats.org/officeDocument/2006/relationships/hyperlink" Target="https://vinhlong.vinhlinh.quangtri.gov.vn/" TargetMode="External"/><Relationship Id="rId846" Type="http://schemas.openxmlformats.org/officeDocument/2006/relationships/hyperlink" Target="https://www.facebook.com/p/Ph%C6%B0%E1%BB%9Dng-M%C3%A2n-Th%C3%A1i-100027200152772/" TargetMode="External"/><Relationship Id="rId1031" Type="http://schemas.openxmlformats.org/officeDocument/2006/relationships/hyperlink" Target="https://dienban.quangnam.gov.vn/Default.aspx?tabid=1031" TargetMode="External"/><Relationship Id="rId1129" Type="http://schemas.openxmlformats.org/officeDocument/2006/relationships/hyperlink" Target="https://hiepduc.quangnam.gov.vn/webcenter/portal/hiepduc" TargetMode="External"/><Relationship Id="rId1683" Type="http://schemas.openxmlformats.org/officeDocument/2006/relationships/hyperlink" Target="https://phucat.binhdinh.gov.vn/" TargetMode="External"/><Relationship Id="rId1890" Type="http://schemas.openxmlformats.org/officeDocument/2006/relationships/hyperlink" Target="http://sonthanhtay.tayhoa.phuyen.gov.vn/" TargetMode="External"/><Relationship Id="rId706" Type="http://schemas.openxmlformats.org/officeDocument/2006/relationships/hyperlink" Target="https://huongxuan.thuathienhue.gov.vn/?gd=7&amp;cn=109&amp;tc=35507" TargetMode="External"/><Relationship Id="rId913" Type="http://schemas.openxmlformats.org/officeDocument/2006/relationships/hyperlink" Target="https://tamky.quangnam.gov.vn/webcenter/portal/tamky/pages_danh-ba?deptId=1033&amp;" TargetMode="External"/><Relationship Id="rId1336" Type="http://schemas.openxmlformats.org/officeDocument/2006/relationships/hyperlink" Target="https://quangngai.gov.vn/" TargetMode="External"/><Relationship Id="rId1543" Type="http://schemas.openxmlformats.org/officeDocument/2006/relationships/hyperlink" Target="https://lythuongkiet.quynhon.binhdinh.gov.vn/" TargetMode="External"/><Relationship Id="rId1750" Type="http://schemas.openxmlformats.org/officeDocument/2006/relationships/hyperlink" Target="https://www.facebook.com/p/C%C3%B4ng-an-huy%E1%BB%87n-Tuy-Ph%C6%B0%E1%BB%9Bc-B%C3%ACnh-%C4%90%E1%BB%8Bnh-100093140506030/" TargetMode="External"/><Relationship Id="rId42" Type="http://schemas.openxmlformats.org/officeDocument/2006/relationships/hyperlink" Target="https://www.facebook.com/caxphuochung" TargetMode="External"/><Relationship Id="rId1403" Type="http://schemas.openxmlformats.org/officeDocument/2006/relationships/hyperlink" Target="https://sonha.quangngai.gov.vn/" TargetMode="External"/><Relationship Id="rId1610" Type="http://schemas.openxmlformats.org/officeDocument/2006/relationships/hyperlink" Target="https://binhdinh.gov.vn/" TargetMode="External"/><Relationship Id="rId1848" Type="http://schemas.openxmlformats.org/officeDocument/2006/relationships/hyperlink" Target="https://www.facebook.com/thanhniendonghoa/?locale=vi_VN" TargetMode="External"/><Relationship Id="rId191" Type="http://schemas.openxmlformats.org/officeDocument/2006/relationships/hyperlink" Target="https://www.facebook.com/policequexuan1" TargetMode="External"/><Relationship Id="rId1708" Type="http://schemas.openxmlformats.org/officeDocument/2006/relationships/hyperlink" Target="https://www.facebook.com/dapda/?locale=vi_VN" TargetMode="External"/><Relationship Id="rId1915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89" Type="http://schemas.openxmlformats.org/officeDocument/2006/relationships/hyperlink" Target="https://www.facebook.com/profile.php?id=100079769881686" TargetMode="External"/><Relationship Id="rId496" Type="http://schemas.openxmlformats.org/officeDocument/2006/relationships/hyperlink" Target="https://trieuvan.trieuphong.quangtri.gov.vn/" TargetMode="External"/><Relationship Id="rId149" Type="http://schemas.openxmlformats.org/officeDocument/2006/relationships/hyperlink" Target="https://www.facebook.com/policetienhieptp" TargetMode="External"/><Relationship Id="rId356" Type="http://schemas.openxmlformats.org/officeDocument/2006/relationships/hyperlink" Target="https://quangbinh.gov.vn/" TargetMode="External"/><Relationship Id="rId563" Type="http://schemas.openxmlformats.org/officeDocument/2006/relationships/hyperlink" Target="https://www.facebook.com/tuoitreconganthuathienhue/" TargetMode="External"/><Relationship Id="rId770" Type="http://schemas.openxmlformats.org/officeDocument/2006/relationships/hyperlink" Target="https://thuathienhue.gov.vn/" TargetMode="External"/><Relationship Id="rId1193" Type="http://schemas.openxmlformats.org/officeDocument/2006/relationships/hyperlink" Target="https://www.facebook.com/tuoitreconganquangnam/" TargetMode="External"/><Relationship Id="rId216" Type="http://schemas.openxmlformats.org/officeDocument/2006/relationships/hyperlink" Target="https://www.facebook.com/policedaitan" TargetMode="External"/><Relationship Id="rId423" Type="http://schemas.openxmlformats.org/officeDocument/2006/relationships/hyperlink" Target="https://huongtan.huonghoa.quangtri.gov.vn/t%E1%BB%95-ch%E1%BB%A9c-b%E1%BB%99-m%C3%A1y" TargetMode="External"/><Relationship Id="rId868" Type="http://schemas.openxmlformats.org/officeDocument/2006/relationships/hyperlink" Target="https://www.facebook.com/p/Tu%E1%BB%95i-tr%E1%BA%BB-CAP-Ho%C3%A0-Th%E1%BB%8D-%C4%90%C3%B4ng-100063756447330/" TargetMode="External"/><Relationship Id="rId1053" Type="http://schemas.openxmlformats.org/officeDocument/2006/relationships/hyperlink" Target="https://www.facebook.com/policeduychau/" TargetMode="External"/><Relationship Id="rId1260" Type="http://schemas.openxmlformats.org/officeDocument/2006/relationships/hyperlink" Target="https://sldtbxh.quangnam.gov.vn/webcenter/portal/nuithanh/pages_tin-tuc/chi-tiet?dDocName=PORTAL522301" TargetMode="External"/><Relationship Id="rId1498" Type="http://schemas.openxmlformats.org/officeDocument/2006/relationships/hyperlink" Target="https://xabalien.bato.quangngai.gov.vn/" TargetMode="External"/><Relationship Id="rId630" Type="http://schemas.openxmlformats.org/officeDocument/2006/relationships/hyperlink" Target="https://quangcong.thuathienhue.gov.vn/?gd=4&amp;cn=16" TargetMode="External"/><Relationship Id="rId728" Type="http://schemas.openxmlformats.org/officeDocument/2006/relationships/hyperlink" Target="https://thuathienhue.gov.vn/" TargetMode="External"/><Relationship Id="rId935" Type="http://schemas.openxmlformats.org/officeDocument/2006/relationships/hyperlink" Target="http://hoian.gov.vn/camkim/" TargetMode="External"/><Relationship Id="rId1358" Type="http://schemas.openxmlformats.org/officeDocument/2006/relationships/hyperlink" Target="https://xatrabinh.trabong.quangngai.gov.vn/" TargetMode="External"/><Relationship Id="rId1565" Type="http://schemas.openxmlformats.org/officeDocument/2006/relationships/hyperlink" Target="https://www.facebook.com/TuoitreCongantinhBinhDinh/" TargetMode="External"/><Relationship Id="rId1772" Type="http://schemas.openxmlformats.org/officeDocument/2006/relationships/hyperlink" Target="https://www.facebook.com/565858940709176" TargetMode="External"/><Relationship Id="rId64" Type="http://schemas.openxmlformats.org/officeDocument/2006/relationships/hyperlink" Target="https://www.facebook.com/conganxamychanhtay" TargetMode="External"/><Relationship Id="rId1120" Type="http://schemas.openxmlformats.org/officeDocument/2006/relationships/hyperlink" Target="https://nongson.quangnam.gov.vn/webcenter/portal/bantiepcongdan/pages_tin-tuc/chi-tiet-tin?dDocName=PORTAL261705" TargetMode="External"/><Relationship Id="rId1218" Type="http://schemas.openxmlformats.org/officeDocument/2006/relationships/hyperlink" Target="https://stttt.quangnam.gov.vn/webcenter/portal/bactramy/pages_tin-tuc/chi-tiet?dDocName=PORTAL337940" TargetMode="External"/><Relationship Id="rId1425" Type="http://schemas.openxmlformats.org/officeDocument/2006/relationships/hyperlink" Target="https://sontay.quangngai.gov.vn/" TargetMode="External"/><Relationship Id="rId1632" Type="http://schemas.openxmlformats.org/officeDocument/2006/relationships/hyperlink" Target="https://www.facebook.com/TuoitreCongantinhBinhDinh/" TargetMode="External"/><Relationship Id="rId280" Type="http://schemas.openxmlformats.org/officeDocument/2006/relationships/hyperlink" Target="https://www.facebook.com/profile.php?id=100063553299713" TargetMode="External"/><Relationship Id="rId140" Type="http://schemas.openxmlformats.org/officeDocument/2006/relationships/hyperlink" Target="https://www.facebook.com/policetragiac" TargetMode="External"/><Relationship Id="rId378" Type="http://schemas.openxmlformats.org/officeDocument/2006/relationships/hyperlink" Target="https://phuong5.dongha.quangtri.gov.vn/" TargetMode="External"/><Relationship Id="rId585" Type="http://schemas.openxmlformats.org/officeDocument/2006/relationships/hyperlink" Target="https://www.facebook.com/p/C%E1%BB%95ng-th%C3%B4ng-tin-ph%C6%B0%E1%BB%9Dng-H%C6%B0%C6%A1ng-S%C6%A1-th%C3%A0nh-ph%E1%BB%91-Hu%E1%BA%BF-100068756222434/" TargetMode="External"/><Relationship Id="rId792" Type="http://schemas.openxmlformats.org/officeDocument/2006/relationships/hyperlink" Target="http://hoahiepnam.donghoa.phuyen.gov.vn/" TargetMode="External"/><Relationship Id="rId6" Type="http://schemas.openxmlformats.org/officeDocument/2006/relationships/hyperlink" Target="https://www.facebook.com/profile.php?id=61554304090521" TargetMode="External"/><Relationship Id="rId238" Type="http://schemas.openxmlformats.org/officeDocument/2006/relationships/hyperlink" Target="https://www.facebook.com/policetamphu" TargetMode="External"/><Relationship Id="rId445" Type="http://schemas.openxmlformats.org/officeDocument/2006/relationships/hyperlink" Target="https://trungson.giolinh.quangtri.gov.vn/" TargetMode="External"/><Relationship Id="rId652" Type="http://schemas.openxmlformats.org/officeDocument/2006/relationships/hyperlink" Target="https://phuxuan.thuathienhue.gov.vn/hoat-dong-don-vi/uy-ban-nhan-dan-xa-phu-xuan-xay-dung-ke-hoach-ve-trien-khai-cong-tac-bau-cu-truong-thon-nhiem-ky-2023-2025.html" TargetMode="External"/><Relationship Id="rId1075" Type="http://schemas.openxmlformats.org/officeDocument/2006/relationships/hyperlink" Target="https://vpubnd.quangnam.gov.vn/webcenter/portal/vpubnd" TargetMode="External"/><Relationship Id="rId1282" Type="http://schemas.openxmlformats.org/officeDocument/2006/relationships/hyperlink" Target="https://quean.queson.quangnam.gov.vn/" TargetMode="External"/><Relationship Id="rId305" Type="http://schemas.openxmlformats.org/officeDocument/2006/relationships/hyperlink" Target="https://www.facebook.com/profile.php?id=100066807214699" TargetMode="External"/><Relationship Id="rId512" Type="http://schemas.openxmlformats.org/officeDocument/2006/relationships/hyperlink" Target="https://trieutrung.trieuphong.quangtri.gov.vn/" TargetMode="External"/><Relationship Id="rId957" Type="http://schemas.openxmlformats.org/officeDocument/2006/relationships/hyperlink" Target="https://vpubnd.quangnam.gov.vn/webcenter/portal/vpubnd" TargetMode="External"/><Relationship Id="rId1142" Type="http://schemas.openxmlformats.org/officeDocument/2006/relationships/hyperlink" Target="http://binhgiang.thangbinh.quangnam.gov.vn/" TargetMode="External"/><Relationship Id="rId1587" Type="http://schemas.openxmlformats.org/officeDocument/2006/relationships/hyperlink" Target="https://hoaihuong-hoainhon.binhdinh.gov.vn/" TargetMode="External"/><Relationship Id="rId1794" Type="http://schemas.openxmlformats.org/officeDocument/2006/relationships/hyperlink" Target="https://xuanlam.hungnguyen.nghean.gov.vn/" TargetMode="External"/><Relationship Id="rId86" Type="http://schemas.openxmlformats.org/officeDocument/2006/relationships/hyperlink" Target="https://www.facebook.com/capdongdaqn" TargetMode="External"/><Relationship Id="rId817" Type="http://schemas.openxmlformats.org/officeDocument/2006/relationships/hyperlink" Target="https://www.facebook.com/Hoakheqtk/" TargetMode="External"/><Relationship Id="rId1002" Type="http://schemas.openxmlformats.org/officeDocument/2006/relationships/hyperlink" Target="https://dailoc.quangnam.gov.vn/Default.aspx?tabid=1123" TargetMode="External"/><Relationship Id="rId1447" Type="http://schemas.openxmlformats.org/officeDocument/2006/relationships/hyperlink" Target="https://nghiahanh.quangngai.gov.vn/nguoi-phat-ngon" TargetMode="External"/><Relationship Id="rId1654" Type="http://schemas.openxmlformats.org/officeDocument/2006/relationships/hyperlink" Target="https://vinhthanh.binhdinh.gov.vn/" TargetMode="External"/><Relationship Id="rId1861" Type="http://schemas.openxmlformats.org/officeDocument/2006/relationships/hyperlink" Target="https://sonhoa.phuyen.gov.vn/" TargetMode="External"/><Relationship Id="rId1307" Type="http://schemas.openxmlformats.org/officeDocument/2006/relationships/hyperlink" Target="https://quangngai.gov.vn/web/xa-tinh-hoa/trang-chu" TargetMode="External"/><Relationship Id="rId1514" Type="http://schemas.openxmlformats.org/officeDocument/2006/relationships/hyperlink" Target="https://www.facebook.com/conganBaTri/" TargetMode="External"/><Relationship Id="rId1721" Type="http://schemas.openxmlformats.org/officeDocument/2006/relationships/hyperlink" Target="https://www.facebook.com/100080033252889" TargetMode="External"/><Relationship Id="rId13" Type="http://schemas.openxmlformats.org/officeDocument/2006/relationships/hyperlink" Target="https://www.facebook.com/profile.php?id=100080272940134" TargetMode="External"/><Relationship Id="rId1819" Type="http://schemas.openxmlformats.org/officeDocument/2006/relationships/hyperlink" Target="https://www.vkspy.gov.vn/News/pha-rung-phong-ho-bon-bi-cao-lanh-30-nam-tu-58_4888.html" TargetMode="External"/><Relationship Id="rId162" Type="http://schemas.openxmlformats.org/officeDocument/2006/relationships/hyperlink" Target="https://www.facebook.com/policebinhdao" TargetMode="External"/><Relationship Id="rId467" Type="http://schemas.openxmlformats.org/officeDocument/2006/relationships/hyperlink" Target="https://www.facebook.com/100064021024324/videos/%C4%91%E1%BA%A3ng-b%E1%BB%99-x%C3%A3-h%C6%B0%E1%BB%9Bng-hi%E1%BB%87p-t%E1%BB%95-ch%E1%BB%A9c-l%E1%BB%85-trao-t%E1%BA%B7ng-huy-hi%E1%BB%87u-55-n%C4%83m-tu%E1%BB%95i-%C4%91%E1%BA%A3ngs%C3%A1ng-nay-%C4%91%E1%BA%A3n/483605674708323/" TargetMode="External"/><Relationship Id="rId1097" Type="http://schemas.openxmlformats.org/officeDocument/2006/relationships/hyperlink" Target="https://www.facebook.com/tuoitreconganquangnam/" TargetMode="External"/><Relationship Id="rId674" Type="http://schemas.openxmlformats.org/officeDocument/2006/relationships/hyperlink" Target="https://vinhha.thuathienhue.gov.vn/" TargetMode="External"/><Relationship Id="rId881" Type="http://schemas.openxmlformats.org/officeDocument/2006/relationships/hyperlink" Target="https://www.facebook.com/tuoitredanangdn/?locale=vi_VN" TargetMode="External"/><Relationship Id="rId979" Type="http://schemas.openxmlformats.org/officeDocument/2006/relationships/hyperlink" Target="https://dailoc.quangnam.gov.vn/Default.aspx?tabid=107&amp;NewsViews=4361" TargetMode="External"/><Relationship Id="rId327" Type="http://schemas.openxmlformats.org/officeDocument/2006/relationships/hyperlink" Target="https://thaithuy.quangbinh.gov.vn/" TargetMode="External"/><Relationship Id="rId534" Type="http://schemas.openxmlformats.org/officeDocument/2006/relationships/hyperlink" Target="https://www.facebook.com/587881275432823" TargetMode="External"/><Relationship Id="rId741" Type="http://schemas.openxmlformats.org/officeDocument/2006/relationships/hyperlink" Target="https://hongthuong.thuathienhue.gov.vn/" TargetMode="External"/><Relationship Id="rId839" Type="http://schemas.openxmlformats.org/officeDocument/2006/relationships/hyperlink" Target="https://hoacuongbac.danang.gov.vn/" TargetMode="External"/><Relationship Id="rId1164" Type="http://schemas.openxmlformats.org/officeDocument/2006/relationships/hyperlink" Target="https://www.facebook.com/policebinhchanh" TargetMode="External"/><Relationship Id="rId1371" Type="http://schemas.openxmlformats.org/officeDocument/2006/relationships/hyperlink" Target="https://vanban.quangngai.gov.vn/thongtin/vanban/detail?id=5040" TargetMode="External"/><Relationship Id="rId1469" Type="http://schemas.openxmlformats.org/officeDocument/2006/relationships/hyperlink" Target="https://quangngai.gov.vn/web/xa-duc-lan/trang-chu" TargetMode="External"/><Relationship Id="rId601" Type="http://schemas.openxmlformats.org/officeDocument/2006/relationships/hyperlink" Target="https://phongbinh.thuathienhue.gov.vn/" TargetMode="External"/><Relationship Id="rId1024" Type="http://schemas.openxmlformats.org/officeDocument/2006/relationships/hyperlink" Target="https://www.facebook.com/policedienphuoc/" TargetMode="External"/><Relationship Id="rId1231" Type="http://schemas.openxmlformats.org/officeDocument/2006/relationships/hyperlink" Target="http://www.konplong.kontum.gov.vn/tin-tuc-su-kien/Tiep-nhan-thong-tin-phan-anh-viec-tam-dung-xay-dung-truong-hoc,-cau-treo-dan-sinh-tu-nguon-xa-hoi-hoa-tai-thon-3,-xa-Tra-Vinh,-huyen-Nam-Tra-My,-tinh-Quang-Nam-1616" TargetMode="External"/><Relationship Id="rId1676" Type="http://schemas.openxmlformats.org/officeDocument/2006/relationships/hyperlink" Target="https://vinhthanh.binhdinh.gov.vn/Index.aspx?P=B02&amp;M=61&amp;I=070754158" TargetMode="External"/><Relationship Id="rId1883" Type="http://schemas.openxmlformats.org/officeDocument/2006/relationships/hyperlink" Target="https://ducbinhdong.songhinh.phuyen.gov.vn/" TargetMode="External"/><Relationship Id="rId906" Type="http://schemas.openxmlformats.org/officeDocument/2006/relationships/hyperlink" Target="https://www.facebook.com/policeanphu/" TargetMode="External"/><Relationship Id="rId1329" Type="http://schemas.openxmlformats.org/officeDocument/2006/relationships/hyperlink" Target="https://quangngai.gov.vn/web/xa-binh-chanh/trang-chu" TargetMode="External"/><Relationship Id="rId1536" Type="http://schemas.openxmlformats.org/officeDocument/2006/relationships/hyperlink" Target="https://www.facebook.com/p/C%C3%B4ng-an-ph%C6%B0%E1%BB%9Dng-L%C3%AA-H%E1%BB%93ng-Phong-TPQuy-Nh%C6%A1n-100081080766213/" TargetMode="External"/><Relationship Id="rId1743" Type="http://schemas.openxmlformats.org/officeDocument/2006/relationships/hyperlink" Target="https://www.facebook.com/p/C%C3%B4ng-an-x%C3%A3-Ph%C6%B0%E1%BB%9Bc-L%E1%BB%99c-Tuy-Ph%C6%B0%E1%BB%9Bc-B%C3%ACnh-%C4%90%E1%BB%8Bnh-100083228984104/" TargetMode="External"/><Relationship Id="rId35" Type="http://schemas.openxmlformats.org/officeDocument/2006/relationships/hyperlink" Target="https://www.facebook.com/profile.php?id=100086407583017" TargetMode="External"/><Relationship Id="rId1603" Type="http://schemas.openxmlformats.org/officeDocument/2006/relationships/hyperlink" Target="http://antin.hoaian.binhdinh.gov.vn/" TargetMode="External"/><Relationship Id="rId1810" Type="http://schemas.openxmlformats.org/officeDocument/2006/relationships/hyperlink" Target="https://www.facebook.com/conganphuongxuanyen/?locale=vi_VN" TargetMode="External"/><Relationship Id="rId184" Type="http://schemas.openxmlformats.org/officeDocument/2006/relationships/hyperlink" Target="https://www.facebook.com/policeladeeng" TargetMode="External"/><Relationship Id="rId391" Type="http://schemas.openxmlformats.org/officeDocument/2006/relationships/hyperlink" Target="https://thixaquangtri.quangtri.gov.vn/x%C3%A3-h%E1%BA%A3i-l%E1%BB%871" TargetMode="External"/><Relationship Id="rId1908" Type="http://schemas.openxmlformats.org/officeDocument/2006/relationships/hyperlink" Target="https://phuhoa.phuyen.gov.vn/" TargetMode="External"/><Relationship Id="rId251" Type="http://schemas.openxmlformats.org/officeDocument/2006/relationships/hyperlink" Target="https://www.facebook.com/profile.php?id=100067649785413" TargetMode="External"/><Relationship Id="rId489" Type="http://schemas.openxmlformats.org/officeDocument/2006/relationships/hyperlink" Target="https://www.facebook.com/p/Tr%C6%B0%E1%BB%9Dng-THTHCS-Cam-Hi%E1%BA%BFu-Cam-L%E1%BB%99-100063487303300/" TargetMode="External"/><Relationship Id="rId696" Type="http://schemas.openxmlformats.org/officeDocument/2006/relationships/hyperlink" Target="https://huongtra.thuathienhue.gov.vn/Download.aspx?name=3899(1).pdf&amp;TuKhoa=vb&amp;khoa=34269" TargetMode="External"/><Relationship Id="rId349" Type="http://schemas.openxmlformats.org/officeDocument/2006/relationships/hyperlink" Target="https://www.facebook.com/conganquanghai/" TargetMode="External"/><Relationship Id="rId556" Type="http://schemas.openxmlformats.org/officeDocument/2006/relationships/hyperlink" Target="https://phuhau.thuathienhue.gov.vn/" TargetMode="External"/><Relationship Id="rId763" Type="http://schemas.openxmlformats.org/officeDocument/2006/relationships/hyperlink" Target="https://thuathienhue.gov.vn/vi-vn/Thong-tin-dieu-hanh-cua-ubnd-tinh/tid/Cong-nhan-xa-Xuan-Loc-va-xa-Loc-Binh-huyen-Phu-Loc-dat-chuan-nong-thon-moi-nam-2023/newsid/81B997B9-E066-4458-B761-B209010ADA13/cid/B2893D90-84EA-452E-9292-84FE4331533D" TargetMode="External"/><Relationship Id="rId1186" Type="http://schemas.openxmlformats.org/officeDocument/2006/relationships/hyperlink" Target="http://tienchau.tienphuoc.quangnam.gov.vn/" TargetMode="External"/><Relationship Id="rId1393" Type="http://schemas.openxmlformats.org/officeDocument/2006/relationships/hyperlink" Target="https://quangngai.gov.vn/web/xa-nghia-dien/trang-chu" TargetMode="External"/><Relationship Id="rId111" Type="http://schemas.openxmlformats.org/officeDocument/2006/relationships/hyperlink" Target="https://www.facebook.com/CAXBINHTHANH" TargetMode="External"/><Relationship Id="rId209" Type="http://schemas.openxmlformats.org/officeDocument/2006/relationships/hyperlink" Target="https://www.facebook.com/policedienngoc" TargetMode="External"/><Relationship Id="rId416" Type="http://schemas.openxmlformats.org/officeDocument/2006/relationships/hyperlink" Target="https://huonghoa.quangtri.gov.vn/c%C3%A1c-x%C3%A3-th%E1%BB%8B-tr%E1%BA%A5n1" TargetMode="External"/><Relationship Id="rId970" Type="http://schemas.openxmlformats.org/officeDocument/2006/relationships/hyperlink" Target="https://www.facebook.com/policequangnam/" TargetMode="External"/><Relationship Id="rId1046" Type="http://schemas.openxmlformats.org/officeDocument/2006/relationships/hyperlink" Target="http://duythu.duyxuyen.quangnam.gov.vn/" TargetMode="External"/><Relationship Id="rId1253" Type="http://schemas.openxmlformats.org/officeDocument/2006/relationships/hyperlink" Target="https://tamquang.tuongduong.nghean.gov.vn/" TargetMode="External"/><Relationship Id="rId1698" Type="http://schemas.openxmlformats.org/officeDocument/2006/relationships/hyperlink" Target="https://phucat.binhdinh.gov.vn/trang-thong-tin/so-do-co-cau-to-chuc/ubnd-xa-thi-tran_633301007a1007223065cb05" TargetMode="External"/><Relationship Id="rId623" Type="http://schemas.openxmlformats.org/officeDocument/2006/relationships/hyperlink" Target="https://phongson.thuathienhue.gov.vn/" TargetMode="External"/><Relationship Id="rId830" Type="http://schemas.openxmlformats.org/officeDocument/2006/relationships/hyperlink" Target="https://phuocninh.danang.gov.vn/" TargetMode="External"/><Relationship Id="rId928" Type="http://schemas.openxmlformats.org/officeDocument/2006/relationships/hyperlink" Target="https://hoian.quangnam.gov.vn/webcenter/portal/hoian" TargetMode="External"/><Relationship Id="rId1460" Type="http://schemas.openxmlformats.org/officeDocument/2006/relationships/hyperlink" Target="https://xaducchanh.moduc.quangngai.gov.vn/trang-chu" TargetMode="External"/><Relationship Id="rId1558" Type="http://schemas.openxmlformats.org/officeDocument/2006/relationships/hyperlink" Target="http://nhonchau.quynhon.binhdinh.gov.vn/" TargetMode="External"/><Relationship Id="rId1765" Type="http://schemas.openxmlformats.org/officeDocument/2006/relationships/hyperlink" Target="https://phuong8.tptuyhoa.phuyen.gov.vn/" TargetMode="External"/><Relationship Id="rId57" Type="http://schemas.openxmlformats.org/officeDocument/2006/relationships/hyperlink" Target="https://www.facebook.com/profile.php?id=100084717121725" TargetMode="External"/><Relationship Id="rId1113" Type="http://schemas.openxmlformats.org/officeDocument/2006/relationships/hyperlink" Target="https://www.facebook.com/tuoitreconganquangnam/" TargetMode="External"/><Relationship Id="rId1320" Type="http://schemas.openxmlformats.org/officeDocument/2006/relationships/hyperlink" Target="https://www.facebook.com/dtncatquangngai/" TargetMode="External"/><Relationship Id="rId1418" Type="http://schemas.openxmlformats.org/officeDocument/2006/relationships/hyperlink" Target="https://www.facebook.com/dtncatquangngai/" TargetMode="External"/><Relationship Id="rId1625" Type="http://schemas.openxmlformats.org/officeDocument/2006/relationships/hyperlink" Target="http://myloi.phumy.binhdinh.gov.vn/" TargetMode="External"/><Relationship Id="rId1832" Type="http://schemas.openxmlformats.org/officeDocument/2006/relationships/hyperlink" Target="https://www.facebook.com/doancongantinhphuyen/?locale=vi_VN" TargetMode="External"/><Relationship Id="rId273" Type="http://schemas.openxmlformats.org/officeDocument/2006/relationships/hyperlink" Target="https://www.facebook.com/profile.php?id=100068855134769" TargetMode="External"/><Relationship Id="rId480" Type="http://schemas.openxmlformats.org/officeDocument/2006/relationships/hyperlink" Target="https://dakrong.quangtri.gov.vn/chi-tiet-tin/-/view-article/1/1653268762191/1696650825243" TargetMode="External"/><Relationship Id="rId133" Type="http://schemas.openxmlformats.org/officeDocument/2006/relationships/hyperlink" Target="https://www.facebook.com/policetamanhbac" TargetMode="External"/><Relationship Id="rId340" Type="http://schemas.openxmlformats.org/officeDocument/2006/relationships/hyperlink" Target="http://quangtien.cumgar.daklak.gov.vn/" TargetMode="External"/><Relationship Id="rId578" Type="http://schemas.openxmlformats.org/officeDocument/2006/relationships/hyperlink" Target="https://truongan.thuathienhue.gov.vn/" TargetMode="External"/><Relationship Id="rId785" Type="http://schemas.openxmlformats.org/officeDocument/2006/relationships/hyperlink" Target="https://huongxuannd.thuathienhue.gov.vn/tin-chi-dao-dieu-hanh/chuong-trinh-cong-tac-nam-2018-cua-uy-ban-nhan-dan-xa-huong-giang.html" TargetMode="External"/><Relationship Id="rId992" Type="http://schemas.openxmlformats.org/officeDocument/2006/relationships/hyperlink" Target="https://www.facebook.com/tuoitreconganquangnam/" TargetMode="External"/><Relationship Id="rId200" Type="http://schemas.openxmlformats.org/officeDocument/2006/relationships/hyperlink" Target="https://www.facebook.com/policeduytan" TargetMode="External"/><Relationship Id="rId438" Type="http://schemas.openxmlformats.org/officeDocument/2006/relationships/hyperlink" Target="https://adoi.huonghoa.quangtri.gov.vn/t%E1%BB%95-ch%E1%BB%A9c-b%E1%BB%99-m%C3%A1y" TargetMode="External"/><Relationship Id="rId645" Type="http://schemas.openxmlformats.org/officeDocument/2006/relationships/hyperlink" Target="https://phuduong.thuathienhue.gov.vn/" TargetMode="External"/><Relationship Id="rId852" Type="http://schemas.openxmlformats.org/officeDocument/2006/relationships/hyperlink" Target="https://www.facebook.com/anhaitay.phuong/" TargetMode="External"/><Relationship Id="rId1068" Type="http://schemas.openxmlformats.org/officeDocument/2006/relationships/hyperlink" Target="https://duyxuyen.quangnam.gov.vn/webcenter/portal/duyxuyen/pages_tin-tuc/chi-tiet-tin?dDocName=PORTAL027879" TargetMode="External"/><Relationship Id="rId1275" Type="http://schemas.openxmlformats.org/officeDocument/2006/relationships/hyperlink" Target="https://www.facebook.com/policetamdaipn/" TargetMode="External"/><Relationship Id="rId1482" Type="http://schemas.openxmlformats.org/officeDocument/2006/relationships/hyperlink" Target="https://phuongphovinh.ducpho.quangngai.gov.vn/uy-ban-nhan-dan" TargetMode="External"/><Relationship Id="rId505" Type="http://schemas.openxmlformats.org/officeDocument/2006/relationships/hyperlink" Target="https://trieuphong.quangtri.gov.vn/x%C3%A3-tri%E1%BB%87u-l%C4%83ng1" TargetMode="External"/><Relationship Id="rId712" Type="http://schemas.openxmlformats.org/officeDocument/2006/relationships/hyperlink" Target="https://huongho.thuathienhue.gov.vn/" TargetMode="External"/><Relationship Id="rId1135" Type="http://schemas.openxmlformats.org/officeDocument/2006/relationships/hyperlink" Target="https://www.facebook.com/policequeluu/" TargetMode="External"/><Relationship Id="rId1342" Type="http://schemas.openxmlformats.org/officeDocument/2006/relationships/hyperlink" Target="https://xabinhtrung.binhson.quangngai.gov.vn/" TargetMode="External"/><Relationship Id="rId1787" Type="http://schemas.openxmlformats.org/officeDocument/2006/relationships/hyperlink" Target="https://www.facebook.com/p/C%C3%B4ng-an-t%E1%BB%89nh-Ph%C3%BA-Y%C3%AAn-61551062110991/" TargetMode="External"/><Relationship Id="rId79" Type="http://schemas.openxmlformats.org/officeDocument/2006/relationships/hyperlink" Target="https://www.facebook.com/profile.php?id=100063762270805" TargetMode="External"/><Relationship Id="rId1202" Type="http://schemas.openxmlformats.org/officeDocument/2006/relationships/hyperlink" Target="http://tienlap.tienphuoc.quangnam.gov.vn/" TargetMode="External"/><Relationship Id="rId1647" Type="http://schemas.openxmlformats.org/officeDocument/2006/relationships/hyperlink" Target="https://vinhthanh.binhdinh.gov.vn/Index.aspx?P=B02&amp;M=61&amp;I=070801533" TargetMode="External"/><Relationship Id="rId1854" Type="http://schemas.openxmlformats.org/officeDocument/2006/relationships/hyperlink" Target="https://www.facebook.com/doancongantinhphuyen/?locale=vi_VN" TargetMode="External"/><Relationship Id="rId1507" Type="http://schemas.openxmlformats.org/officeDocument/2006/relationships/hyperlink" Target="https://xabatieu.bato.quangngai.gov.vn/" TargetMode="External"/><Relationship Id="rId1714" Type="http://schemas.openxmlformats.org/officeDocument/2006/relationships/hyperlink" Target="https://nhonhanh.annhon.binhdinh.gov.vn/" TargetMode="External"/><Relationship Id="rId295" Type="http://schemas.openxmlformats.org/officeDocument/2006/relationships/hyperlink" Target="https://www.facebook.com/profile.php?id=100069211509845" TargetMode="External"/><Relationship Id="rId155" Type="http://schemas.openxmlformats.org/officeDocument/2006/relationships/hyperlink" Target="https://www.facebook.com/policeBinhAn" TargetMode="External"/><Relationship Id="rId362" Type="http://schemas.openxmlformats.org/officeDocument/2006/relationships/hyperlink" Target="https://quanghoa.quangbinh.gov.vn/" TargetMode="External"/><Relationship Id="rId1297" Type="http://schemas.openxmlformats.org/officeDocument/2006/relationships/hyperlink" Target="https://quangngai.gov.vn/web/phuong-tran-hung-dao/trang-chu" TargetMode="External"/><Relationship Id="rId222" Type="http://schemas.openxmlformats.org/officeDocument/2006/relationships/hyperlink" Target="https://www.facebook.com/policedaihung" TargetMode="External"/><Relationship Id="rId667" Type="http://schemas.openxmlformats.org/officeDocument/2006/relationships/hyperlink" Target="https://www.facebook.com/anttVinhHien/" TargetMode="External"/><Relationship Id="rId874" Type="http://schemas.openxmlformats.org/officeDocument/2006/relationships/hyperlink" Target="https://www.facebook.com/tuoitredanangdn/?locale=vi_VN" TargetMode="External"/><Relationship Id="rId527" Type="http://schemas.openxmlformats.org/officeDocument/2006/relationships/hyperlink" Target="https://haique.hailang.quangtri.gov.vn/" TargetMode="External"/><Relationship Id="rId734" Type="http://schemas.openxmlformats.org/officeDocument/2006/relationships/hyperlink" Target="https://phuvinh.thuathienhue.gov.vn/UploadFiles/TinTuc/2024/8/1/45._qd_15_quy_trinh_noi_bo_xa_phu_vinh.pdf" TargetMode="External"/><Relationship Id="rId941" Type="http://schemas.openxmlformats.org/officeDocument/2006/relationships/hyperlink" Target="http://hoian.gov.vn/tanhiep" TargetMode="External"/><Relationship Id="rId1157" Type="http://schemas.openxmlformats.org/officeDocument/2006/relationships/hyperlink" Target="https://binhdinh.gov.vn/" TargetMode="External"/><Relationship Id="rId1364" Type="http://schemas.openxmlformats.org/officeDocument/2006/relationships/hyperlink" Target="https://xatrathanh.trabong.quangngai.gov.vn/" TargetMode="External"/><Relationship Id="rId1571" Type="http://schemas.openxmlformats.org/officeDocument/2006/relationships/hyperlink" Target="https://www.facebook.com/TuoitreCongantinhBinhDinh/" TargetMode="External"/><Relationship Id="rId70" Type="http://schemas.openxmlformats.org/officeDocument/2006/relationships/hyperlink" Target="https://www.facebook.com/CAXmytrinh" TargetMode="External"/><Relationship Id="rId801" Type="http://schemas.openxmlformats.org/officeDocument/2006/relationships/hyperlink" Target="https://www.facebook.com/ThanhKheTay/" TargetMode="External"/><Relationship Id="rId1017" Type="http://schemas.openxmlformats.org/officeDocument/2006/relationships/hyperlink" Target="https://www.facebook.com/policedienthangnam/?locale=vi_VN" TargetMode="External"/><Relationship Id="rId1224" Type="http://schemas.openxmlformats.org/officeDocument/2006/relationships/hyperlink" Target="http://tracang.namtramy.gov.vn/" TargetMode="External"/><Relationship Id="rId1431" Type="http://schemas.openxmlformats.org/officeDocument/2006/relationships/hyperlink" Target="https://sontinh.quangngai.gov.vn/" TargetMode="External"/><Relationship Id="rId1669" Type="http://schemas.openxmlformats.org/officeDocument/2006/relationships/hyperlink" Target="https://www.facebook.com/TuoitreCongantinhBinhDinh/" TargetMode="External"/><Relationship Id="rId1876" Type="http://schemas.openxmlformats.org/officeDocument/2006/relationships/hyperlink" Target="https://sonhoa.phuyen.gov.vn/xa-son-ha" TargetMode="External"/><Relationship Id="rId1529" Type="http://schemas.openxmlformats.org/officeDocument/2006/relationships/hyperlink" Target="https://dongda.quynhon.binhdinh.gov.vn/" TargetMode="External"/><Relationship Id="rId1736" Type="http://schemas.openxmlformats.org/officeDocument/2006/relationships/hyperlink" Target="http://phuocquang.tuyphuoc.binhdinh.gov.vn/" TargetMode="External"/><Relationship Id="rId28" Type="http://schemas.openxmlformats.org/officeDocument/2006/relationships/hyperlink" Target="https://www.facebook.com/profile.php?id=100069221619492" TargetMode="External"/><Relationship Id="rId1803" Type="http://schemas.openxmlformats.org/officeDocument/2006/relationships/hyperlink" Target="https://www.facebook.com/doancongantinhphuyen/" TargetMode="External"/><Relationship Id="rId177" Type="http://schemas.openxmlformats.org/officeDocument/2006/relationships/hyperlink" Target="https://www.facebook.com/profile.php?id=100071992545348" TargetMode="External"/><Relationship Id="rId384" Type="http://schemas.openxmlformats.org/officeDocument/2006/relationships/hyperlink" Target="https://phuong1.thixaquangtri.quangtri.gov.vn/%E1%BB%A6y-ban-nh%C3%82n-d%C3%82n-ph%C6%AF%E1%BB%9Cng" TargetMode="External"/><Relationship Id="rId591" Type="http://schemas.openxmlformats.org/officeDocument/2006/relationships/hyperlink" Target="https://www.facebook.com/phuongthuyxuan.tphue/" TargetMode="External"/><Relationship Id="rId244" Type="http://schemas.openxmlformats.org/officeDocument/2006/relationships/hyperlink" Target="https://www.facebook.com/profile.php?id=100073340630214" TargetMode="External"/><Relationship Id="rId689" Type="http://schemas.openxmlformats.org/officeDocument/2006/relationships/hyperlink" Target="https://thuybang.thuathienhue.gov.vn/" TargetMode="External"/><Relationship Id="rId896" Type="http://schemas.openxmlformats.org/officeDocument/2006/relationships/hyperlink" Target="https://www.facebook.com/policeanmy/?locale=vi_VN" TargetMode="External"/><Relationship Id="rId1081" Type="http://schemas.openxmlformats.org/officeDocument/2006/relationships/hyperlink" Target="https://dbnd.quangnam.gov.vn/QTIUpload/VB/2019/12/nq__sap_xep_xa_(huyen_que_son__nong_son)_ct.pdf" TargetMode="External"/><Relationship Id="rId451" Type="http://schemas.openxmlformats.org/officeDocument/2006/relationships/hyperlink" Target="https://giolinh.quangtri.gov.vn/c%C3%A1c-x%C3%A3-th%E1%BB%8B-tr%E1%BA%A5n" TargetMode="External"/><Relationship Id="rId549" Type="http://schemas.openxmlformats.org/officeDocument/2006/relationships/hyperlink" Target="https://thuathienhue.gov.vn/" TargetMode="External"/><Relationship Id="rId756" Type="http://schemas.openxmlformats.org/officeDocument/2006/relationships/hyperlink" Target="https://www.facebook.com/tuoitrethuathienhue/?locale=pa_IN" TargetMode="External"/><Relationship Id="rId1179" Type="http://schemas.openxmlformats.org/officeDocument/2006/relationships/hyperlink" Target="http://binhnam.thangbinh.quangnam.gov.vn/" TargetMode="External"/><Relationship Id="rId1386" Type="http://schemas.openxmlformats.org/officeDocument/2006/relationships/hyperlink" Target="https://www.facebook.com/p/Trang-th%C3%B4ng-tin-x%C3%A3-Ngh%C4%A9a-K%E1%BB%B3-100072205571379/" TargetMode="External"/><Relationship Id="rId1593" Type="http://schemas.openxmlformats.org/officeDocument/2006/relationships/hyperlink" Target="http://hoaimy-hoainhon.binhdinh.gov.vn/" TargetMode="External"/><Relationship Id="rId104" Type="http://schemas.openxmlformats.org/officeDocument/2006/relationships/hyperlink" Target="https://www.facebook.com/profile.php?id=100057411251139" TargetMode="External"/><Relationship Id="rId311" Type="http://schemas.openxmlformats.org/officeDocument/2006/relationships/hyperlink" Target="https://www.facebook.com/conganxaquangson" TargetMode="External"/><Relationship Id="rId409" Type="http://schemas.openxmlformats.org/officeDocument/2006/relationships/hyperlink" Target="https://vinhthanh.binhdinh.gov.vn/" TargetMode="External"/><Relationship Id="rId963" Type="http://schemas.openxmlformats.org/officeDocument/2006/relationships/hyperlink" Target="https://www.facebook.com/tuoitreconganquangnam/" TargetMode="External"/><Relationship Id="rId1039" Type="http://schemas.openxmlformats.org/officeDocument/2006/relationships/hyperlink" Target="https://www.facebook.com/tuoitreconganquangnam/" TargetMode="External"/><Relationship Id="rId1246" Type="http://schemas.openxmlformats.org/officeDocument/2006/relationships/hyperlink" Target="https://www.facebook.com/tuoitreconganquangnam/" TargetMode="External"/><Relationship Id="rId1898" Type="http://schemas.openxmlformats.org/officeDocument/2006/relationships/hyperlink" Target="https://www.facebook.com/p/%C4%90o%C3%A0n-c%C6%A1-s%E1%BB%9F-C%C3%B4ng-an-th%E1%BB%8B-x%C3%A3-%C4%90%C3%B4ng-H%C3%B2a-100070857971642/" TargetMode="External"/><Relationship Id="rId92" Type="http://schemas.openxmlformats.org/officeDocument/2006/relationships/hyperlink" Target="https://www.facebook.com/profile.php?id=61550080545926" TargetMode="External"/><Relationship Id="rId616" Type="http://schemas.openxmlformats.org/officeDocument/2006/relationships/hyperlink" Target="https://www.facebook.com/p/ANTT-X%C3%A3-Phong-M%E1%BB%B9-Huy%E1%BB%87n-Phong-%C4%90i%E1%BB%81n-100072491412849/" TargetMode="External"/><Relationship Id="rId823" Type="http://schemas.openxmlformats.org/officeDocument/2006/relationships/hyperlink" Target="https://www.facebook.com/THACHTHANG136/" TargetMode="External"/><Relationship Id="rId1453" Type="http://schemas.openxmlformats.org/officeDocument/2006/relationships/hyperlink" Target="https://xahanhthinh.nghiahanh.quangngai.gov.vn/" TargetMode="External"/><Relationship Id="rId1660" Type="http://schemas.openxmlformats.org/officeDocument/2006/relationships/hyperlink" Target="https://xabinhthuan.binhson.quangngai.gov.vn/" TargetMode="External"/><Relationship Id="rId1758" Type="http://schemas.openxmlformats.org/officeDocument/2006/relationships/hyperlink" Target="https://canhhien.vancanh.binhdinh.gov.vn/" TargetMode="External"/><Relationship Id="rId1106" Type="http://schemas.openxmlformats.org/officeDocument/2006/relationships/hyperlink" Target="https://www.facebook.com/p/C%C3%B4ng-an-x%C3%A3-Ph%C6%B0%E1%BB%9Bc-H%C3%B2a-huy%E1%BB%87n-Ph%C3%BA-Gi%C3%A1o-100085919055199/" TargetMode="External"/><Relationship Id="rId1313" Type="http://schemas.openxmlformats.org/officeDocument/2006/relationships/hyperlink" Target="https://xatinhchau.thanhpho.quangngai.gov.vn/" TargetMode="External"/><Relationship Id="rId1520" Type="http://schemas.openxmlformats.org/officeDocument/2006/relationships/hyperlink" Target="https://quangngai.gov.vn/ubnd-huyen-ly-son" TargetMode="External"/><Relationship Id="rId1618" Type="http://schemas.openxmlformats.org/officeDocument/2006/relationships/hyperlink" Target="https://www.facebook.com/p/C%C3%B4ng-an-x%C3%A3-M%E1%BB%B9-Ch%C3%A2u-100079851157083/" TargetMode="External"/><Relationship Id="rId1825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9" Type="http://schemas.openxmlformats.org/officeDocument/2006/relationships/hyperlink" Target="https://www.facebook.com/policeduyhoa" TargetMode="External"/><Relationship Id="rId266" Type="http://schemas.openxmlformats.org/officeDocument/2006/relationships/hyperlink" Target="https://www.facebook.com/profile.php?id=100066238461148" TargetMode="External"/><Relationship Id="rId473" Type="http://schemas.openxmlformats.org/officeDocument/2006/relationships/hyperlink" Target="https://www.facebook.com/587881275432823" TargetMode="External"/><Relationship Id="rId680" Type="http://schemas.openxmlformats.org/officeDocument/2006/relationships/hyperlink" Target="https://www.facebook.com/p/ANTT-Ph%C6%B0%E1%BB%9Dng-Th%E1%BB%A7y-D%C6%B0%C6%A1ng-100069342774004/" TargetMode="External"/><Relationship Id="rId126" Type="http://schemas.openxmlformats.org/officeDocument/2006/relationships/hyperlink" Target="https://www.facebook.com/policetamloc" TargetMode="External"/><Relationship Id="rId333" Type="http://schemas.openxmlformats.org/officeDocument/2006/relationships/hyperlink" Target="https://lethuy.quangbinh.gov.vn/" TargetMode="External"/><Relationship Id="rId540" Type="http://schemas.openxmlformats.org/officeDocument/2006/relationships/hyperlink" Target="http://xml18.quangtri.gov.vn/UBNDHLA/VBDI/01_ds.pdf" TargetMode="External"/><Relationship Id="rId778" Type="http://schemas.openxmlformats.org/officeDocument/2006/relationships/hyperlink" Target="https://www.facebook.com/tuoitreconganthuathienhue/" TargetMode="External"/><Relationship Id="rId985" Type="http://schemas.openxmlformats.org/officeDocument/2006/relationships/hyperlink" Target="https://dailoc.quangnam.gov.vn/Default.aspx?tabid=1123" TargetMode="External"/><Relationship Id="rId1170" Type="http://schemas.openxmlformats.org/officeDocument/2006/relationships/hyperlink" Target="https://www.facebook.com/tuoitreconganquangbinh/" TargetMode="External"/><Relationship Id="rId638" Type="http://schemas.openxmlformats.org/officeDocument/2006/relationships/hyperlink" Target="https://www.facebook.com/cttxaquangtho/" TargetMode="External"/><Relationship Id="rId845" Type="http://schemas.openxmlformats.org/officeDocument/2006/relationships/hyperlink" Target="https://diadiem.danang.gov.vn/63-13-1579/Dia-diem-ngau-nhien/UBND-phuong-Nai-Hien-Dong.aspx" TargetMode="External"/><Relationship Id="rId1030" Type="http://schemas.openxmlformats.org/officeDocument/2006/relationships/hyperlink" Target="https://www.facebook.com/policediennamtrung/" TargetMode="External"/><Relationship Id="rId1268" Type="http://schemas.openxmlformats.org/officeDocument/2006/relationships/hyperlink" Target="https://xatamloc.gov.vn/" TargetMode="External"/><Relationship Id="rId1475" Type="http://schemas.openxmlformats.org/officeDocument/2006/relationships/hyperlink" Target="https://ducpho.quangngai.gov.vn/" TargetMode="External"/><Relationship Id="rId1682" Type="http://schemas.openxmlformats.org/officeDocument/2006/relationships/hyperlink" Target="https://tayphu.thoaison.angiang.gov.vn/" TargetMode="External"/><Relationship Id="rId400" Type="http://schemas.openxmlformats.org/officeDocument/2006/relationships/hyperlink" Target="https://vinhlong.vinhlinh.quangtri.gov.vn/" TargetMode="External"/><Relationship Id="rId705" Type="http://schemas.openxmlformats.org/officeDocument/2006/relationships/hyperlink" Target="https://www.facebook.com/p/C%E1%BB%95ng-th%C3%B4ng-tin-ph%C6%B0%E1%BB%9Dng-H%C6%B0%C6%A1ng-Xu%C3%A2n-100040565693877/" TargetMode="External"/><Relationship Id="rId1128" Type="http://schemas.openxmlformats.org/officeDocument/2006/relationships/hyperlink" Target="http://binhlam.hiepduc.quangnam.gov.vn/" TargetMode="External"/><Relationship Id="rId1335" Type="http://schemas.openxmlformats.org/officeDocument/2006/relationships/hyperlink" Target="https://www.facebook.com/dtncatquangngai/" TargetMode="External"/><Relationship Id="rId1542" Type="http://schemas.openxmlformats.org/officeDocument/2006/relationships/hyperlink" Target="https://www.facebook.com/tuoitre.lythuongkiet/" TargetMode="External"/><Relationship Id="rId912" Type="http://schemas.openxmlformats.org/officeDocument/2006/relationships/hyperlink" Target="https://www.facebook.com/policetamphu/" TargetMode="External"/><Relationship Id="rId1847" Type="http://schemas.openxmlformats.org/officeDocument/2006/relationships/hyperlink" Target="https://www.phuyen.gov.vn/" TargetMode="External"/><Relationship Id="rId41" Type="http://schemas.openxmlformats.org/officeDocument/2006/relationships/hyperlink" Target="https://www.facebook.com/profile.php?id=100082799572320" TargetMode="External"/><Relationship Id="rId1402" Type="http://schemas.openxmlformats.org/officeDocument/2006/relationships/hyperlink" Target="https://www.facebook.com/dtncatquangngai/" TargetMode="External"/><Relationship Id="rId1707" Type="http://schemas.openxmlformats.org/officeDocument/2006/relationships/hyperlink" Target="https://binhdinh.annhon.binhdinh.gov.vn/" TargetMode="External"/><Relationship Id="rId190" Type="http://schemas.openxmlformats.org/officeDocument/2006/relationships/hyperlink" Target="https://www.facebook.com/policequehiepqs" TargetMode="External"/><Relationship Id="rId288" Type="http://schemas.openxmlformats.org/officeDocument/2006/relationships/hyperlink" Target="https://www.facebook.com/profile.php?id=61556271211879" TargetMode="External"/><Relationship Id="rId1914" Type="http://schemas.openxmlformats.org/officeDocument/2006/relationships/hyperlink" Target="http://hoadinhdong.phuhoa.phuyen.gov.vn/" TargetMode="External"/><Relationship Id="rId495" Type="http://schemas.openxmlformats.org/officeDocument/2006/relationships/hyperlink" Target="https://www.facebook.com/p/Tu%E1%BB%95i-tr%E1%BA%BB-%C4%90%E1%BB%93n-Bi%C3%AAn-ph%C3%B2ng-Tri%E1%BB%87u-V%C3%A2n-B%C4%90BP-T%E1%BB%89nh-Qu%E1%BA%A3ng-Tr%E1%BB%8B-100095241214434/" TargetMode="External"/><Relationship Id="rId148" Type="http://schemas.openxmlformats.org/officeDocument/2006/relationships/hyperlink" Target="https://www.facebook.com/policetienloc" TargetMode="External"/><Relationship Id="rId355" Type="http://schemas.openxmlformats.org/officeDocument/2006/relationships/hyperlink" Target="https://www.facebook.com/tuoitreconganquangbinh/" TargetMode="External"/><Relationship Id="rId562" Type="http://schemas.openxmlformats.org/officeDocument/2006/relationships/hyperlink" Target="https://dongba.thuathienhue.gov.vn/?gd=18&amp;cn=147&amp;cd=2" TargetMode="External"/><Relationship Id="rId1192" Type="http://schemas.openxmlformats.org/officeDocument/2006/relationships/hyperlink" Target="http://tiencanh.tienphuoc.quangnam.gov.vn/" TargetMode="External"/><Relationship Id="rId215" Type="http://schemas.openxmlformats.org/officeDocument/2006/relationships/hyperlink" Target="https://www.facebook.com/PoliceDaiPhong" TargetMode="External"/><Relationship Id="rId422" Type="http://schemas.openxmlformats.org/officeDocument/2006/relationships/hyperlink" Target="https://tanhop.huonghoa.quangtri.gov.vn/t%E1%BB%95-ch%E1%BB%A9c-b%E1%BB%99-m%C3%A1y" TargetMode="External"/><Relationship Id="rId867" Type="http://schemas.openxmlformats.org/officeDocument/2006/relationships/hyperlink" Target="https://camle.danang.gov.vn/-on-vi-truc-thuoc" TargetMode="External"/><Relationship Id="rId1052" Type="http://schemas.openxmlformats.org/officeDocument/2006/relationships/hyperlink" Target="http://duyhoa.duyxuyen.quangnam.gov.vn/" TargetMode="External"/><Relationship Id="rId1497" Type="http://schemas.openxmlformats.org/officeDocument/2006/relationships/hyperlink" Target="https://xabagiang.bato.quangngai.gov.vn/" TargetMode="External"/><Relationship Id="rId727" Type="http://schemas.openxmlformats.org/officeDocument/2006/relationships/hyperlink" Target="https://www.facebook.com/p/B%E1%BB%99-%C4%91%E1%BB%99i-Bi%C3%AAn-ph%C3%B2ng-t%E1%BB%89nh-Th%E1%BB%ABa-Thi%C3%AAn-Hu%E1%BA%BF-100064816542285/?locale=mk_MK" TargetMode="External"/><Relationship Id="rId934" Type="http://schemas.openxmlformats.org/officeDocument/2006/relationships/hyperlink" Target="https://camha.camxuyen.hatinh.gov.vn/" TargetMode="External"/><Relationship Id="rId1357" Type="http://schemas.openxmlformats.org/officeDocument/2006/relationships/hyperlink" Target="https://www.facebook.com/p/C%E1%BB%9D-%C4%91%E1%BB%8F-Tr%C3%A0-B%C3%ACnh-100069150911568/" TargetMode="External"/><Relationship Id="rId1564" Type="http://schemas.openxmlformats.org/officeDocument/2006/relationships/hyperlink" Target="http://andung.anlao.binhdinh.gov.vn/" TargetMode="External"/><Relationship Id="rId1771" Type="http://schemas.openxmlformats.org/officeDocument/2006/relationships/hyperlink" Target="https://phuong3.tptuyhoa.phuyen.gov.vn/" TargetMode="External"/><Relationship Id="rId63" Type="http://schemas.openxmlformats.org/officeDocument/2006/relationships/hyperlink" Target="https://www.facebook.com/profile.php?id=100039604761947" TargetMode="External"/><Relationship Id="rId1217" Type="http://schemas.openxmlformats.org/officeDocument/2006/relationships/hyperlink" Target="https://www.facebook.com/tuoitreconganquangnam/" TargetMode="External"/><Relationship Id="rId1424" Type="http://schemas.openxmlformats.org/officeDocument/2006/relationships/hyperlink" Target="https://xasonlien.sontay.quangngai.gov.vn/" TargetMode="External"/><Relationship Id="rId1631" Type="http://schemas.openxmlformats.org/officeDocument/2006/relationships/hyperlink" Target="http://mytho.phumy.binhdinh.gov.vn/" TargetMode="External"/><Relationship Id="rId1869" Type="http://schemas.openxmlformats.org/officeDocument/2006/relationships/hyperlink" Target="https://www.facebook.com/p/Tu%E1%BB%95i-tr%E1%BA%BB-C%C3%B4ng-an-Th%C3%A0nh-ph%E1%BB%91-V%C4%A9nh-Y%C3%AAn-100066497717181/?locale=nl_BE" TargetMode="External"/><Relationship Id="rId1729" Type="http://schemas.openxmlformats.org/officeDocument/2006/relationships/hyperlink" Target="https://www.facebook.com/p/C%C3%B4ng-an-x%C3%A3-Nh%C6%A1n-T%C3%A2n-100083292223039/" TargetMode="External"/><Relationship Id="rId377" Type="http://schemas.openxmlformats.org/officeDocument/2006/relationships/hyperlink" Target="https://www.facebook.com/p/ANTT-Ph%C6%B0%E1%BB%9Dng-5-th%C3%A0nh-ph%E1%BB%91-%C4%90%C3%B4ng-H%C3%A0-100032084154638/" TargetMode="External"/><Relationship Id="rId584" Type="http://schemas.openxmlformats.org/officeDocument/2006/relationships/hyperlink" Target="https://anhoa.thuathienhue.gov.vn/" TargetMode="External"/><Relationship Id="rId5" Type="http://schemas.openxmlformats.org/officeDocument/2006/relationships/hyperlink" Target="https://www.facebook.com/ConganxaHoaMyDong" TargetMode="External"/><Relationship Id="rId237" Type="http://schemas.openxmlformats.org/officeDocument/2006/relationships/hyperlink" Target="https://www.facebook.com/policehoathuan" TargetMode="External"/><Relationship Id="rId791" Type="http://schemas.openxmlformats.org/officeDocument/2006/relationships/hyperlink" Target="https://www.facebook.com/HoaHiepNam/" TargetMode="External"/><Relationship Id="rId889" Type="http://schemas.openxmlformats.org/officeDocument/2006/relationships/hyperlink" Target="https://www.facebook.com/tuoitredanangdn/?locale=vi_VN" TargetMode="External"/><Relationship Id="rId1074" Type="http://schemas.openxmlformats.org/officeDocument/2006/relationships/hyperlink" Target="https://www.facebook.com/tuoitreconganquangnam/" TargetMode="External"/><Relationship Id="rId444" Type="http://schemas.openxmlformats.org/officeDocument/2006/relationships/hyperlink" Target="https://giolinh.quangtri.gov.vn/c%C3%A1c-x%C3%A3-th%E1%BB%8B-tr%E1%BA%A5n" TargetMode="External"/><Relationship Id="rId651" Type="http://schemas.openxmlformats.org/officeDocument/2006/relationships/hyperlink" Target="https://www.facebook.com/tuoitreconganthuathienhue/" TargetMode="External"/><Relationship Id="rId749" Type="http://schemas.openxmlformats.org/officeDocument/2006/relationships/hyperlink" Target="https://thuathienhue.gov.vn/" TargetMode="External"/><Relationship Id="rId1281" Type="http://schemas.openxmlformats.org/officeDocument/2006/relationships/hyperlink" Target="https://nongson.quangnam.gov.vn/webcenter/portal/nongson/pages_danh-ba?deptId=601" TargetMode="External"/><Relationship Id="rId1379" Type="http://schemas.openxmlformats.org/officeDocument/2006/relationships/hyperlink" Target="https://xatinhgiang.sontinh.quangngai.gov.vn/" TargetMode="External"/><Relationship Id="rId1586" Type="http://schemas.openxmlformats.org/officeDocument/2006/relationships/hyperlink" Target="https://hoaithanh-hoainhon.binhdinh.gov.vn/" TargetMode="External"/><Relationship Id="rId304" Type="http://schemas.openxmlformats.org/officeDocument/2006/relationships/hyperlink" Target="https://www.facebook.com/profile.php?id=100067982228248" TargetMode="External"/><Relationship Id="rId511" Type="http://schemas.openxmlformats.org/officeDocument/2006/relationships/hyperlink" Target="https://www.facebook.com/p/C%C3%B4ng-an-x%C3%A3-Tri%E1%BB%87u-Trung-100064115859330/" TargetMode="External"/><Relationship Id="rId609" Type="http://schemas.openxmlformats.org/officeDocument/2006/relationships/hyperlink" Target="https://phongdien.thuathienhue.gov.vn/xa-phuong-thi-tran/xa-dien-huong.html" TargetMode="External"/><Relationship Id="rId956" Type="http://schemas.openxmlformats.org/officeDocument/2006/relationships/hyperlink" Target="https://www.facebook.com/policequangnam/" TargetMode="External"/><Relationship Id="rId1141" Type="http://schemas.openxmlformats.org/officeDocument/2006/relationships/hyperlink" Target="https://www.facebook.com/tuoitreconganquangbinh/" TargetMode="External"/><Relationship Id="rId1239" Type="http://schemas.openxmlformats.org/officeDocument/2006/relationships/hyperlink" Target="https://www.facebook.com/Policetamthanhpn/" TargetMode="External"/><Relationship Id="rId1793" Type="http://schemas.openxmlformats.org/officeDocument/2006/relationships/hyperlink" Target="https://www.facebook.com/groups/365669155089109/" TargetMode="External"/><Relationship Id="rId85" Type="http://schemas.openxmlformats.org/officeDocument/2006/relationships/hyperlink" Target="https://www.facebook.com/profile.php?id=100094198361520" TargetMode="External"/><Relationship Id="rId816" Type="http://schemas.openxmlformats.org/officeDocument/2006/relationships/hyperlink" Target="https://www.danang.gov.vn/web/guest/trang-chu" TargetMode="External"/><Relationship Id="rId1001" Type="http://schemas.openxmlformats.org/officeDocument/2006/relationships/hyperlink" Target="https://www.facebook.com/policedaicuong/" TargetMode="External"/><Relationship Id="rId1446" Type="http://schemas.openxmlformats.org/officeDocument/2006/relationships/hyperlink" Target="https://www.facebook.com/dtncatquangngai/" TargetMode="External"/><Relationship Id="rId1653" Type="http://schemas.openxmlformats.org/officeDocument/2006/relationships/hyperlink" Target="https://vinhthanh.binhdinh.gov.vn/Index.aspx?P=B02&amp;M=61&amp;I=070755555" TargetMode="External"/><Relationship Id="rId1860" Type="http://schemas.openxmlformats.org/officeDocument/2006/relationships/hyperlink" Target="https://www.facebook.com/p/Tu%E1%BB%95i-tr%E1%BA%BB-C%C3%B4ng-an-Th%C3%A0nh-ph%E1%BB%91-V%C4%A9nh-Y%C3%AAn-100066497717181/?locale=nl_BE" TargetMode="External"/><Relationship Id="rId1306" Type="http://schemas.openxmlformats.org/officeDocument/2006/relationships/hyperlink" Target="https://www.facebook.com/p/C%E1%BB%9D-%C4%90%E1%BB%8F-X%C3%A3-T%E1%BB%8Bnh-H%C3%B2a-100071571548817/" TargetMode="External"/><Relationship Id="rId1513" Type="http://schemas.openxmlformats.org/officeDocument/2006/relationships/hyperlink" Target="https://xabavi.bato.quangngai.gov.vn/" TargetMode="External"/><Relationship Id="rId1720" Type="http://schemas.openxmlformats.org/officeDocument/2006/relationships/hyperlink" Target="https://nhonan.annhon.binhdinh.gov.vn/" TargetMode="External"/><Relationship Id="rId12" Type="http://schemas.openxmlformats.org/officeDocument/2006/relationships/hyperlink" Target="https://www.facebook.com/profile.php?id=100077078396201" TargetMode="External"/><Relationship Id="rId1818" Type="http://schemas.openxmlformats.org/officeDocument/2006/relationships/hyperlink" Target="https://phuyen.gov.vn/wps/portal/home/trang-chu/chi-tiet/tin-tuc-su-kien/noi-bat/7c50ee004e6a46dfbae7bb4cd977eac3" TargetMode="External"/><Relationship Id="rId161" Type="http://schemas.openxmlformats.org/officeDocument/2006/relationships/hyperlink" Target="https://www.facebook.com/policebinhminhtb" TargetMode="External"/><Relationship Id="rId399" Type="http://schemas.openxmlformats.org/officeDocument/2006/relationships/hyperlink" Target="https://www.facebook.com/p/C%C3%B4ng-an-x%C3%A3-V%C4%A9nh-Long-100068525307147/" TargetMode="External"/><Relationship Id="rId259" Type="http://schemas.openxmlformats.org/officeDocument/2006/relationships/hyperlink" Target="https://www.facebook.com/CAXHaiLam" TargetMode="External"/><Relationship Id="rId466" Type="http://schemas.openxmlformats.org/officeDocument/2006/relationships/hyperlink" Target="https://nongthonmoi.quangtri.gov.vn/" TargetMode="External"/><Relationship Id="rId673" Type="http://schemas.openxmlformats.org/officeDocument/2006/relationships/hyperlink" Target="https://www.facebook.com/tuoitreconganthuathienhue/" TargetMode="External"/><Relationship Id="rId880" Type="http://schemas.openxmlformats.org/officeDocument/2006/relationships/hyperlink" Target="https://hoanhon.danang.gov.vn/" TargetMode="External"/><Relationship Id="rId1096" Type="http://schemas.openxmlformats.org/officeDocument/2006/relationships/hyperlink" Target="https://phuocson.quangnam.gov.vn/webcenter/portal/ubnd/pages_tin-tuc/chi-tiet?dDocName=PORTAL130988" TargetMode="External"/><Relationship Id="rId119" Type="http://schemas.openxmlformats.org/officeDocument/2006/relationships/hyperlink" Target="https://www.facebook.com/policequeloc" TargetMode="External"/><Relationship Id="rId326" Type="http://schemas.openxmlformats.org/officeDocument/2006/relationships/hyperlink" Target="https://www.facebook.com/p/Tu%E1%BB%95i-tr%E1%BA%BB-C%C3%B4ng-an-huy%E1%BB%87n-Th%C3%A1i-Th%E1%BB%A5y-100083773900284/" TargetMode="External"/><Relationship Id="rId533" Type="http://schemas.openxmlformats.org/officeDocument/2006/relationships/hyperlink" Target="https://snv.thuathienhue.gov.vn/?gd=3&amp;cn=28&amp;tc=12153" TargetMode="External"/><Relationship Id="rId978" Type="http://schemas.openxmlformats.org/officeDocument/2006/relationships/hyperlink" Target="https://www.facebook.com/xadaihung/" TargetMode="External"/><Relationship Id="rId1163" Type="http://schemas.openxmlformats.org/officeDocument/2006/relationships/hyperlink" Target="http://binhphu.thangbinh.quangnam.gov.vn/" TargetMode="External"/><Relationship Id="rId1370" Type="http://schemas.openxmlformats.org/officeDocument/2006/relationships/hyperlink" Target="https://xatraxinh.trabong.quangngai.gov.vn/" TargetMode="External"/><Relationship Id="rId740" Type="http://schemas.openxmlformats.org/officeDocument/2006/relationships/hyperlink" Target="https://thuathienhue.gov.vn/" TargetMode="External"/><Relationship Id="rId838" Type="http://schemas.openxmlformats.org/officeDocument/2006/relationships/hyperlink" Target="https://www.facebook.com/hoacuongbac/?locale=vi_VN" TargetMode="External"/><Relationship Id="rId1023" Type="http://schemas.openxmlformats.org/officeDocument/2006/relationships/hyperlink" Target="https://dientho.dienban.quangnam.gov.vn/" TargetMode="External"/><Relationship Id="rId1468" Type="http://schemas.openxmlformats.org/officeDocument/2006/relationships/hyperlink" Target="https://xaducphong.moduc.quangngai.gov.vn/uy-ban-nhan-dan" TargetMode="External"/><Relationship Id="rId1675" Type="http://schemas.openxmlformats.org/officeDocument/2006/relationships/hyperlink" Target="https://www.facebook.com/TuoitreCongantinhBinhDinh/" TargetMode="External"/><Relationship Id="rId1882" Type="http://schemas.openxmlformats.org/officeDocument/2006/relationships/hyperlink" Target="http://songiang.songhinh.phuyen.gov.vn/" TargetMode="External"/><Relationship Id="rId600" Type="http://schemas.openxmlformats.org/officeDocument/2006/relationships/hyperlink" Target="https://www.facebook.com/tuoitreconganthuathienhue/" TargetMode="External"/><Relationship Id="rId1230" Type="http://schemas.openxmlformats.org/officeDocument/2006/relationships/hyperlink" Target="https://www.facebook.com/671270327098759" TargetMode="External"/><Relationship Id="rId1328" Type="http://schemas.openxmlformats.org/officeDocument/2006/relationships/hyperlink" Target="https://xabinhdong.binhson.quangngai.gov.vn/" TargetMode="External"/><Relationship Id="rId1535" Type="http://schemas.openxmlformats.org/officeDocument/2006/relationships/hyperlink" Target="https://thinai.quynhon.binhdinh.gov.vn/" TargetMode="External"/><Relationship Id="rId905" Type="http://schemas.openxmlformats.org/officeDocument/2006/relationships/hyperlink" Target="https://truongxuan.tamky.quangnam.gov.vn/" TargetMode="External"/><Relationship Id="rId1742" Type="http://schemas.openxmlformats.org/officeDocument/2006/relationships/hyperlink" Target="http://phuochiep.tuyphuoc.binhdinh.gov.vn/" TargetMode="External"/><Relationship Id="rId34" Type="http://schemas.openxmlformats.org/officeDocument/2006/relationships/hyperlink" Target="https://www.facebook.com/profile.php?id=100085837857353" TargetMode="External"/><Relationship Id="rId1602" Type="http://schemas.openxmlformats.org/officeDocument/2006/relationships/hyperlink" Target="https://hoaian.binhdinh.gov.vn/" TargetMode="External"/><Relationship Id="rId183" Type="http://schemas.openxmlformats.org/officeDocument/2006/relationships/hyperlink" Target="https://www.facebook.com/policechaval" TargetMode="External"/><Relationship Id="rId390" Type="http://schemas.openxmlformats.org/officeDocument/2006/relationships/hyperlink" Target="https://phuong3.thixaquangtri.quangtri.gov.vn/c%C6%A0-c%E1%BA%A4u-t%E1%BB%94-ch%E1%BB%A8c" TargetMode="External"/><Relationship Id="rId1907" Type="http://schemas.openxmlformats.org/officeDocument/2006/relationships/hyperlink" Target="https://www.facebook.com/doancongantinhphuyen/" TargetMode="External"/><Relationship Id="rId250" Type="http://schemas.openxmlformats.org/officeDocument/2006/relationships/hyperlink" Target="https://www.facebook.com/profile.php?id=100057225648770" TargetMode="External"/><Relationship Id="rId488" Type="http://schemas.openxmlformats.org/officeDocument/2006/relationships/hyperlink" Target="https://camthanh.camlo.quangtri.gov.vn/" TargetMode="External"/><Relationship Id="rId695" Type="http://schemas.openxmlformats.org/officeDocument/2006/relationships/hyperlink" Target="https://www.facebook.com/people/ANTT-T%E1%BB%A8-H%E1%BA%A0/100069266107645/" TargetMode="External"/><Relationship Id="rId110" Type="http://schemas.openxmlformats.org/officeDocument/2006/relationships/hyperlink" Target="https://www.facebook.com/policebinhchanh" TargetMode="External"/><Relationship Id="rId348" Type="http://schemas.openxmlformats.org/officeDocument/2006/relationships/hyperlink" Target="https://www.quangninh.gov.vn/donvi/huyendamha/Trang/ChiTietBVGioiThieu.aspx?bvid=75" TargetMode="External"/><Relationship Id="rId555" Type="http://schemas.openxmlformats.org/officeDocument/2006/relationships/hyperlink" Target="https://quyhoach.xaydung.gov.vn/Images/Quyhoach/fileDK/c2d0c1c2-3125-48e6-8509-d7b755622e89_00%2000%20h57-297-qd-ubnd-2021-pl2_signed.pdf" TargetMode="External"/><Relationship Id="rId762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1185" Type="http://schemas.openxmlformats.org/officeDocument/2006/relationships/hyperlink" Target="https://www.facebook.com/policetienchau/" TargetMode="External"/><Relationship Id="rId1392" Type="http://schemas.openxmlformats.org/officeDocument/2006/relationships/hyperlink" Target="https://tunghia.quangngai.gov.vn/" TargetMode="External"/><Relationship Id="rId208" Type="http://schemas.openxmlformats.org/officeDocument/2006/relationships/hyperlink" Target="https://www.facebook.com/policedientho" TargetMode="External"/><Relationship Id="rId415" Type="http://schemas.openxmlformats.org/officeDocument/2006/relationships/hyperlink" Target="https://vinho.vinhlinh.quangtri.gov.vn/tin-tuc-su-kien/tin-hoat-dong" TargetMode="External"/><Relationship Id="rId622" Type="http://schemas.openxmlformats.org/officeDocument/2006/relationships/hyperlink" Target="https://www.facebook.com/tuoitreconganthuathienhue/" TargetMode="External"/><Relationship Id="rId1045" Type="http://schemas.openxmlformats.org/officeDocument/2006/relationships/hyperlink" Target="https://www.facebook.com/tuoitreconganquangnam/" TargetMode="External"/><Relationship Id="rId1252" Type="http://schemas.openxmlformats.org/officeDocument/2006/relationships/hyperlink" Target="https://www.facebook.com/p/C%C3%B4ng-an-x%C3%A3-Tam-Quang-100068635860222/" TargetMode="External"/><Relationship Id="rId1697" Type="http://schemas.openxmlformats.org/officeDocument/2006/relationships/hyperlink" Target="https://phucat.binhdinh.gov.vn/trang-thong-tin/so-do-co-cau-to-chuc/ubnd-xa-thi-tran_633301007a1007223065cb05" TargetMode="External"/><Relationship Id="rId927" Type="http://schemas.openxmlformats.org/officeDocument/2006/relationships/hyperlink" Target="https://www.facebook.com/policecamchau/" TargetMode="External"/><Relationship Id="rId1112" Type="http://schemas.openxmlformats.org/officeDocument/2006/relationships/hyperlink" Target="https://phuocmy.quynhon.binhdinh.gov.vn/" TargetMode="External"/><Relationship Id="rId1557" Type="http://schemas.openxmlformats.org/officeDocument/2006/relationships/hyperlink" Target="http://nhonhai.quynhon.binhdinh.gov.vn/" TargetMode="External"/><Relationship Id="rId1764" Type="http://schemas.openxmlformats.org/officeDocument/2006/relationships/hyperlink" Target="https://www.facebook.com/ubndp8/" TargetMode="External"/><Relationship Id="rId56" Type="http://schemas.openxmlformats.org/officeDocument/2006/relationships/hyperlink" Target="https://www.facebook.com/profile.php?id=100083497943781" TargetMode="External"/><Relationship Id="rId1417" Type="http://schemas.openxmlformats.org/officeDocument/2006/relationships/hyperlink" Target="https://sonha.quangngai.gov.vn/ubnd-xa-son-thuy" TargetMode="External"/><Relationship Id="rId1624" Type="http://schemas.openxmlformats.org/officeDocument/2006/relationships/hyperlink" Target="https://www.facebook.com/p/Tu%E1%BB%95i-Tr%E1%BA%BB-M%E1%BB%B9-L%E1%BB%A3i-100063587776230/?locale=gn_PY" TargetMode="External"/><Relationship Id="rId1831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72" Type="http://schemas.openxmlformats.org/officeDocument/2006/relationships/hyperlink" Target="https://www.facebook.com/conganxatalong" TargetMode="External"/><Relationship Id="rId577" Type="http://schemas.openxmlformats.org/officeDocument/2006/relationships/hyperlink" Target="https://www.facebook.com/p/C%E1%BB%95ng-th%C3%B4ng-tin-ph%C6%B0%E1%BB%9Dng-Tr%C6%B0%E1%BB%9Dng-An-th%C3%A0nh-ph%E1%BB%91-Hu%E1%BA%BF-100076525800639/" TargetMode="External"/><Relationship Id="rId132" Type="http://schemas.openxmlformats.org/officeDocument/2006/relationships/hyperlink" Target="https://www.facebook.com/profile.php?id=100081072725057" TargetMode="External"/><Relationship Id="rId784" Type="http://schemas.openxmlformats.org/officeDocument/2006/relationships/hyperlink" Target="https://www.facebook.com/tuoitreconganthuathienhue/" TargetMode="External"/><Relationship Id="rId991" Type="http://schemas.openxmlformats.org/officeDocument/2006/relationships/hyperlink" Target="https://dailoc.quangnam.gov.vn/" TargetMode="External"/><Relationship Id="rId1067" Type="http://schemas.openxmlformats.org/officeDocument/2006/relationships/hyperlink" Target="https://www.facebook.com/policeduynghia/" TargetMode="External"/><Relationship Id="rId437" Type="http://schemas.openxmlformats.org/officeDocument/2006/relationships/hyperlink" Target="https://www.facebook.com/conganBaTri/" TargetMode="External"/><Relationship Id="rId644" Type="http://schemas.openxmlformats.org/officeDocument/2006/relationships/hyperlink" Target="https://www.facebook.com/anttphuduong/" TargetMode="External"/><Relationship Id="rId851" Type="http://schemas.openxmlformats.org/officeDocument/2006/relationships/hyperlink" Target="https://phuocmy.danang.gov.vn/" TargetMode="External"/><Relationship Id="rId1274" Type="http://schemas.openxmlformats.org/officeDocument/2006/relationships/hyperlink" Target="http://tamthai.gov.vn/" TargetMode="External"/><Relationship Id="rId1481" Type="http://schemas.openxmlformats.org/officeDocument/2006/relationships/hyperlink" Target="https://www.facebook.com/p/Tu%E1%BB%95i-tr%E1%BA%BB-Tr%E1%BA%A1i-T%E1%BA%A1m-giam-C%C3%B4ng-an-t%E1%BB%89nh-Qu%E1%BA%A3ng-Ng%C3%A3i-100083198865485/?locale=sw_KE" TargetMode="External"/><Relationship Id="rId1579" Type="http://schemas.openxmlformats.org/officeDocument/2006/relationships/hyperlink" Target="https://hoaichau-hoainhon.binhdinh.gov.vn/" TargetMode="External"/><Relationship Id="rId504" Type="http://schemas.openxmlformats.org/officeDocument/2006/relationships/hyperlink" Target="https://trieuhoa.trieuphong.quangtri.gov.vn/" TargetMode="External"/><Relationship Id="rId711" Type="http://schemas.openxmlformats.org/officeDocument/2006/relationships/hyperlink" Target="https://thuathienhue.gov.vn/" TargetMode="External"/><Relationship Id="rId949" Type="http://schemas.openxmlformats.org/officeDocument/2006/relationships/hyperlink" Target="https://quangnam.gov.vn/huyen-tay-giang-24829.html" TargetMode="External"/><Relationship Id="rId1134" Type="http://schemas.openxmlformats.org/officeDocument/2006/relationships/hyperlink" Target="https://quean.queson.quangnam.gov.vn/" TargetMode="External"/><Relationship Id="rId1341" Type="http://schemas.openxmlformats.org/officeDocument/2006/relationships/hyperlink" Target="https://xabinhhoa.binhson.quangngai.gov.vn/" TargetMode="External"/><Relationship Id="rId1786" Type="http://schemas.openxmlformats.org/officeDocument/2006/relationships/hyperlink" Target="https://binhngoc.tptuyhoa.phuyen.gov.vn/" TargetMode="External"/><Relationship Id="rId78" Type="http://schemas.openxmlformats.org/officeDocument/2006/relationships/hyperlink" Target="https://www.facebook.com/profile.php?id=100080321956458" TargetMode="External"/><Relationship Id="rId809" Type="http://schemas.openxmlformats.org/officeDocument/2006/relationships/hyperlink" Target="https://www.facebook.com/p/Tu%E1%BB%95i-tr%E1%BA%BB-c%C3%B4ng-an-ph%C6%B0%E1%BB%9Dng-Ch%C3%ADnh-Gi%C3%A1n-100067077204236/" TargetMode="External"/><Relationship Id="rId1201" Type="http://schemas.openxmlformats.org/officeDocument/2006/relationships/hyperlink" Target="http://tienloc.tienphuoc.quangnam.gov.vn/" TargetMode="External"/><Relationship Id="rId1439" Type="http://schemas.openxmlformats.org/officeDocument/2006/relationships/hyperlink" Target="https://xalongmon.minhlong.quangngai.gov.vn/" TargetMode="External"/><Relationship Id="rId1646" Type="http://schemas.openxmlformats.org/officeDocument/2006/relationships/hyperlink" Target="http://mychanhtay.phumy.binhdinh.gov.vn/" TargetMode="External"/><Relationship Id="rId1853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506" Type="http://schemas.openxmlformats.org/officeDocument/2006/relationships/hyperlink" Target="https://www.facebook.com/dtncatquangngai/" TargetMode="External"/><Relationship Id="rId1713" Type="http://schemas.openxmlformats.org/officeDocument/2006/relationships/hyperlink" Target="https://nhonthanh.annhon.binhdinh.gov.vn/" TargetMode="External"/><Relationship Id="rId294" Type="http://schemas.openxmlformats.org/officeDocument/2006/relationships/hyperlink" Target="https://www.facebook.com/conganvinhtan" TargetMode="External"/><Relationship Id="rId154" Type="http://schemas.openxmlformats.org/officeDocument/2006/relationships/hyperlink" Target="https://www.facebook.com/policebinhtrung" TargetMode="External"/><Relationship Id="rId361" Type="http://schemas.openxmlformats.org/officeDocument/2006/relationships/hyperlink" Target="https://www.facebook.com/p/C%C3%B4ng-an-x%C3%A3-Qu%E1%BA%A3ng-Ho%C3%A0-Th%E1%BB%8B-x%C3%A3-Ba-%C4%90%E1%BB%93n-100069246997987/" TargetMode="External"/><Relationship Id="rId599" Type="http://schemas.openxmlformats.org/officeDocument/2006/relationships/hyperlink" Target="https://phongdien.thuathienhue.gov.vn/xa-phuong-thi-tran/xa-dien-huong.html" TargetMode="External"/><Relationship Id="rId459" Type="http://schemas.openxmlformats.org/officeDocument/2006/relationships/hyperlink" Target="https://giolinh.quangtri.gov.vn/c%C3%A1c-x%C3%A3-th%E1%BB%8B-tr%E1%BA%A5n" TargetMode="External"/><Relationship Id="rId666" Type="http://schemas.openxmlformats.org/officeDocument/2006/relationships/hyperlink" Target="https://vinhthanh.thuathienhue.gov.vn/?gd=4&amp;cn=16" TargetMode="External"/><Relationship Id="rId873" Type="http://schemas.openxmlformats.org/officeDocument/2006/relationships/hyperlink" Target="https://www.danang.gov.vn/web/guest/trang-chu" TargetMode="External"/><Relationship Id="rId1089" Type="http://schemas.openxmlformats.org/officeDocument/2006/relationships/hyperlink" Target="https://www.facebook.com/policechochun/" TargetMode="External"/><Relationship Id="rId1296" Type="http://schemas.openxmlformats.org/officeDocument/2006/relationships/hyperlink" Target="https://www.facebook.com/p/Li%C3%AAn-%C4%91%E1%BB%99i-THCS-Tr%E1%BA%A7n-H%C6%B0ng-%C4%90%E1%BA%A1o-TPQu%E1%BA%A3ng-Ng%C3%A3i-100075736100861/?locale=hi_IN" TargetMode="External"/><Relationship Id="rId221" Type="http://schemas.openxmlformats.org/officeDocument/2006/relationships/hyperlink" Target="https://www.facebook.com/policedaihong" TargetMode="External"/><Relationship Id="rId319" Type="http://schemas.openxmlformats.org/officeDocument/2006/relationships/hyperlink" Target="https://www.facebook.com/profile.php?id=100071323488554" TargetMode="External"/><Relationship Id="rId526" Type="http://schemas.openxmlformats.org/officeDocument/2006/relationships/hyperlink" Target="https://haiquy.hailang.quangtri.gov.vn/" TargetMode="External"/><Relationship Id="rId1156" Type="http://schemas.openxmlformats.org/officeDocument/2006/relationships/hyperlink" Target="https://www.facebook.com/185212866702797" TargetMode="External"/><Relationship Id="rId1363" Type="http://schemas.openxmlformats.org/officeDocument/2006/relationships/hyperlink" Target="https://xatrabui.trabong.quangngai.gov.vn/" TargetMode="External"/><Relationship Id="rId733" Type="http://schemas.openxmlformats.org/officeDocument/2006/relationships/hyperlink" Target="https://www.facebook.com/tuoitreconganthuathienhue/" TargetMode="External"/><Relationship Id="rId940" Type="http://schemas.openxmlformats.org/officeDocument/2006/relationships/hyperlink" Target="https://www.facebook.com/tuoitreconganquangnam/" TargetMode="External"/><Relationship Id="rId1016" Type="http://schemas.openxmlformats.org/officeDocument/2006/relationships/hyperlink" Target="https://dienban.quangnam.gov.vn/Default.aspx?tabid=858&amp;language=vi-VN&amp;dnn_ctr1877_Main_ctl00_rg_danhbaChangePage=9" TargetMode="External"/><Relationship Id="rId1570" Type="http://schemas.openxmlformats.org/officeDocument/2006/relationships/hyperlink" Target="http://antan.anlao.binhdinh.gov.vn/" TargetMode="External"/><Relationship Id="rId1668" Type="http://schemas.openxmlformats.org/officeDocument/2006/relationships/hyperlink" Target="http://binhhoa.tayson.binhdinh.gov.vn/" TargetMode="External"/><Relationship Id="rId1875" Type="http://schemas.openxmlformats.org/officeDocument/2006/relationships/hyperlink" Target="https://www.facebook.com/p/Tu%E1%BB%95i-tr%E1%BA%BB-C%C3%B4ng-an-th%E1%BB%8B-x%C3%A3-S%C6%A1n-T%C3%A2y-100040884909606/" TargetMode="External"/><Relationship Id="rId800" Type="http://schemas.openxmlformats.org/officeDocument/2006/relationships/hyperlink" Target="https://tamthuan.danang.gov.vn/" TargetMode="External"/><Relationship Id="rId1223" Type="http://schemas.openxmlformats.org/officeDocument/2006/relationships/hyperlink" Target="http://tramai.namtramy.gov.vn/" TargetMode="External"/><Relationship Id="rId1430" Type="http://schemas.openxmlformats.org/officeDocument/2006/relationships/hyperlink" Target="https://xasonlong.sontay.quangngai.gov.vn/" TargetMode="External"/><Relationship Id="rId1528" Type="http://schemas.openxmlformats.org/officeDocument/2006/relationships/hyperlink" Target="https://www.facebook.com/capdongdaqn" TargetMode="External"/><Relationship Id="rId1735" Type="http://schemas.openxmlformats.org/officeDocument/2006/relationships/hyperlink" Target="https://www.facebook.com/ConganPhuocQuang/" TargetMode="External"/><Relationship Id="rId27" Type="http://schemas.openxmlformats.org/officeDocument/2006/relationships/hyperlink" Target="https://www.facebook.com/profile.php?id=61550275843286" TargetMode="External"/><Relationship Id="rId1802" Type="http://schemas.openxmlformats.org/officeDocument/2006/relationships/hyperlink" Target="https://xuanloc.songcau.phuyen.gov.vn/tin-van-hoa-xa-hoi/du-lich-ho-chua-nuoc-xuan-binh-763359" TargetMode="External"/><Relationship Id="rId176" Type="http://schemas.openxmlformats.org/officeDocument/2006/relationships/hyperlink" Target="https://www.facebook.com/policephuockim" TargetMode="External"/><Relationship Id="rId383" Type="http://schemas.openxmlformats.org/officeDocument/2006/relationships/hyperlink" Target="https://www.facebook.com/2593283287577337" TargetMode="External"/><Relationship Id="rId590" Type="http://schemas.openxmlformats.org/officeDocument/2006/relationships/hyperlink" Target="https://huonglong.thuathienhue.gov.vn/?gd=7&amp;cn=81&amp;cd=4" TargetMode="External"/><Relationship Id="rId243" Type="http://schemas.openxmlformats.org/officeDocument/2006/relationships/hyperlink" Target="https://www.facebook.com/profile.php?id=100084110861266" TargetMode="External"/><Relationship Id="rId450" Type="http://schemas.openxmlformats.org/officeDocument/2006/relationships/hyperlink" Target="https://giolinh.quangtri.gov.vn/c%C3%A1c-x%C3%A3-th%E1%BB%8B-tr%E1%BA%A5n" TargetMode="External"/><Relationship Id="rId688" Type="http://schemas.openxmlformats.org/officeDocument/2006/relationships/hyperlink" Target="https://www.facebook.com/media/set/?set=a.1590895547696530.1073741956.795162800603146&amp;type=3" TargetMode="External"/><Relationship Id="rId895" Type="http://schemas.openxmlformats.org/officeDocument/2006/relationships/hyperlink" Target="https://tamky.quangnam.gov.vn/webcenter/portal/tamky/pages_danh-ba?deptId=1033&amp;" TargetMode="External"/><Relationship Id="rId1080" Type="http://schemas.openxmlformats.org/officeDocument/2006/relationships/hyperlink" Target="https://quethuan.queson.quangnam.gov.vn/" TargetMode="External"/><Relationship Id="rId103" Type="http://schemas.openxmlformats.org/officeDocument/2006/relationships/hyperlink" Target="https://www.facebook.com/profile.php?id=100064267411822" TargetMode="External"/><Relationship Id="rId310" Type="http://schemas.openxmlformats.org/officeDocument/2006/relationships/hyperlink" Target="https://www.facebook.com/profile.php?id=100065425846853" TargetMode="External"/><Relationship Id="rId548" Type="http://schemas.openxmlformats.org/officeDocument/2006/relationships/hyperlink" Target="https://www.facebook.com/tuoitrethuathienhue" TargetMode="External"/><Relationship Id="rId755" Type="http://schemas.openxmlformats.org/officeDocument/2006/relationships/hyperlink" Target="https://thuathienhue.gov.vn/" TargetMode="External"/><Relationship Id="rId962" Type="http://schemas.openxmlformats.org/officeDocument/2006/relationships/hyperlink" Target="https://vpubnd.quangnam.gov.vn/webcenter/portal/vpubnd" TargetMode="External"/><Relationship Id="rId1178" Type="http://schemas.openxmlformats.org/officeDocument/2006/relationships/hyperlink" Target="https://www.facebook.com/tuoitreconganquangnam/" TargetMode="External"/><Relationship Id="rId1385" Type="http://schemas.openxmlformats.org/officeDocument/2006/relationships/hyperlink" Target="https://xanghiathuan.tunghia.quangngai.gov.vn/uy-ban-nhan-dan" TargetMode="External"/><Relationship Id="rId1592" Type="http://schemas.openxmlformats.org/officeDocument/2006/relationships/hyperlink" Target="https://hoaixuan-hoainhon.binhdinh.gov.vn/" TargetMode="External"/><Relationship Id="rId91" Type="http://schemas.openxmlformats.org/officeDocument/2006/relationships/hyperlink" Target="https://www.facebook.com/profile.php?id=100045274099754" TargetMode="External"/><Relationship Id="rId408" Type="http://schemas.openxmlformats.org/officeDocument/2006/relationships/hyperlink" Target="https://vinhlam.vinhlinh.quangtri.gov.vn/" TargetMode="External"/><Relationship Id="rId615" Type="http://schemas.openxmlformats.org/officeDocument/2006/relationships/hyperlink" Target="https://phonghien.thuathienhue.gov.vn/" TargetMode="External"/><Relationship Id="rId822" Type="http://schemas.openxmlformats.org/officeDocument/2006/relationships/hyperlink" Target="https://thuanphuoc.danang.gov.vn/" TargetMode="External"/><Relationship Id="rId1038" Type="http://schemas.openxmlformats.org/officeDocument/2006/relationships/hyperlink" Target="http://dientrung.dienban.quangnam.gov.vn/" TargetMode="External"/><Relationship Id="rId1245" Type="http://schemas.openxmlformats.org/officeDocument/2006/relationships/hyperlink" Target="http://tamhoa.nuithanh.quangnam.gov.vn/" TargetMode="External"/><Relationship Id="rId1452" Type="http://schemas.openxmlformats.org/officeDocument/2006/relationships/hyperlink" Target="https://xahanhthien.nghiahanh.quangngai.gov.vn/" TargetMode="External"/><Relationship Id="rId1897" Type="http://schemas.openxmlformats.org/officeDocument/2006/relationships/hyperlink" Target="http://hoatantay.tayhoa.phuyen.gov.vn/" TargetMode="External"/><Relationship Id="rId1105" Type="http://schemas.openxmlformats.org/officeDocument/2006/relationships/hyperlink" Target="http://phuochiep.tuyphuoc.binhdinh.gov.vn/" TargetMode="External"/><Relationship Id="rId1312" Type="http://schemas.openxmlformats.org/officeDocument/2006/relationships/hyperlink" Target="https://quangngai.gov.vn/web/xa-tinh-an-dong/trang-chu" TargetMode="External"/><Relationship Id="rId1757" Type="http://schemas.openxmlformats.org/officeDocument/2006/relationships/hyperlink" Target="https://www.facebook.com/TuoitreCongantinhBinhDinh/" TargetMode="External"/><Relationship Id="rId49" Type="http://schemas.openxmlformats.org/officeDocument/2006/relationships/hyperlink" Target="https://www.facebook.com/profile.php?id=100083016326632" TargetMode="External"/><Relationship Id="rId1617" Type="http://schemas.openxmlformats.org/officeDocument/2006/relationships/hyperlink" Target="http://myduc.phumy.binhdinh.gov.vn/" TargetMode="External"/><Relationship Id="rId1824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8" Type="http://schemas.openxmlformats.org/officeDocument/2006/relationships/hyperlink" Target="https://www.facebook.com/policeduychau" TargetMode="External"/><Relationship Id="rId265" Type="http://schemas.openxmlformats.org/officeDocument/2006/relationships/hyperlink" Target="https://www.facebook.com/profile.php?id=100063623409795" TargetMode="External"/><Relationship Id="rId472" Type="http://schemas.openxmlformats.org/officeDocument/2006/relationships/hyperlink" Target="http://www.hdndquangtri.gov.vn/hoat-dong-ban-phap-che/ban-phap-che-hoi-dong-nhan-dan-tinh-lam-viec-voi-uy-ban-nhan-dan-xa-ba-long-huyen-dakrong-727.html" TargetMode="External"/><Relationship Id="rId125" Type="http://schemas.openxmlformats.org/officeDocument/2006/relationships/hyperlink" Target="https://www.facebook.com/policetamphuoc" TargetMode="External"/><Relationship Id="rId332" Type="http://schemas.openxmlformats.org/officeDocument/2006/relationships/hyperlink" Target="https://www.facebook.com/conganlt/" TargetMode="External"/><Relationship Id="rId777" Type="http://schemas.openxmlformats.org/officeDocument/2006/relationships/hyperlink" Target="https://thuathienhue.gov.vn/" TargetMode="External"/><Relationship Id="rId984" Type="http://schemas.openxmlformats.org/officeDocument/2006/relationships/hyperlink" Target="https://www.facebook.com/policedaiquang/" TargetMode="External"/><Relationship Id="rId637" Type="http://schemas.openxmlformats.org/officeDocument/2006/relationships/hyperlink" Target="https://thuathienhue.gov.vn/" TargetMode="External"/><Relationship Id="rId844" Type="http://schemas.openxmlformats.org/officeDocument/2006/relationships/hyperlink" Target="https://www.facebook.com/phuongnaihiendong/" TargetMode="External"/><Relationship Id="rId1267" Type="http://schemas.openxmlformats.org/officeDocument/2006/relationships/hyperlink" Target="https://www.facebook.com/policetamloc/" TargetMode="External"/><Relationship Id="rId1474" Type="http://schemas.openxmlformats.org/officeDocument/2006/relationships/hyperlink" Target="https://xaphothuan.ducpho.quangngai.gov.vn/" TargetMode="External"/><Relationship Id="rId1681" Type="http://schemas.openxmlformats.org/officeDocument/2006/relationships/hyperlink" Target="https://www.facebook.com/TuoitreCongantinhBinhDinh/" TargetMode="External"/><Relationship Id="rId704" Type="http://schemas.openxmlformats.org/officeDocument/2006/relationships/hyperlink" Target="https://huongvinh.thuathienhue.gov.vn/" TargetMode="External"/><Relationship Id="rId911" Type="http://schemas.openxmlformats.org/officeDocument/2006/relationships/hyperlink" Target="https://tamthang.tamky.quangnam.gov.vn/" TargetMode="External"/><Relationship Id="rId1127" Type="http://schemas.openxmlformats.org/officeDocument/2006/relationships/hyperlink" Target="https://www.facebook.com/policebinhlam/" TargetMode="External"/><Relationship Id="rId1334" Type="http://schemas.openxmlformats.org/officeDocument/2006/relationships/hyperlink" Target="https://xabinhtri.binhson.quangngai.gov.vn/uy-ban-nhan-dan" TargetMode="External"/><Relationship Id="rId1541" Type="http://schemas.openxmlformats.org/officeDocument/2006/relationships/hyperlink" Target="https://ngomay.quynhon.binhdinh.gov.vn/" TargetMode="External"/><Relationship Id="rId1779" Type="http://schemas.openxmlformats.org/officeDocument/2006/relationships/hyperlink" Target="https://phuong6.tptuyhoa.phuyen.gov.vn/" TargetMode="External"/><Relationship Id="rId40" Type="http://schemas.openxmlformats.org/officeDocument/2006/relationships/hyperlink" Target="https://www.facebook.com/profile.php?id=100090118599909" TargetMode="External"/><Relationship Id="rId1401" Type="http://schemas.openxmlformats.org/officeDocument/2006/relationships/hyperlink" Target="https://xanghiamy.tunghia.quangngai.gov.vn/" TargetMode="External"/><Relationship Id="rId1639" Type="http://schemas.openxmlformats.org/officeDocument/2006/relationships/hyperlink" Target="http://myquang.phumy.binhdinh.gov.vn/" TargetMode="External"/><Relationship Id="rId1846" Type="http://schemas.openxmlformats.org/officeDocument/2006/relationships/hyperlink" Target="https://www.facebook.com/p/Tu%E1%BB%95i-tr%E1%BA%BB-C%C3%B4ng-an-Th%C3%A0nh-ph%E1%BB%91-V%C4%A9nh-Y%C3%AAn-100066497717181/" TargetMode="External"/><Relationship Id="rId1706" Type="http://schemas.openxmlformats.org/officeDocument/2006/relationships/hyperlink" Target="https://www.facebook.com/p/C%C3%B4ng-an-ph%C6%B0%C6%A1%CC%80ng-Bi%CC%80nh-%C4%90i%CC%A3nh-100083082201802/" TargetMode="External"/><Relationship Id="rId1913" Type="http://schemas.openxmlformats.org/officeDocument/2006/relationships/hyperlink" Target="https://www.facebook.com/thanhniendonghoa/?locale=vi_VN" TargetMode="External"/><Relationship Id="rId287" Type="http://schemas.openxmlformats.org/officeDocument/2006/relationships/hyperlink" Target="https://www.facebook.com/profile.php?id=100064077220272" TargetMode="External"/><Relationship Id="rId494" Type="http://schemas.openxmlformats.org/officeDocument/2006/relationships/hyperlink" Target="https://trieuphong.quangtri.gov.vn/x%C3%A3-tri%E1%BB%87u-an1" TargetMode="External"/><Relationship Id="rId147" Type="http://schemas.openxmlformats.org/officeDocument/2006/relationships/hyperlink" Target="https://www.facebook.com/policetrakot" TargetMode="External"/><Relationship Id="rId354" Type="http://schemas.openxmlformats.org/officeDocument/2006/relationships/hyperlink" Target="https://quangloc.quangbinh.gov.vn/" TargetMode="External"/><Relationship Id="rId799" Type="http://schemas.openxmlformats.org/officeDocument/2006/relationships/hyperlink" Target="https://www.facebook.com/p/C%C3%B4ng-An-Ph%C6%B0%E1%BB%9Dng-Tam-Thu%E1%BA%ADn-100067649785413/" TargetMode="External"/><Relationship Id="rId1191" Type="http://schemas.openxmlformats.org/officeDocument/2006/relationships/hyperlink" Target="https://www.facebook.com/policetiencanh/" TargetMode="External"/><Relationship Id="rId561" Type="http://schemas.openxmlformats.org/officeDocument/2006/relationships/hyperlink" Target="https://www.facebook.com/tuoitrethuathienhue/" TargetMode="External"/><Relationship Id="rId659" Type="http://schemas.openxmlformats.org/officeDocument/2006/relationships/hyperlink" Target="https://phuthuong.thuathienhue.gov.vn/" TargetMode="External"/><Relationship Id="rId866" Type="http://schemas.openxmlformats.org/officeDocument/2006/relationships/hyperlink" Target="https://www.facebook.com/caphoathotay/" TargetMode="External"/><Relationship Id="rId1289" Type="http://schemas.openxmlformats.org/officeDocument/2006/relationships/hyperlink" Target="https://sldtbxh.quangnam.gov.vn/webcenter/portal/nongsonv2/pages_tin-tuc/chi-tiet-tin?dDocName=PORTAL227903" TargetMode="External"/><Relationship Id="rId1496" Type="http://schemas.openxmlformats.org/officeDocument/2006/relationships/hyperlink" Target="https://xabadinh.bato.quangngai.gov.vn/" TargetMode="External"/><Relationship Id="rId214" Type="http://schemas.openxmlformats.org/officeDocument/2006/relationships/hyperlink" Target="https://www.facebook.com/policedaiminhdl" TargetMode="External"/><Relationship Id="rId421" Type="http://schemas.openxmlformats.org/officeDocument/2006/relationships/hyperlink" Target="https://huonglinh.huonghoa.quangtri.gov.vn/" TargetMode="External"/><Relationship Id="rId519" Type="http://schemas.openxmlformats.org/officeDocument/2006/relationships/hyperlink" Target="https://trieuphong.quangtri.gov.vn/x%C3%A3-tri%E1%BB%87u-th%C3%A0nh" TargetMode="External"/><Relationship Id="rId1051" Type="http://schemas.openxmlformats.org/officeDocument/2006/relationships/hyperlink" Target="https://www.facebook.com/policeduyhoa" TargetMode="External"/><Relationship Id="rId1149" Type="http://schemas.openxmlformats.org/officeDocument/2006/relationships/hyperlink" Target="https://www.facebook.com/policebinhdao/" TargetMode="External"/><Relationship Id="rId1356" Type="http://schemas.openxmlformats.org/officeDocument/2006/relationships/hyperlink" Target="https://xatrahiep.trabong.quangngai.gov.vn/" TargetMode="External"/><Relationship Id="rId726" Type="http://schemas.openxmlformats.org/officeDocument/2006/relationships/hyperlink" Target="https://aluoi.thuathienhue.gov.vn/?gd=21&amp;cn=89&amp;tc=4383" TargetMode="External"/><Relationship Id="rId933" Type="http://schemas.openxmlformats.org/officeDocument/2006/relationships/hyperlink" Target="https://www.facebook.com/policecamha/" TargetMode="External"/><Relationship Id="rId1009" Type="http://schemas.openxmlformats.org/officeDocument/2006/relationships/hyperlink" Target="https://www.facebook.com/dientiendienban/?locale=vi_VN" TargetMode="External"/><Relationship Id="rId1563" Type="http://schemas.openxmlformats.org/officeDocument/2006/relationships/hyperlink" Target="https://binhdinh.gov.vn/" TargetMode="External"/><Relationship Id="rId1770" Type="http://schemas.openxmlformats.org/officeDocument/2006/relationships/hyperlink" Target="https://www.facebook.com/565858940709176" TargetMode="External"/><Relationship Id="rId1868" Type="http://schemas.openxmlformats.org/officeDocument/2006/relationships/hyperlink" Target="http://songiang.songhinh.phuyen.gov.vn/" TargetMode="External"/><Relationship Id="rId62" Type="http://schemas.openxmlformats.org/officeDocument/2006/relationships/hyperlink" Target="https://www.facebook.com/Chiddink" TargetMode="External"/><Relationship Id="rId1216" Type="http://schemas.openxmlformats.org/officeDocument/2006/relationships/hyperlink" Target="https://snv.quangngai.gov.vn/xem-chi-tiet/-/asset_publisher/Content/thong-tin-ve-ia-gioi-hanh-chinh-giua-xa-tra-thanh-huyen-tra-bong-quang-ngai-va-xa-tra-giap-huyen-bac-tra-my-quang-nam-?24917318" TargetMode="External"/><Relationship Id="rId1423" Type="http://schemas.openxmlformats.org/officeDocument/2006/relationships/hyperlink" Target="https://sontay.quangngai.gov.vn/" TargetMode="External"/><Relationship Id="rId1630" Type="http://schemas.openxmlformats.org/officeDocument/2006/relationships/hyperlink" Target="https://www.facebook.com/conganmytho/" TargetMode="External"/><Relationship Id="rId1728" Type="http://schemas.openxmlformats.org/officeDocument/2006/relationships/hyperlink" Target="https://nhonhoa.annhon.binhdinh.gov.vn/" TargetMode="External"/><Relationship Id="rId169" Type="http://schemas.openxmlformats.org/officeDocument/2006/relationships/hyperlink" Target="https://www.facebook.com/PoliceThangPhuoc" TargetMode="External"/><Relationship Id="rId376" Type="http://schemas.openxmlformats.org/officeDocument/2006/relationships/hyperlink" Target="https://phuong4.dongha.quangtri.gov.vn/" TargetMode="External"/><Relationship Id="rId583" Type="http://schemas.openxmlformats.org/officeDocument/2006/relationships/hyperlink" Target="https://www.facebook.com/p/C%E1%BB%95ng-th%C3%B4ng-tin-ph%C6%B0%E1%BB%9Dng-An-H%C3%B2a-th%C3%A0nh-ph%E1%BB%91-Hu%E1%BA%BF-100068912932054/" TargetMode="External"/><Relationship Id="rId790" Type="http://schemas.openxmlformats.org/officeDocument/2006/relationships/hyperlink" Target="http://hoahiepbac.donghoa.phuyen.gov.vn/" TargetMode="External"/><Relationship Id="rId4" Type="http://schemas.openxmlformats.org/officeDocument/2006/relationships/hyperlink" Target="https://www.facebook.com/profile.php?id=100093128534711" TargetMode="External"/><Relationship Id="rId236" Type="http://schemas.openxmlformats.org/officeDocument/2006/relationships/hyperlink" Target="https://www.facebook.com/policetamngoc" TargetMode="External"/><Relationship Id="rId443" Type="http://schemas.openxmlformats.org/officeDocument/2006/relationships/hyperlink" Target="https://trunggiang.giolinh.quangtri.gov.vn/" TargetMode="External"/><Relationship Id="rId650" Type="http://schemas.openxmlformats.org/officeDocument/2006/relationships/hyperlink" Target="https://phuhai.thuathienhue.gov.vn/" TargetMode="External"/><Relationship Id="rId888" Type="http://schemas.openxmlformats.org/officeDocument/2006/relationships/hyperlink" Target="https://vithanh.haugiang.gov.vn/xa-hoa-tien1" TargetMode="External"/><Relationship Id="rId1073" Type="http://schemas.openxmlformats.org/officeDocument/2006/relationships/hyperlink" Target="http://quephu.queson.quangnam.gov.vn/" TargetMode="External"/><Relationship Id="rId1280" Type="http://schemas.openxmlformats.org/officeDocument/2006/relationships/hyperlink" Target="https://xatamlanh.gov.vn/" TargetMode="External"/><Relationship Id="rId303" Type="http://schemas.openxmlformats.org/officeDocument/2006/relationships/hyperlink" Target="https://www.facebook.com/CAPDONGLUONG" TargetMode="External"/><Relationship Id="rId748" Type="http://schemas.openxmlformats.org/officeDocument/2006/relationships/hyperlink" Target="https://thuathienhue.gov.vn/" TargetMode="External"/><Relationship Id="rId955" Type="http://schemas.openxmlformats.org/officeDocument/2006/relationships/hyperlink" Target="https://vpubnd.quangnam.gov.vn/webcenter/portal/vpubnd" TargetMode="External"/><Relationship Id="rId1140" Type="http://schemas.openxmlformats.org/officeDocument/2006/relationships/hyperlink" Target="http://binhduong.thangbinh.quangnam.gov.vn/" TargetMode="External"/><Relationship Id="rId1378" Type="http://schemas.openxmlformats.org/officeDocument/2006/relationships/hyperlink" Target="https://xatinhha.sontinh.quangngai.gov.vn/" TargetMode="External"/><Relationship Id="rId1585" Type="http://schemas.openxmlformats.org/officeDocument/2006/relationships/hyperlink" Target="https://hoaithanhtay-hoainhon.binhdinh.gov.vn/" TargetMode="External"/><Relationship Id="rId1792" Type="http://schemas.openxmlformats.org/officeDocument/2006/relationships/hyperlink" Target="https://xuanphu.songcau.phuyen.gov.vn/" TargetMode="External"/><Relationship Id="rId84" Type="http://schemas.openxmlformats.org/officeDocument/2006/relationships/hyperlink" Target="https://www.facebook.com/profile.php?id=61551033597050" TargetMode="External"/><Relationship Id="rId510" Type="http://schemas.openxmlformats.org/officeDocument/2006/relationships/hyperlink" Target="https://lamdong.gov.vn/sites/dateh/hethongchinhtri/tintuc-ubnd/cx-tn/SitePages/xa-trieu-hai.aspx" TargetMode="External"/><Relationship Id="rId608" Type="http://schemas.openxmlformats.org/officeDocument/2006/relationships/hyperlink" Target="https://www.facebook.com/groups/anttxadienhoa/" TargetMode="External"/><Relationship Id="rId815" Type="http://schemas.openxmlformats.org/officeDocument/2006/relationships/hyperlink" Target="https://www.facebook.com/p/Tr%C6%B0%E1%BB%9Dng-Ti%E1%BB%83u-h%E1%BB%8Dc-An-Kh%C3%AA-100083567316402/" TargetMode="External"/><Relationship Id="rId1238" Type="http://schemas.openxmlformats.org/officeDocument/2006/relationships/hyperlink" Target="https://nuithanh.quangnam.gov.vn/webcenter/portal/nuithanh" TargetMode="External"/><Relationship Id="rId1445" Type="http://schemas.openxmlformats.org/officeDocument/2006/relationships/hyperlink" Target="https://xahanhtrung.nghiahanh.quangngai.gov.vn/uy-ban-nhan-dan" TargetMode="External"/><Relationship Id="rId1652" Type="http://schemas.openxmlformats.org/officeDocument/2006/relationships/hyperlink" Target="https://www.facebook.com/p/Tu%E1%BB%95i-tr%E1%BA%BB-C%C3%B4ng-an-Th%C3%A0nh-ph%E1%BB%91-V%C4%A9nh-Y%C3%AAn-100066497717181/?locale=nl_BE" TargetMode="External"/><Relationship Id="rId1000" Type="http://schemas.openxmlformats.org/officeDocument/2006/relationships/hyperlink" Target="https://sldtbxh.quangnam.gov.vn/webcenter/portal/bantiepcongdan/pages_tin-tuc/chi-tiet-tin?dDocName=PORTAL259025" TargetMode="External"/><Relationship Id="rId1305" Type="http://schemas.openxmlformats.org/officeDocument/2006/relationships/hyperlink" Target="https://phuongtruongquangtrong.thanhpho.quangngai.gov.vn/uy-ban-nhan-dan" TargetMode="External"/><Relationship Id="rId1512" Type="http://schemas.openxmlformats.org/officeDocument/2006/relationships/hyperlink" Target="https://xababich.bato.quangngai.gov.vn/" TargetMode="External"/><Relationship Id="rId1817" Type="http://schemas.openxmlformats.org/officeDocument/2006/relationships/hyperlink" Target="https://xuantho2.songcau.phuyen.gov.vn/" TargetMode="External"/><Relationship Id="rId11" Type="http://schemas.openxmlformats.org/officeDocument/2006/relationships/hyperlink" Target="https://www.facebook.com/profile.php?id=61550820680734" TargetMode="External"/><Relationship Id="rId398" Type="http://schemas.openxmlformats.org/officeDocument/2006/relationships/hyperlink" Target="https://vinhthanh.binhdinh.gov.vn/" TargetMode="External"/><Relationship Id="rId160" Type="http://schemas.openxmlformats.org/officeDocument/2006/relationships/hyperlink" Target="https://www.facebook.com/policebinhlanh" TargetMode="External"/><Relationship Id="rId258" Type="http://schemas.openxmlformats.org/officeDocument/2006/relationships/hyperlink" Target="https://www.facebook.com/profile.php?id=61550626626284" TargetMode="External"/><Relationship Id="rId465" Type="http://schemas.openxmlformats.org/officeDocument/2006/relationships/hyperlink" Target="https://giolinh.quangtri.gov.vn/c%C3%A1c-x%C3%A3-th%E1%BB%8B-tr%E1%BA%A5n" TargetMode="External"/><Relationship Id="rId672" Type="http://schemas.openxmlformats.org/officeDocument/2006/relationships/hyperlink" Target="https://thuathienhue.gov.vn/" TargetMode="External"/><Relationship Id="rId1095" Type="http://schemas.openxmlformats.org/officeDocument/2006/relationships/hyperlink" Target="https://dactoi.namgiang.quangnam.gov.vn/tin-tuc/tin-dia-phuong-12/" TargetMode="External"/><Relationship Id="rId118" Type="http://schemas.openxmlformats.org/officeDocument/2006/relationships/hyperlink" Target="https://www.facebook.com/policesonvien" TargetMode="External"/><Relationship Id="rId325" Type="http://schemas.openxmlformats.org/officeDocument/2006/relationships/hyperlink" Target="https://senthuy.quangbinh.gov.vn/" TargetMode="External"/><Relationship Id="rId532" Type="http://schemas.openxmlformats.org/officeDocument/2006/relationships/hyperlink" Target="https://www.facebook.com/587881275432823" TargetMode="External"/><Relationship Id="rId977" Type="http://schemas.openxmlformats.org/officeDocument/2006/relationships/hyperlink" Target="https://dailanh.vanninh.khanhhoa.gov.vn/Default.aspx?TopicId=904c8c06-ed37-40c0-9cbc-dbecf41b9052" TargetMode="External"/><Relationship Id="rId1162" Type="http://schemas.openxmlformats.org/officeDocument/2006/relationships/hyperlink" Target="https://www.facebook.com/policebinhphu/" TargetMode="External"/><Relationship Id="rId837" Type="http://schemas.openxmlformats.org/officeDocument/2006/relationships/hyperlink" Target="https://binhthuan.danang.gov.vn/lien-he" TargetMode="External"/><Relationship Id="rId1022" Type="http://schemas.openxmlformats.org/officeDocument/2006/relationships/hyperlink" Target="https://www.facebook.com/policedientho/" TargetMode="External"/><Relationship Id="rId1467" Type="http://schemas.openxmlformats.org/officeDocument/2006/relationships/hyperlink" Target="https://quangngai.gov.vn/web/xa-duc-phu/trang-chu" TargetMode="External"/><Relationship Id="rId1674" Type="http://schemas.openxmlformats.org/officeDocument/2006/relationships/hyperlink" Target="http://tayvinh.tayson.binhdinh.gov.vn/" TargetMode="External"/><Relationship Id="rId1881" Type="http://schemas.openxmlformats.org/officeDocument/2006/relationships/hyperlink" Target="https://www.facebook.com/p/Tu%E1%BB%95i-Tr%E1%BA%BB-S%C6%A1n-Giang-100064751044063/?locale=cs_CZ" TargetMode="External"/><Relationship Id="rId904" Type="http://schemas.openxmlformats.org/officeDocument/2006/relationships/hyperlink" Target="https://www.facebook.com/p/C%C3%B4ng-an-ph%C6%B0%E1%BB%9Dng-Tr%C6%B0%E1%BB%9Dng-Xu%C3%A2n-100079292536852/" TargetMode="External"/><Relationship Id="rId1327" Type="http://schemas.openxmlformats.org/officeDocument/2006/relationships/hyperlink" Target="https://www.facebook.com/TrangTinTinhDoanQuangNgai/?locale=uk_UA" TargetMode="External"/><Relationship Id="rId1534" Type="http://schemas.openxmlformats.org/officeDocument/2006/relationships/hyperlink" Target="https://www.facebook.com/CongAnPhuongThiNaiTPQuyNhon/" TargetMode="External"/><Relationship Id="rId1741" Type="http://schemas.openxmlformats.org/officeDocument/2006/relationships/hyperlink" Target="https://www.facebook.com/p/C%C3%B4ng-an-x%C3%A3-Ph%C6%B0%E1%BB%9Bc-Hi%E1%BB%87p-Tuy-Ph%C6%B0%E1%BB%9Bc-B%C3%ACnh-%C4%90%E1%BB%8Bnh-100082081251817/" TargetMode="External"/><Relationship Id="rId33" Type="http://schemas.openxmlformats.org/officeDocument/2006/relationships/hyperlink" Target="https://www.facebook.com/profile.php?id=61550529368383" TargetMode="External"/><Relationship Id="rId1601" Type="http://schemas.openxmlformats.org/officeDocument/2006/relationships/hyperlink" Target="http://anmy.hoaian.binhdinh.gov.vn/" TargetMode="External"/><Relationship Id="rId1839" Type="http://schemas.openxmlformats.org/officeDocument/2006/relationships/hyperlink" Target="https://www.phuyen.gov.vn/" TargetMode="External"/><Relationship Id="rId182" Type="http://schemas.openxmlformats.org/officeDocument/2006/relationships/hyperlink" Target="https://www.facebook.com/policecady" TargetMode="External"/><Relationship Id="rId1906" Type="http://schemas.openxmlformats.org/officeDocument/2006/relationships/hyperlink" Target="http://hoaquangnam.phuhoa.phuyen.gov.vn/" TargetMode="External"/><Relationship Id="rId487" Type="http://schemas.openxmlformats.org/officeDocument/2006/relationships/hyperlink" Target="https://camthanh.camlo.quangtri.gov.vn/" TargetMode="External"/><Relationship Id="rId694" Type="http://schemas.openxmlformats.org/officeDocument/2006/relationships/hyperlink" Target="https://duonghoa.thuathienhue.gov.vn/" TargetMode="External"/><Relationship Id="rId347" Type="http://schemas.openxmlformats.org/officeDocument/2006/relationships/hyperlink" Target="https://www.facebook.com/p/C%C3%B4ng-an-x%C3%A3-Qu%E1%BA%A3ng-T%C3%A2n-C%C3%B4ng-an-th%E1%BB%8B-x%C3%A3-Ba-%C4%90%E1%BB%93n-100089357495082/" TargetMode="External"/><Relationship Id="rId999" Type="http://schemas.openxmlformats.org/officeDocument/2006/relationships/hyperlink" Target="http://daidong.dailoc.quangnam.gov.vn/" TargetMode="External"/><Relationship Id="rId1184" Type="http://schemas.openxmlformats.org/officeDocument/2006/relationships/hyperlink" Target="https://ubmttqvn.quangnam.gov.vn/Default.aspx?tabid=63&amp;Group=71&amp;NID=5794&amp;tien-phuoc-giam-sat-tien-do-xay-dung-nong-thon-moi&amp;dnn_ctr384_Main_rg_danhsachmoiChangePage=1&amp;dnn_ctr384_Main_rg_danhsachkhacChangePage=6" TargetMode="External"/><Relationship Id="rId554" Type="http://schemas.openxmlformats.org/officeDocument/2006/relationships/hyperlink" Target="https://www.facebook.com/p/C%E1%BB%95ng-Th%C3%B4ng-tin-%C4%90i%E1%BB%87n-t%E1%BB%AD-Ph%C6%B0%E1%BB%9Dng-Ph%C3%BA-Hi%E1%BB%87p-th%C3%A0nh-ph%E1%BB%91-Hu%E1%BA%BF-100064758425882/" TargetMode="External"/><Relationship Id="rId761" Type="http://schemas.openxmlformats.org/officeDocument/2006/relationships/hyperlink" Target="https://www.facebook.com/p/ANTT-X%C3%83-L%E1%BB%98C-S%C6%A0N-100065498979478/" TargetMode="External"/><Relationship Id="rId859" Type="http://schemas.openxmlformats.org/officeDocument/2006/relationships/hyperlink" Target="https://www.danang.gov.vn/web/guest/trang-chu" TargetMode="External"/><Relationship Id="rId1391" Type="http://schemas.openxmlformats.org/officeDocument/2006/relationships/hyperlink" Target="https://quangngai.gov.vn/web/xa-nghia-thuong/xem-chi-tiet/-/asset_publisher/Content/uy-ban-nhan-dan-xa-nghia-thuong-to-chuc-chuc-tho-mung-tho-nguoi-cao-tuoi-nam-2023-?19240027" TargetMode="External"/><Relationship Id="rId1489" Type="http://schemas.openxmlformats.org/officeDocument/2006/relationships/hyperlink" Target="https://www.facebook.com/conganBaTri/" TargetMode="External"/><Relationship Id="rId1696" Type="http://schemas.openxmlformats.org/officeDocument/2006/relationships/hyperlink" Target="https://phucat.binhdinh.gov.vn/trang-thong-tin/so-do-co-cau-to-chuc/ubnd-xa-thi-tran_633301007a1007223065cb05" TargetMode="External"/><Relationship Id="rId207" Type="http://schemas.openxmlformats.org/officeDocument/2006/relationships/hyperlink" Target="https://www.facebook.com/policedienan" TargetMode="External"/><Relationship Id="rId414" Type="http://schemas.openxmlformats.org/officeDocument/2006/relationships/hyperlink" Target="https://vinhgiang.vinhlinh.quangtri.gov.vn/" TargetMode="External"/><Relationship Id="rId621" Type="http://schemas.openxmlformats.org/officeDocument/2006/relationships/hyperlink" Target="https://phongxuan.thuathienhue.gov.vn/" TargetMode="External"/><Relationship Id="rId1044" Type="http://schemas.openxmlformats.org/officeDocument/2006/relationships/hyperlink" Target="https://dienphuong.dienban.quangnam.gov.vn/" TargetMode="External"/><Relationship Id="rId1251" Type="http://schemas.openxmlformats.org/officeDocument/2006/relationships/hyperlink" Target="https://tamgiangdong.namcan.camau.gov.vn/" TargetMode="External"/><Relationship Id="rId1349" Type="http://schemas.openxmlformats.org/officeDocument/2006/relationships/hyperlink" Target="https://www.facebook.com/people/Trang-tin-Tu%E1%BB%95i-tr%E1%BA%BB-B%C3%ACnh-Hi%E1%BB%87p/100065928273712/" TargetMode="External"/><Relationship Id="rId719" Type="http://schemas.openxmlformats.org/officeDocument/2006/relationships/hyperlink" Target="https://hongha.thuathienhue.gov.vn/" TargetMode="External"/><Relationship Id="rId926" Type="http://schemas.openxmlformats.org/officeDocument/2006/relationships/hyperlink" Target="https://qppl.quangnam.gov.vn/Default.aspx?TabID=71&amp;VB=33246" TargetMode="External"/><Relationship Id="rId1111" Type="http://schemas.openxmlformats.org/officeDocument/2006/relationships/hyperlink" Target="http://phuocnang.phuocson.quangnam.gov.vn/" TargetMode="External"/><Relationship Id="rId1556" Type="http://schemas.openxmlformats.org/officeDocument/2006/relationships/hyperlink" Target="https://www.facebook.com/p/C%C3%B4ng-an-x%C3%A3-Nh%C6%A1n-H%E1%BA%A3i-100091739926914/" TargetMode="External"/><Relationship Id="rId1763" Type="http://schemas.openxmlformats.org/officeDocument/2006/relationships/hyperlink" Target="https://phuong1.tptuyhoa.phuyen.gov.vn/" TargetMode="External"/><Relationship Id="rId55" Type="http://schemas.openxmlformats.org/officeDocument/2006/relationships/hyperlink" Target="https://www.facebook.com/profile.php?id=61553950955948" TargetMode="External"/><Relationship Id="rId1209" Type="http://schemas.openxmlformats.org/officeDocument/2006/relationships/hyperlink" Target="http://traduong.bactramy.quangnam.gov.vn/" TargetMode="External"/><Relationship Id="rId1416" Type="http://schemas.openxmlformats.org/officeDocument/2006/relationships/hyperlink" Target="https://sonha.quangngai.gov.vn/ubnd-xa-son-hai" TargetMode="External"/><Relationship Id="rId1623" Type="http://schemas.openxmlformats.org/officeDocument/2006/relationships/hyperlink" Target="http://myloc.phumy.binhdinh.gov.vn/" TargetMode="External"/><Relationship Id="rId1830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71" Type="http://schemas.openxmlformats.org/officeDocument/2006/relationships/hyperlink" Target="https://www.facebook.com/profile.php?id=100071813242772" TargetMode="External"/><Relationship Id="rId131" Type="http://schemas.openxmlformats.org/officeDocument/2006/relationships/hyperlink" Target="https://www.facebook.com/profile.php?id=100068635860222" TargetMode="External"/><Relationship Id="rId369" Type="http://schemas.openxmlformats.org/officeDocument/2006/relationships/hyperlink" Target="https://www.facebook.com/p/ANTT-ph%C6%B0%E1%BB%9Dng-%C4%90%C3%B4ng-L%E1%BB%85-100027047303034/" TargetMode="External"/><Relationship Id="rId576" Type="http://schemas.openxmlformats.org/officeDocument/2006/relationships/hyperlink" Target="https://xuanphu.thuathienhue.gov.vn/?gd=7&amp;cn=81&amp;tm=1" TargetMode="External"/><Relationship Id="rId783" Type="http://schemas.openxmlformats.org/officeDocument/2006/relationships/hyperlink" Target="https://thuathienhue.gov.vn/" TargetMode="External"/><Relationship Id="rId990" Type="http://schemas.openxmlformats.org/officeDocument/2006/relationships/hyperlink" Target="https://www.facebook.com/policedaithanh/" TargetMode="External"/><Relationship Id="rId229" Type="http://schemas.openxmlformats.org/officeDocument/2006/relationships/hyperlink" Target="https://www.facebook.com/policejongay" TargetMode="External"/><Relationship Id="rId436" Type="http://schemas.openxmlformats.org/officeDocument/2006/relationships/hyperlink" Target="https://thanhan.camlo.quangtri.gov.vn/" TargetMode="External"/><Relationship Id="rId643" Type="http://schemas.openxmlformats.org/officeDocument/2006/relationships/hyperlink" Target="https://thuathienhue.gov.vn/" TargetMode="External"/><Relationship Id="rId1066" Type="http://schemas.openxmlformats.org/officeDocument/2006/relationships/hyperlink" Target="http://duyvinh.duyxuyen.quangnam.gov.vn/" TargetMode="External"/><Relationship Id="rId1273" Type="http://schemas.openxmlformats.org/officeDocument/2006/relationships/hyperlink" Target="https://www.facebook.com/policetamthai/" TargetMode="External"/><Relationship Id="rId1480" Type="http://schemas.openxmlformats.org/officeDocument/2006/relationships/hyperlink" Target="https://phuongphominh.ducpho.quangngai.gov.vn/" TargetMode="External"/><Relationship Id="rId850" Type="http://schemas.openxmlformats.org/officeDocument/2006/relationships/hyperlink" Target="https://www.facebook.com/p/C%C3%B4ng-an-Ph%C6%B0%E1%BB%9Dng-Ph%C6%B0%E1%BB%9Bc-M%E1%BB%B9-Th%C3%A0nh-Ph%E1%BB%91-Phan-Rang-Th%C3%A1p-Ch%C3%A0m-100071428507285/" TargetMode="External"/><Relationship Id="rId948" Type="http://schemas.openxmlformats.org/officeDocument/2006/relationships/hyperlink" Target="https://www.facebook.com/tuoitreconganquangnam/" TargetMode="External"/><Relationship Id="rId1133" Type="http://schemas.openxmlformats.org/officeDocument/2006/relationships/hyperlink" Target="http://phuocgia.hiepduc.quangnam.gov.vn/" TargetMode="External"/><Relationship Id="rId1578" Type="http://schemas.openxmlformats.org/officeDocument/2006/relationships/hyperlink" Target="https://hoaichaubac-hoainhon.binhdinh.gov.vn/" TargetMode="External"/><Relationship Id="rId1785" Type="http://schemas.openxmlformats.org/officeDocument/2006/relationships/hyperlink" Target="https://www.facebook.com/641900859818241" TargetMode="External"/><Relationship Id="rId77" Type="http://schemas.openxmlformats.org/officeDocument/2006/relationships/hyperlink" Target="https://www.facebook.com/profile.php?id=100080455840009" TargetMode="External"/><Relationship Id="rId503" Type="http://schemas.openxmlformats.org/officeDocument/2006/relationships/hyperlink" Target="https://www.facebook.com/ANTTXaTrieuHoa/" TargetMode="External"/><Relationship Id="rId710" Type="http://schemas.openxmlformats.org/officeDocument/2006/relationships/hyperlink" Target="https://huongan.thuathienhue.gov.vn/" TargetMode="External"/><Relationship Id="rId808" Type="http://schemas.openxmlformats.org/officeDocument/2006/relationships/hyperlink" Target="http://tanchinh.danang.gov.vn/" TargetMode="External"/><Relationship Id="rId1340" Type="http://schemas.openxmlformats.org/officeDocument/2006/relationships/hyperlink" Target="https://binhdai.bentre.gov.vn/binhthoi" TargetMode="External"/><Relationship Id="rId1438" Type="http://schemas.openxmlformats.org/officeDocument/2006/relationships/hyperlink" Target="https://xathanhan.minhlong.quangngai.gov.vn/" TargetMode="External"/><Relationship Id="rId1645" Type="http://schemas.openxmlformats.org/officeDocument/2006/relationships/hyperlink" Target="https://www.facebook.com/p/C%C3%B4ng-An-x%C3%A3-M%E1%BB%B9-Ch%C3%A1nh-100078697523021/" TargetMode="External"/><Relationship Id="rId1200" Type="http://schemas.openxmlformats.org/officeDocument/2006/relationships/hyperlink" Target="https://www.quangninh.gov.vn/donvi/TXQuangYen/Trang/ChiTietBVGioiThieu.aspx?bvid=211" TargetMode="External"/><Relationship Id="rId1852" Type="http://schemas.openxmlformats.org/officeDocument/2006/relationships/hyperlink" Target="https://www.facebook.com/p/Tu%E1%BB%95i-tr%E1%BA%BB-C%C3%B4ng-an-Tuy-An-100068088114332/" TargetMode="External"/><Relationship Id="rId1505" Type="http://schemas.openxmlformats.org/officeDocument/2006/relationships/hyperlink" Target="https://xabatieu.bato.quangngai.gov.vn/" TargetMode="External"/><Relationship Id="rId1712" Type="http://schemas.openxmlformats.org/officeDocument/2006/relationships/hyperlink" Target="https://www.facebook.com/p/C%C3%B4ng-an-ph%C6%B0%E1%BB%9Dng-Nh%C6%A1n-Th%C3%A0nh-100080799765927/" TargetMode="External"/><Relationship Id="rId293" Type="http://schemas.openxmlformats.org/officeDocument/2006/relationships/hyperlink" Target="https://www.facebook.com/profile.php?id=61551220355861" TargetMode="External"/><Relationship Id="rId153" Type="http://schemas.openxmlformats.org/officeDocument/2006/relationships/hyperlink" Target="https://www.facebook.com/policebinhnamtb" TargetMode="External"/><Relationship Id="rId360" Type="http://schemas.openxmlformats.org/officeDocument/2006/relationships/hyperlink" Target="https://quangphuc.quangbinh.gov.vn/" TargetMode="External"/><Relationship Id="rId598" Type="http://schemas.openxmlformats.org/officeDocument/2006/relationships/hyperlink" Target="https://phongdien.thuathienhue.gov.vn/xa-phuong-thi-tran/xa-dien-huong.html" TargetMode="External"/><Relationship Id="rId220" Type="http://schemas.openxmlformats.org/officeDocument/2006/relationships/hyperlink" Target="https://www.facebook.com/profile.php?id=100063835972226" TargetMode="External"/><Relationship Id="rId458" Type="http://schemas.openxmlformats.org/officeDocument/2006/relationships/hyperlink" Target="https://www.facebook.com/546920079480480" TargetMode="External"/><Relationship Id="rId665" Type="http://schemas.openxmlformats.org/officeDocument/2006/relationships/hyperlink" Target="https://www.facebook.com/tuoitreconganthuathienhue/" TargetMode="External"/><Relationship Id="rId872" Type="http://schemas.openxmlformats.org/officeDocument/2006/relationships/hyperlink" Target="https://www.facebook.com/p/Trung-t%C3%A2m-V%C4%83n-h%C3%B3a-Th%E1%BB%83-thao-v%C3%A0-H%E1%BB%8Dc-t%E1%BA%ADp-c%E1%BB%99ng-%C4%91%E1%BB%93ng-x%C3%A3-H%C3%B2a-B%E1%BA%AFc-100023075393849/" TargetMode="External"/><Relationship Id="rId1088" Type="http://schemas.openxmlformats.org/officeDocument/2006/relationships/hyperlink" Target="https://dailoc.quangnam.gov.vn/Default.aspx?tabid=107&amp;NewsViews=2963" TargetMode="External"/><Relationship Id="rId1295" Type="http://schemas.openxmlformats.org/officeDocument/2006/relationships/hyperlink" Target="https://quangngai.gov.vn/web/phuong-nghia-chanh/trang-chu" TargetMode="External"/><Relationship Id="rId318" Type="http://schemas.openxmlformats.org/officeDocument/2006/relationships/hyperlink" Target="https://www.facebook.com/profile.php?id=100067185652046" TargetMode="External"/><Relationship Id="rId525" Type="http://schemas.openxmlformats.org/officeDocument/2006/relationships/hyperlink" Target="https://www.facebook.com/587881275432823" TargetMode="External"/><Relationship Id="rId732" Type="http://schemas.openxmlformats.org/officeDocument/2006/relationships/hyperlink" Target="https://thuathienhue.gov.vn/" TargetMode="External"/><Relationship Id="rId1155" Type="http://schemas.openxmlformats.org/officeDocument/2006/relationships/hyperlink" Target="http://binhtri.thangbinh.quangnam.gov.vn/" TargetMode="External"/><Relationship Id="rId1362" Type="http://schemas.openxmlformats.org/officeDocument/2006/relationships/hyperlink" Target="https://xatrason.trabong.quangngai.gov.vn/" TargetMode="External"/><Relationship Id="rId99" Type="http://schemas.openxmlformats.org/officeDocument/2006/relationships/hyperlink" Target="https://www.facebook.com/caxnt" TargetMode="External"/><Relationship Id="rId1015" Type="http://schemas.openxmlformats.org/officeDocument/2006/relationships/hyperlink" Target="https://www.facebook.com/policedienthangtrung/" TargetMode="External"/><Relationship Id="rId1222" Type="http://schemas.openxmlformats.org/officeDocument/2006/relationships/hyperlink" Target="http://tratap.namtramy.gov.vn/" TargetMode="External"/><Relationship Id="rId1667" Type="http://schemas.openxmlformats.org/officeDocument/2006/relationships/hyperlink" Target="https://www.facebook.com/TuoitreCongantinhBinhDinh/" TargetMode="External"/><Relationship Id="rId1874" Type="http://schemas.openxmlformats.org/officeDocument/2006/relationships/hyperlink" Target="https://sonhoa.phuyen.gov.vn/xa-suoi-bac" TargetMode="External"/><Relationship Id="rId469" Type="http://schemas.openxmlformats.org/officeDocument/2006/relationships/hyperlink" Target="https://www.facebook.com/p/C%C3%B4ng-an-huy%E1%BB%87n-%C4%90akr%C3%B4ng-100086907874637/" TargetMode="External"/><Relationship Id="rId676" Type="http://schemas.openxmlformats.org/officeDocument/2006/relationships/hyperlink" Target="https://phubai.thuathienhue.gov.vn/tin-tuc-su-kien/dang-uy-hdnd-ubnd-ubmttq-viet-nam-phuong-phu-bai-tham-va-chuc-mung-dai-le-phat-dan-nam-2023-phat-lich-2567.html" TargetMode="External"/><Relationship Id="rId883" Type="http://schemas.openxmlformats.org/officeDocument/2006/relationships/hyperlink" Target="https://www.facebook.com/tuoitredanangdn/?locale=vi_VN" TargetMode="External"/><Relationship Id="rId1099" Type="http://schemas.openxmlformats.org/officeDocument/2006/relationships/hyperlink" Target="https://www.facebook.com/tuoitreconganquangnam/" TargetMode="External"/><Relationship Id="rId1527" Type="http://schemas.openxmlformats.org/officeDocument/2006/relationships/hyperlink" Target="https://nhonphu.quynhon.binhdinh.gov.vn/" TargetMode="External"/><Relationship Id="rId1734" Type="http://schemas.openxmlformats.org/officeDocument/2006/relationships/hyperlink" Target="http://phuochung.tuyphuoc.binhdinh.gov.vn/" TargetMode="External"/><Relationship Id="rId26" Type="http://schemas.openxmlformats.org/officeDocument/2006/relationships/hyperlink" Target="https://www.facebook.com/profile.php?id=100067631561961" TargetMode="External"/><Relationship Id="rId231" Type="http://schemas.openxmlformats.org/officeDocument/2006/relationships/hyperlink" Target="https://www.facebook.com/Policechom" TargetMode="External"/><Relationship Id="rId329" Type="http://schemas.openxmlformats.org/officeDocument/2006/relationships/hyperlink" Target="https://kimthuy.quangbinh.gov.vn/" TargetMode="External"/><Relationship Id="rId536" Type="http://schemas.openxmlformats.org/officeDocument/2006/relationships/hyperlink" Target="https://www.facebook.com/587881275432823" TargetMode="External"/><Relationship Id="rId1166" Type="http://schemas.openxmlformats.org/officeDocument/2006/relationships/hyperlink" Target="https://www.facebook.com/policebinhtu/" TargetMode="External"/><Relationship Id="rId1373" Type="http://schemas.openxmlformats.org/officeDocument/2006/relationships/hyperlink" Target="https://www.facebook.com/p/C%C3%B4ng-an-x%C3%A3-T%E1%BB%8Bnh-Th%E1%BB%8D-100057411251139/" TargetMode="External"/><Relationship Id="rId175" Type="http://schemas.openxmlformats.org/officeDocument/2006/relationships/hyperlink" Target="https://www.facebook.com/profile.php?id=100063715094005" TargetMode="External"/><Relationship Id="rId743" Type="http://schemas.openxmlformats.org/officeDocument/2006/relationships/hyperlink" Target="https://www.facebook.com/tuoitreconganthuathienhue/" TargetMode="External"/><Relationship Id="rId950" Type="http://schemas.openxmlformats.org/officeDocument/2006/relationships/hyperlink" Target="https://stttt.quangnam.gov.vn/webcenter/portal/bandantoc/pages_tin-tuc/chi-tiet?dDocName=PORTAL172145" TargetMode="External"/><Relationship Id="rId1026" Type="http://schemas.openxmlformats.org/officeDocument/2006/relationships/hyperlink" Target="https://www.facebook.com/policedienan/" TargetMode="External"/><Relationship Id="rId1580" Type="http://schemas.openxmlformats.org/officeDocument/2006/relationships/hyperlink" Target="https://www.facebook.com/AnttHoaiNhon/" TargetMode="External"/><Relationship Id="rId1678" Type="http://schemas.openxmlformats.org/officeDocument/2006/relationships/hyperlink" Target="http://tayxuan.tayson.binhdinh.gov.vn/" TargetMode="External"/><Relationship Id="rId1801" Type="http://schemas.openxmlformats.org/officeDocument/2006/relationships/hyperlink" Target="https://www.facebook.com/p/%C4%90%E1%BB%93ng-Xu%C3%A2n-B%C3%ACnh-Y%C3%AAn-100039502344986/" TargetMode="External"/><Relationship Id="rId1885" Type="http://schemas.openxmlformats.org/officeDocument/2006/relationships/hyperlink" Target="https://eabia.songhinh.phuyen.gov.vn/gioi-thieu-chung" TargetMode="External"/><Relationship Id="rId382" Type="http://schemas.openxmlformats.org/officeDocument/2006/relationships/hyperlink" Target="https://phuong3.thixaquangtri.quangtri.gov.vn/c%C6%A0-c%E1%BA%A4u-t%E1%BB%94-ch%E1%BB%A8c" TargetMode="External"/><Relationship Id="rId603" Type="http://schemas.openxmlformats.org/officeDocument/2006/relationships/hyperlink" Target="https://thuathienhue.gov.vn/thu-vien-van-ban?vb=35955" TargetMode="External"/><Relationship Id="rId687" Type="http://schemas.openxmlformats.org/officeDocument/2006/relationships/hyperlink" Target="https://thuyluong.thuathienhue.gov.vn/thong-tin-tuyen-truyen/uy-ban-nhan-dan-phuong-thuy-luong-phoi-hop-voi-chi-cuc-thue-huong-thuy-van-dong-cac-ho-thue-no-dong.html" TargetMode="External"/><Relationship Id="rId810" Type="http://schemas.openxmlformats.org/officeDocument/2006/relationships/hyperlink" Target="https://chinhgian.danang.gov.vn/" TargetMode="External"/><Relationship Id="rId908" Type="http://schemas.openxmlformats.org/officeDocument/2006/relationships/hyperlink" Target="https://www.facebook.com/Policetamthanhpn/" TargetMode="External"/><Relationship Id="rId1233" Type="http://schemas.openxmlformats.org/officeDocument/2006/relationships/hyperlink" Target="https://nuithanh.quangnam.gov.vn/webcenter/portal/nuithanh/pages_tin-tuc?catalog=ct" TargetMode="External"/><Relationship Id="rId1440" Type="http://schemas.openxmlformats.org/officeDocument/2006/relationships/hyperlink" Target="https://xalonghiep.minhlong.quangngai.gov.vn/" TargetMode="External"/><Relationship Id="rId1538" Type="http://schemas.openxmlformats.org/officeDocument/2006/relationships/hyperlink" Target="https://www.facebook.com/p/C%C3%B4ng-an-ph%C6%B0%E1%BB%9Dng-Tr%E1%BA%A7n-H%C6%B0ng-%C4%90%E1%BA%A1o-th%C3%A0nh-ph%E1%BB%91-Quy-Nh%C6%A1n-B%C3%ACnh-%C4%90%E1%BB%8Bnh-100079406322738/" TargetMode="External"/><Relationship Id="rId242" Type="http://schemas.openxmlformats.org/officeDocument/2006/relationships/hyperlink" Target="https://www.facebook.com/profile.php?id=100070413840725" TargetMode="External"/><Relationship Id="rId894" Type="http://schemas.openxmlformats.org/officeDocument/2006/relationships/hyperlink" Target="https://www.facebook.com/policephuochoatk/?locale=vi_VN" TargetMode="External"/><Relationship Id="rId1177" Type="http://schemas.openxmlformats.org/officeDocument/2006/relationships/hyperlink" Target="https://binhtrung.chauduc.baria-vungtau.gov.vn/" TargetMode="External"/><Relationship Id="rId1300" Type="http://schemas.openxmlformats.org/officeDocument/2006/relationships/hyperlink" Target="https://phuongnghialo.thanhpho.quangngai.gov.vn/" TargetMode="External"/><Relationship Id="rId1745" Type="http://schemas.openxmlformats.org/officeDocument/2006/relationships/hyperlink" Target="http://phuocnghia.tuyphuoc.binhdinh.gov.vn/" TargetMode="External"/><Relationship Id="rId37" Type="http://schemas.openxmlformats.org/officeDocument/2006/relationships/hyperlink" Target="https://www.facebook.com/profile.php?id=100083306383005" TargetMode="External"/><Relationship Id="rId102" Type="http://schemas.openxmlformats.org/officeDocument/2006/relationships/hyperlink" Target="https://www.facebook.com/profile.php?id=100063636977670" TargetMode="External"/><Relationship Id="rId547" Type="http://schemas.openxmlformats.org/officeDocument/2006/relationships/hyperlink" Target="https://thuathienhue.gov.vn/" TargetMode="External"/><Relationship Id="rId754" Type="http://schemas.openxmlformats.org/officeDocument/2006/relationships/hyperlink" Target="https://www.facebook.com/ANTTxaVinhMy/" TargetMode="External"/><Relationship Id="rId961" Type="http://schemas.openxmlformats.org/officeDocument/2006/relationships/hyperlink" Target="https://www.facebook.com/tuoitreconganquangnam/" TargetMode="External"/><Relationship Id="rId1384" Type="http://schemas.openxmlformats.org/officeDocument/2006/relationships/hyperlink" Target="https://www.facebook.com/caxnt/" TargetMode="External"/><Relationship Id="rId1591" Type="http://schemas.openxmlformats.org/officeDocument/2006/relationships/hyperlink" Target="http://hoaihai-hoainhon.binhdinh.gov.vn/" TargetMode="External"/><Relationship Id="rId1605" Type="http://schemas.openxmlformats.org/officeDocument/2006/relationships/hyperlink" Target="http://anthanh.hoaian.binhdinh.gov.vn/" TargetMode="External"/><Relationship Id="rId1689" Type="http://schemas.openxmlformats.org/officeDocument/2006/relationships/hyperlink" Target="https://phucat.binhdinh.gov.vn/trang-thong-tin/so-do-co-cau-to-chuc/ubnd-xa-thi-tran_633301007a1007223065cb05" TargetMode="External"/><Relationship Id="rId1812" Type="http://schemas.openxmlformats.org/officeDocument/2006/relationships/hyperlink" Target="https://www.facebook.com/p/C%C3%B4ng-an-x%C3%A3-Xu%C3%A2n-Th%E1%BB%8D-1-th%E1%BB%8B-x%C3%A3-S%C3%B4ng-C%E1%BA%A7u-61550956130042/" TargetMode="External"/><Relationship Id="rId90" Type="http://schemas.openxmlformats.org/officeDocument/2006/relationships/hyperlink" Target="https://www.facebook.com/profile.php?id=100069764482792" TargetMode="External"/><Relationship Id="rId186" Type="http://schemas.openxmlformats.org/officeDocument/2006/relationships/hyperlink" Target="https://www.facebook.com/policechochun" TargetMode="External"/><Relationship Id="rId393" Type="http://schemas.openxmlformats.org/officeDocument/2006/relationships/hyperlink" Target="https://vinhthai.vinhlinh.quangtri.gov.vn/" TargetMode="External"/><Relationship Id="rId407" Type="http://schemas.openxmlformats.org/officeDocument/2006/relationships/hyperlink" Target="https://www.facebook.com/p/C%C3%B4ng-an-xa%CC%83-Vi%CC%83nh-L%C3%A2m-Vi%CC%83nh-Linh-100069211509845/" TargetMode="External"/><Relationship Id="rId614" Type="http://schemas.openxmlformats.org/officeDocument/2006/relationships/hyperlink" Target="https://www.facebook.com/335240251352885" TargetMode="External"/><Relationship Id="rId821" Type="http://schemas.openxmlformats.org/officeDocument/2006/relationships/hyperlink" Target="https://www.facebook.com/p/C%C3%B4ng-an-ph%C6%B0%E1%BB%9Dng-Thu%E1%BA%ADn-Ph%C6%B0%E1%BB%9Bc-61550677443197/" TargetMode="External"/><Relationship Id="rId1037" Type="http://schemas.openxmlformats.org/officeDocument/2006/relationships/hyperlink" Target="https://www.facebook.com/tuoitreconganquangnam/" TargetMode="External"/><Relationship Id="rId1244" Type="http://schemas.openxmlformats.org/officeDocument/2006/relationships/hyperlink" Target="https://www.facebook.com/policetamhoa/" TargetMode="External"/><Relationship Id="rId1451" Type="http://schemas.openxmlformats.org/officeDocument/2006/relationships/hyperlink" Target="https://www.facebook.com/p/C%E1%BB%9D-%C4%91%E1%BB%8F-H%C3%A0nh-Thi%E1%BB%87n-100081836240062/" TargetMode="External"/><Relationship Id="rId1896" Type="http://schemas.openxmlformats.org/officeDocument/2006/relationships/hyperlink" Target="http://hoatantay.tayhoa.phuyen.gov.vn/" TargetMode="External"/><Relationship Id="rId253" Type="http://schemas.openxmlformats.org/officeDocument/2006/relationships/hyperlink" Target="https://www.facebook.com/phuonghoakhanhnamdn" TargetMode="External"/><Relationship Id="rId460" Type="http://schemas.openxmlformats.org/officeDocument/2006/relationships/hyperlink" Target="https://www.facebook.com/p/ANTT-x%C3%A3-Gio-Mai-100048384679171/" TargetMode="External"/><Relationship Id="rId698" Type="http://schemas.openxmlformats.org/officeDocument/2006/relationships/hyperlink" Target="https://www.facebook.com/antt.huongphong/" TargetMode="External"/><Relationship Id="rId919" Type="http://schemas.openxmlformats.org/officeDocument/2006/relationships/hyperlink" Target="https://quangnam.gov.vn/thanh-pho-hoi-an-496.html" TargetMode="External"/><Relationship Id="rId1090" Type="http://schemas.openxmlformats.org/officeDocument/2006/relationships/hyperlink" Target="https://qppl.quangnam.gov.vn/Default.aspx?TabID=71&amp;VB=41948" TargetMode="External"/><Relationship Id="rId1104" Type="http://schemas.openxmlformats.org/officeDocument/2006/relationships/hyperlink" Target="https://www.facebook.com/tuoitreconganquangnam/" TargetMode="External"/><Relationship Id="rId1311" Type="http://schemas.openxmlformats.org/officeDocument/2006/relationships/hyperlink" Target="https://www.facebook.com/DoanXaTinhAnDong/" TargetMode="External"/><Relationship Id="rId1549" Type="http://schemas.openxmlformats.org/officeDocument/2006/relationships/hyperlink" Target="https://www.facebook.com/CAnguyenvancuqn/" TargetMode="External"/><Relationship Id="rId1756" Type="http://schemas.openxmlformats.org/officeDocument/2006/relationships/hyperlink" Target="https://vancanh.binhdinh.gov.vn/vi/about/Nguoi-phat-ngon.html" TargetMode="External"/><Relationship Id="rId48" Type="http://schemas.openxmlformats.org/officeDocument/2006/relationships/hyperlink" Target="https://www.facebook.com/profile.php?id=100091991231068" TargetMode="External"/><Relationship Id="rId113" Type="http://schemas.openxmlformats.org/officeDocument/2006/relationships/hyperlink" Target="https://www.facebook.com/profile.php?id=100071602140359" TargetMode="External"/><Relationship Id="rId320" Type="http://schemas.openxmlformats.org/officeDocument/2006/relationships/hyperlink" Target="https://www.facebook.com/profile.php?id=100057711562835" TargetMode="External"/><Relationship Id="rId558" Type="http://schemas.openxmlformats.org/officeDocument/2006/relationships/hyperlink" Target="https://thuanhoa.thuathienhue.gov.vn/?gd=7&amp;cn=81&amp;cd=3" TargetMode="External"/><Relationship Id="rId765" Type="http://schemas.openxmlformats.org/officeDocument/2006/relationships/hyperlink" Target="https://thuathienhue.gov.vn/" TargetMode="External"/><Relationship Id="rId972" Type="http://schemas.openxmlformats.org/officeDocument/2006/relationships/hyperlink" Target="https://www.facebook.com/tuoitreconganquangnam/" TargetMode="External"/><Relationship Id="rId1188" Type="http://schemas.openxmlformats.org/officeDocument/2006/relationships/hyperlink" Target="https://tienphuoc.quangnam.gov.vn/webcenter/portal/tienphuoc" TargetMode="External"/><Relationship Id="rId1395" Type="http://schemas.openxmlformats.org/officeDocument/2006/relationships/hyperlink" Target="https://xanghiathuong.tunghia.quangngai.gov.vn/" TargetMode="External"/><Relationship Id="rId1409" Type="http://schemas.openxmlformats.org/officeDocument/2006/relationships/hyperlink" Target="https://sonha.quangngai.gov.vn/ubnd-xa-son-linh" TargetMode="External"/><Relationship Id="rId1616" Type="http://schemas.openxmlformats.org/officeDocument/2006/relationships/hyperlink" Target="https://www.facebook.com/TuoitreCongantinhBinhDinh/" TargetMode="External"/><Relationship Id="rId1823" Type="http://schemas.openxmlformats.org/officeDocument/2006/relationships/hyperlink" Target="https://www.facebook.com/doancongantinhphuyen/" TargetMode="External"/><Relationship Id="rId197" Type="http://schemas.openxmlformats.org/officeDocument/2006/relationships/hyperlink" Target="https://www.facebook.com/policeduytrinh" TargetMode="External"/><Relationship Id="rId418" Type="http://schemas.openxmlformats.org/officeDocument/2006/relationships/hyperlink" Target="https://www.facebook.com/3369423743141950" TargetMode="External"/><Relationship Id="rId625" Type="http://schemas.openxmlformats.org/officeDocument/2006/relationships/hyperlink" Target="https://quangthai.thuathienhue.gov.vn/" TargetMode="External"/><Relationship Id="rId832" Type="http://schemas.openxmlformats.org/officeDocument/2006/relationships/hyperlink" Target="https://www.facebook.com/conganhoathuandong/" TargetMode="External"/><Relationship Id="rId1048" Type="http://schemas.openxmlformats.org/officeDocument/2006/relationships/hyperlink" Target="http://duyphu.duyxuyen.quangnam.gov.vn/" TargetMode="External"/><Relationship Id="rId1255" Type="http://schemas.openxmlformats.org/officeDocument/2006/relationships/hyperlink" Target="http://tamnghia.nuithanh.quangnam.gov.vn/" TargetMode="External"/><Relationship Id="rId1462" Type="http://schemas.openxmlformats.org/officeDocument/2006/relationships/hyperlink" Target="https://www.facebook.com/DoanXaDucMinh/" TargetMode="External"/><Relationship Id="rId264" Type="http://schemas.openxmlformats.org/officeDocument/2006/relationships/hyperlink" Target="https://www.facebook.com/profile.php?id=100064115859330" TargetMode="External"/><Relationship Id="rId471" Type="http://schemas.openxmlformats.org/officeDocument/2006/relationships/hyperlink" Target="https://nguyenbinh.caobang.gov.vn/xa-trieu-nguyen" TargetMode="External"/><Relationship Id="rId1115" Type="http://schemas.openxmlformats.org/officeDocument/2006/relationships/hyperlink" Target="https://www.facebook.com/tuoitreconganquangnam/" TargetMode="External"/><Relationship Id="rId1322" Type="http://schemas.openxmlformats.org/officeDocument/2006/relationships/hyperlink" Target="https://www.facebook.com/dtncatquangngai/" TargetMode="External"/><Relationship Id="rId1767" Type="http://schemas.openxmlformats.org/officeDocument/2006/relationships/hyperlink" Target="https://phuong2.tptuyhoa.phuyen.gov.vn/" TargetMode="External"/><Relationship Id="rId59" Type="http://schemas.openxmlformats.org/officeDocument/2006/relationships/hyperlink" Target="https://www.facebook.com/profile.php?id=61552103644601" TargetMode="External"/><Relationship Id="rId124" Type="http://schemas.openxmlformats.org/officeDocument/2006/relationships/hyperlink" Target="https://www.facebook.com/policetamvinh" TargetMode="External"/><Relationship Id="rId569" Type="http://schemas.openxmlformats.org/officeDocument/2006/relationships/hyperlink" Target="https://www.facebook.com/p/Ph%C6%B0%E1%BB%9Dng-Ph%C6%B0%E1%BB%9Dng-%C4%90%C3%BAc-th%C3%A0nh-ph%E1%BB%91-Hu%E1%BA%BF-100067851826871/" TargetMode="External"/><Relationship Id="rId776" Type="http://schemas.openxmlformats.org/officeDocument/2006/relationships/hyperlink" Target="https://www.facebook.com/tuoitreconganthuathienhue/" TargetMode="External"/><Relationship Id="rId983" Type="http://schemas.openxmlformats.org/officeDocument/2006/relationships/hyperlink" Target="http://daidong.dailoc.quangnam.gov.vn/" TargetMode="External"/><Relationship Id="rId1199" Type="http://schemas.openxmlformats.org/officeDocument/2006/relationships/hyperlink" Target="https://www.facebook.com/tuoitreconganquangnam/" TargetMode="External"/><Relationship Id="rId1627" Type="http://schemas.openxmlformats.org/officeDocument/2006/relationships/hyperlink" Target="http://mychau.phumy.binhdinh.gov.vn/" TargetMode="External"/><Relationship Id="rId1834" Type="http://schemas.openxmlformats.org/officeDocument/2006/relationships/hyperlink" Target="https://anninhtay.tuyan.phuyen.gov.vn/" TargetMode="External"/><Relationship Id="rId331" Type="http://schemas.openxmlformats.org/officeDocument/2006/relationships/hyperlink" Target="https://truongthuy.quangbinh.gov.vn/" TargetMode="External"/><Relationship Id="rId429" Type="http://schemas.openxmlformats.org/officeDocument/2006/relationships/hyperlink" Target="https://huonghoa.quangtri.gov.vn/c%C3%A1c-x%C3%A3-th%E1%BB%8B-tr%E1%BA%A5n1" TargetMode="External"/><Relationship Id="rId636" Type="http://schemas.openxmlformats.org/officeDocument/2006/relationships/hyperlink" Target="https://www.facebook.com/tuoitreconganthuathienhue/" TargetMode="External"/><Relationship Id="rId1059" Type="http://schemas.openxmlformats.org/officeDocument/2006/relationships/hyperlink" Target="https://www.facebook.com/policeduytrung/" TargetMode="External"/><Relationship Id="rId1266" Type="http://schemas.openxmlformats.org/officeDocument/2006/relationships/hyperlink" Target="https://tamdan.gov.vn/" TargetMode="External"/><Relationship Id="rId1473" Type="http://schemas.openxmlformats.org/officeDocument/2006/relationships/hyperlink" Target="https://xaphophong.ducpho.quangngai.gov.vn/" TargetMode="External"/><Relationship Id="rId843" Type="http://schemas.openxmlformats.org/officeDocument/2006/relationships/hyperlink" Target="https://sontra.danang.gov.vn/" TargetMode="External"/><Relationship Id="rId1126" Type="http://schemas.openxmlformats.org/officeDocument/2006/relationships/hyperlink" Target="http://hiepthuan.hiepduc.quangnam.gov.vn/" TargetMode="External"/><Relationship Id="rId1680" Type="http://schemas.openxmlformats.org/officeDocument/2006/relationships/hyperlink" Target="http://binhnghi.tayson.binhdinh.gov.vn/" TargetMode="External"/><Relationship Id="rId1778" Type="http://schemas.openxmlformats.org/officeDocument/2006/relationships/hyperlink" Target="https://www.facebook.com/565858940709176" TargetMode="External"/><Relationship Id="rId1901" Type="http://schemas.openxmlformats.org/officeDocument/2006/relationships/hyperlink" Target="http://hoamydong.tayhoa.phuyen.gov.vn/" TargetMode="External"/><Relationship Id="rId275" Type="http://schemas.openxmlformats.org/officeDocument/2006/relationships/hyperlink" Target="https://www.facebook.com/profile.php?id=61550348933553" TargetMode="External"/><Relationship Id="rId482" Type="http://schemas.openxmlformats.org/officeDocument/2006/relationships/hyperlink" Target="https://quangngai.gov.vn/" TargetMode="External"/><Relationship Id="rId703" Type="http://schemas.openxmlformats.org/officeDocument/2006/relationships/hyperlink" Target="https://thuathienhue.gov.vn/" TargetMode="External"/><Relationship Id="rId910" Type="http://schemas.openxmlformats.org/officeDocument/2006/relationships/hyperlink" Target="https://www.facebook.com/policetamthang/" TargetMode="External"/><Relationship Id="rId1333" Type="http://schemas.openxmlformats.org/officeDocument/2006/relationships/hyperlink" Target="https://www.facebook.com/Codobinhtri/" TargetMode="External"/><Relationship Id="rId1540" Type="http://schemas.openxmlformats.org/officeDocument/2006/relationships/hyperlink" Target="https://www.facebook.com/capngomay/" TargetMode="External"/><Relationship Id="rId1638" Type="http://schemas.openxmlformats.org/officeDocument/2006/relationships/hyperlink" Target="https://www.facebook.com/TuoitreCongantinhBinhDinh/" TargetMode="External"/><Relationship Id="rId135" Type="http://schemas.openxmlformats.org/officeDocument/2006/relationships/hyperlink" Target="https://www.facebook.com/policetamxuan2" TargetMode="External"/><Relationship Id="rId342" Type="http://schemas.openxmlformats.org/officeDocument/2006/relationships/hyperlink" Target="https://quangbinh.gov.vn/" TargetMode="External"/><Relationship Id="rId787" Type="http://schemas.openxmlformats.org/officeDocument/2006/relationships/hyperlink" Target="https://thuonglo.thuathienhue.gov.vn/" TargetMode="External"/><Relationship Id="rId994" Type="http://schemas.openxmlformats.org/officeDocument/2006/relationships/hyperlink" Target="https://www.facebook.com/policedaitan/" TargetMode="External"/><Relationship Id="rId1400" Type="http://schemas.openxmlformats.org/officeDocument/2006/relationships/hyperlink" Target="https://tunghia.quangngai.gov.vn/" TargetMode="External"/><Relationship Id="rId1845" Type="http://schemas.openxmlformats.org/officeDocument/2006/relationships/hyperlink" Target="https://xuanloc.songcau.phuyen.gov.vn/" TargetMode="External"/><Relationship Id="rId202" Type="http://schemas.openxmlformats.org/officeDocument/2006/relationships/hyperlink" Target="https://www.facebook.com/policeduythu" TargetMode="External"/><Relationship Id="rId647" Type="http://schemas.openxmlformats.org/officeDocument/2006/relationships/hyperlink" Target="https://www.facebook.com/tuoitreconganthuathienhue/" TargetMode="External"/><Relationship Id="rId854" Type="http://schemas.openxmlformats.org/officeDocument/2006/relationships/hyperlink" Target="https://www.facebook.com/phuonganhaidong/" TargetMode="External"/><Relationship Id="rId1277" Type="http://schemas.openxmlformats.org/officeDocument/2006/relationships/hyperlink" Target="https://www.facebook.com/tuoitreconganquangnam/" TargetMode="External"/><Relationship Id="rId1484" Type="http://schemas.openxmlformats.org/officeDocument/2006/relationships/hyperlink" Target="https://xaphocuong.ducpho.quangngai.gov.vn/" TargetMode="External"/><Relationship Id="rId1691" Type="http://schemas.openxmlformats.org/officeDocument/2006/relationships/hyperlink" Target="https://www.facebook.com/p/%C4%90o%C3%A0n-x%C3%A3-C%C3%A1t-Th%C3%A0nh-100078195291418/?locale=gl_ES" TargetMode="External"/><Relationship Id="rId1705" Type="http://schemas.openxmlformats.org/officeDocument/2006/relationships/hyperlink" Target="https://phucat.binhdinh.gov.vn/" TargetMode="External"/><Relationship Id="rId1912" Type="http://schemas.openxmlformats.org/officeDocument/2006/relationships/hyperlink" Target="http://hoatantay.tayhoa.phuyen.gov.vn/" TargetMode="External"/><Relationship Id="rId286" Type="http://schemas.openxmlformats.org/officeDocument/2006/relationships/hyperlink" Target="https://www.facebook.com/profile.php?id=100088496650145" TargetMode="External"/><Relationship Id="rId493" Type="http://schemas.openxmlformats.org/officeDocument/2006/relationships/hyperlink" Target="https://www.facebook.com/p/C%C3%B4ng-an-x%C3%A3-Tri%E1%BB%87u-Trung-100064115859330/" TargetMode="External"/><Relationship Id="rId507" Type="http://schemas.openxmlformats.org/officeDocument/2006/relationships/hyperlink" Target="https://www.facebook.com/people/ANTT-X%C3%A3-Tri%E1%BB%87u-Long/100063623409795/" TargetMode="External"/><Relationship Id="rId714" Type="http://schemas.openxmlformats.org/officeDocument/2006/relationships/hyperlink" Target="https://binhtien.thuathienhue.gov.vn/" TargetMode="External"/><Relationship Id="rId921" Type="http://schemas.openxmlformats.org/officeDocument/2006/relationships/hyperlink" Target="https://www.quangninh.gov.vn/donvi/TXQuangYen/Trang/ChiTietBVGioiThieu.aspx?bvid=210" TargetMode="External"/><Relationship Id="rId1137" Type="http://schemas.openxmlformats.org/officeDocument/2006/relationships/hyperlink" Target="https://www.facebook.com/tuoitreconganquangnam/" TargetMode="External"/><Relationship Id="rId1344" Type="http://schemas.openxmlformats.org/officeDocument/2006/relationships/hyperlink" Target="https://quangngai.gov.vn/web/xa-binh-long/trang-chu" TargetMode="External"/><Relationship Id="rId1551" Type="http://schemas.openxmlformats.org/officeDocument/2006/relationships/hyperlink" Target="https://ghenhrang.quynhon.binhdinh.gov.vn/" TargetMode="External"/><Relationship Id="rId1789" Type="http://schemas.openxmlformats.org/officeDocument/2006/relationships/hyperlink" Target="https://www.facebook.com/ubndphuongphulam/" TargetMode="External"/><Relationship Id="rId50" Type="http://schemas.openxmlformats.org/officeDocument/2006/relationships/hyperlink" Target="https://www.facebook.com/profile.php?id=100088947645738" TargetMode="External"/><Relationship Id="rId146" Type="http://schemas.openxmlformats.org/officeDocument/2006/relationships/hyperlink" Target="https://www.facebook.com/policetranu" TargetMode="External"/><Relationship Id="rId353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560" Type="http://schemas.openxmlformats.org/officeDocument/2006/relationships/hyperlink" Target="https://thuanan.thuathienhue.gov.vn/" TargetMode="External"/><Relationship Id="rId798" Type="http://schemas.openxmlformats.org/officeDocument/2006/relationships/hyperlink" Target="https://www.danang.gov.vn/web/guest/trang-chu" TargetMode="External"/><Relationship Id="rId1190" Type="http://schemas.openxmlformats.org/officeDocument/2006/relationships/hyperlink" Target="https://tienphuoc.quangnam.gov.vn/webcenter/portal/tienphuoc" TargetMode="External"/><Relationship Id="rId1204" Type="http://schemas.openxmlformats.org/officeDocument/2006/relationships/hyperlink" Target="https://stnmt.quangnam.gov.vn/webcenter/portal/bactramy/pages_hide/danh-ba-dien-thoai?deptId=2059" TargetMode="External"/><Relationship Id="rId1411" Type="http://schemas.openxmlformats.org/officeDocument/2006/relationships/hyperlink" Target="https://sonha.quangngai.gov.vn/ubnd-xa-son-trung" TargetMode="External"/><Relationship Id="rId1649" Type="http://schemas.openxmlformats.org/officeDocument/2006/relationships/hyperlink" Target="https://vinhthanh.binhdinh.gov.vn/Index.aspx?L=VN&amp;P=B02&amp;M=61" TargetMode="External"/><Relationship Id="rId1856" Type="http://schemas.openxmlformats.org/officeDocument/2006/relationships/hyperlink" Target="https://www.facebook.com/p/C%C3%B4ng-an-x%C3%A3-Ph%C6%B0%E1%BB%9Bc-T%C3%A2n-100078407517853/" TargetMode="External"/><Relationship Id="rId213" Type="http://schemas.openxmlformats.org/officeDocument/2006/relationships/hyperlink" Target="https://www.facebook.com/profile.php?id=100085001826406" TargetMode="External"/><Relationship Id="rId420" Type="http://schemas.openxmlformats.org/officeDocument/2006/relationships/hyperlink" Target="https://huongson.huonghoa.quangtri.gov.vn/t%E1%BB%95-ch%E1%BB%A9c-b%E1%BB%99-m%C3%A1y" TargetMode="External"/><Relationship Id="rId658" Type="http://schemas.openxmlformats.org/officeDocument/2006/relationships/hyperlink" Target="https://phumy.thuathienhue.gov.vn/" TargetMode="External"/><Relationship Id="rId865" Type="http://schemas.openxmlformats.org/officeDocument/2006/relationships/hyperlink" Target="https://camle.danang.gov.vn/-on-vi-truc-thuoc" TargetMode="External"/><Relationship Id="rId1050" Type="http://schemas.openxmlformats.org/officeDocument/2006/relationships/hyperlink" Target="http://duytan.duyxuyen.quangnam.gov.vn/Default.aspx?tabid=1380&amp;language=vi-VN" TargetMode="External"/><Relationship Id="rId1288" Type="http://schemas.openxmlformats.org/officeDocument/2006/relationships/hyperlink" Target="https://quean.queson.quangnam.gov.vn/" TargetMode="External"/><Relationship Id="rId1495" Type="http://schemas.openxmlformats.org/officeDocument/2006/relationships/hyperlink" Target="https://www.facebook.com/dtncatquangngai/" TargetMode="External"/><Relationship Id="rId1509" Type="http://schemas.openxmlformats.org/officeDocument/2006/relationships/hyperlink" Target="https://xabatrang.bato.quangngai.gov.vn/" TargetMode="External"/><Relationship Id="rId1716" Type="http://schemas.openxmlformats.org/officeDocument/2006/relationships/hyperlink" Target="https://nhonhau.annhon.binhdinh.gov.vn/" TargetMode="External"/><Relationship Id="rId297" Type="http://schemas.openxmlformats.org/officeDocument/2006/relationships/hyperlink" Target="https://www.facebook.com/profile.php?id=100071298861029" TargetMode="External"/><Relationship Id="rId518" Type="http://schemas.openxmlformats.org/officeDocument/2006/relationships/hyperlink" Target="https://www.facebook.com/p/ANTT-x%C3%A3-Tri%E1%BB%87u-Th%C3%A0nh-100063458405797/" TargetMode="External"/><Relationship Id="rId725" Type="http://schemas.openxmlformats.org/officeDocument/2006/relationships/hyperlink" Target="https://www.facebook.com/tuoitreconganthuathienhue/" TargetMode="External"/><Relationship Id="rId932" Type="http://schemas.openxmlformats.org/officeDocument/2006/relationships/hyperlink" Target="http://hoian.gov.vn/campho/" TargetMode="External"/><Relationship Id="rId1148" Type="http://schemas.openxmlformats.org/officeDocument/2006/relationships/hyperlink" Target="http://binhtrieu.thangbinh.quangnam.gov.vn/" TargetMode="External"/><Relationship Id="rId1355" Type="http://schemas.openxmlformats.org/officeDocument/2006/relationships/hyperlink" Target="https://xatrason.trabong.quangngai.gov.vn/" TargetMode="External"/><Relationship Id="rId1562" Type="http://schemas.openxmlformats.org/officeDocument/2006/relationships/hyperlink" Target="https://www.facebook.com/TuoitreCongantinhBinhDinh/" TargetMode="External"/><Relationship Id="rId157" Type="http://schemas.openxmlformats.org/officeDocument/2006/relationships/hyperlink" Target="https://www.facebook.com/policebinhsa" TargetMode="External"/><Relationship Id="rId364" Type="http://schemas.openxmlformats.org/officeDocument/2006/relationships/hyperlink" Target="https://haiha.quangninh.gov.vn/Trang/ChiTietBVGioiThieu.aspx?bvid=128" TargetMode="External"/><Relationship Id="rId1008" Type="http://schemas.openxmlformats.org/officeDocument/2006/relationships/hyperlink" Target="https://vinhdien.dienban.quangnam.gov.vn/" TargetMode="External"/><Relationship Id="rId1215" Type="http://schemas.openxmlformats.org/officeDocument/2006/relationships/hyperlink" Target="https://bactramy.quangnam.gov.vn/webcenter/portal/bactramy" TargetMode="External"/><Relationship Id="rId1422" Type="http://schemas.openxmlformats.org/officeDocument/2006/relationships/hyperlink" Target="https://xasonbua.sontay.quangngai.gov.vn/" TargetMode="External"/><Relationship Id="rId1867" Type="http://schemas.openxmlformats.org/officeDocument/2006/relationships/hyperlink" Target="https://www.facebook.com/p/Tu%E1%BB%95i-tr%E1%BA%BB-C%C3%B4ng-an-th%E1%BB%8B-x%C3%A3-S%C6%A1n-T%C3%A2y-100040884909606/" TargetMode="External"/><Relationship Id="rId61" Type="http://schemas.openxmlformats.org/officeDocument/2006/relationships/hyperlink" Target="https://www.facebook.com/profile.php?id=100088677635686" TargetMode="External"/><Relationship Id="rId571" Type="http://schemas.openxmlformats.org/officeDocument/2006/relationships/hyperlink" Target="https://www.facebook.com/phuongvinhninh/" TargetMode="External"/><Relationship Id="rId669" Type="http://schemas.openxmlformats.org/officeDocument/2006/relationships/hyperlink" Target="https://www.facebook.com/anttVinhHien/" TargetMode="External"/><Relationship Id="rId876" Type="http://schemas.openxmlformats.org/officeDocument/2006/relationships/hyperlink" Target="https://www.facebook.com/thongtinxahoaninh/" TargetMode="External"/><Relationship Id="rId1299" Type="http://schemas.openxmlformats.org/officeDocument/2006/relationships/hyperlink" Target="https://www.facebook.com/BVDKTQN/?locale=th_TH" TargetMode="External"/><Relationship Id="rId1727" Type="http://schemas.openxmlformats.org/officeDocument/2006/relationships/hyperlink" Target="https://www.facebook.com/TuoitreCongantinhBinhDinh/" TargetMode="External"/><Relationship Id="rId19" Type="http://schemas.openxmlformats.org/officeDocument/2006/relationships/hyperlink" Target="https://www.facebook.com/profile.php?id=100078838003104" TargetMode="External"/><Relationship Id="rId224" Type="http://schemas.openxmlformats.org/officeDocument/2006/relationships/hyperlink" Target="https://www.facebook.com/Policedaison" TargetMode="External"/><Relationship Id="rId431" Type="http://schemas.openxmlformats.org/officeDocument/2006/relationships/hyperlink" Target="https://thuan.huonghoa.quangtri.gov.vn/" TargetMode="External"/><Relationship Id="rId529" Type="http://schemas.openxmlformats.org/officeDocument/2006/relationships/hyperlink" Target="https://haiphu.hailang.quangtri.gov.vn/" TargetMode="External"/><Relationship Id="rId736" Type="http://schemas.openxmlformats.org/officeDocument/2006/relationships/hyperlink" Target="https://thuathienhue.gov.vn/" TargetMode="External"/><Relationship Id="rId1061" Type="http://schemas.openxmlformats.org/officeDocument/2006/relationships/hyperlink" Target="https://www.facebook.com/policeduyphuoc/" TargetMode="External"/><Relationship Id="rId1159" Type="http://schemas.openxmlformats.org/officeDocument/2006/relationships/hyperlink" Target="https://binhdinh.gov.vn/" TargetMode="External"/><Relationship Id="rId1366" Type="http://schemas.openxmlformats.org/officeDocument/2006/relationships/hyperlink" Target="https://xatrason.trabong.quangngai.gov.vn/" TargetMode="External"/><Relationship Id="rId168" Type="http://schemas.openxmlformats.org/officeDocument/2006/relationships/hyperlink" Target="https://www.facebook.com/policebinhson" TargetMode="External"/><Relationship Id="rId943" Type="http://schemas.openxmlformats.org/officeDocument/2006/relationships/hyperlink" Target="https://quangnam.gov.vn/huyen-tay-giang-24829.html" TargetMode="External"/><Relationship Id="rId1019" Type="http://schemas.openxmlformats.org/officeDocument/2006/relationships/hyperlink" Target="https://www.facebook.com/phuongdienngoc.dienban/" TargetMode="External"/><Relationship Id="rId1573" Type="http://schemas.openxmlformats.org/officeDocument/2006/relationships/hyperlink" Target="https://www.facebook.com/TuoitreCongantinhBinhDinh/" TargetMode="External"/><Relationship Id="rId1780" Type="http://schemas.openxmlformats.org/officeDocument/2006/relationships/hyperlink" Target="https://phuthanh.tptuyhoa.phuyen.gov.vn/" TargetMode="External"/><Relationship Id="rId1878" Type="http://schemas.openxmlformats.org/officeDocument/2006/relationships/hyperlink" Target="http://ealam.songhinh.phuyen.gov.vn/" TargetMode="External"/><Relationship Id="rId72" Type="http://schemas.openxmlformats.org/officeDocument/2006/relationships/hyperlink" Target="https://www.facebook.com/caxanhaodong" TargetMode="External"/><Relationship Id="rId375" Type="http://schemas.openxmlformats.org/officeDocument/2006/relationships/hyperlink" Target="https://www.facebook.com/TH.THCSPhuong4/" TargetMode="External"/><Relationship Id="rId582" Type="http://schemas.openxmlformats.org/officeDocument/2006/relationships/hyperlink" Target="https://ancuu.thuathienhue.gov.vn/?gd=4&amp;cn=16" TargetMode="External"/><Relationship Id="rId803" Type="http://schemas.openxmlformats.org/officeDocument/2006/relationships/hyperlink" Target="https://www.facebook.com/p/C%C3%94NG-AN-PH%C6%AF%E1%BB%9CNG-THANH-KH%C3%8A-%C4%90%C3%94NG-100057225648770/" TargetMode="External"/><Relationship Id="rId1226" Type="http://schemas.openxmlformats.org/officeDocument/2006/relationships/hyperlink" Target="https://xatrason.trabong.quangngai.gov.vn/" TargetMode="External"/><Relationship Id="rId1433" Type="http://schemas.openxmlformats.org/officeDocument/2006/relationships/hyperlink" Target="https://www.facebook.com/p/Tu%E1%BB%95i-Tr%E1%BA%BB-Long-S%C6%A1n-100063727008675/" TargetMode="External"/><Relationship Id="rId1640" Type="http://schemas.openxmlformats.org/officeDocument/2006/relationships/hyperlink" Target="https://www.facebook.com/p/%C4%90o%C3%A0n-Thanh-Ni%C3%AAn-x%C3%A3-M%E1%BB%B9-Hi%E1%BB%87p-100072394221429/?locale=ko_KR" TargetMode="External"/><Relationship Id="rId1738" Type="http://schemas.openxmlformats.org/officeDocument/2006/relationships/hyperlink" Target="http://phuochoa.tuyphuoc.binhdinh.gov.vn/" TargetMode="External"/><Relationship Id="rId3" Type="http://schemas.openxmlformats.org/officeDocument/2006/relationships/hyperlink" Target="https://www.facebook.com/profile.php?id=61550560713340" TargetMode="External"/><Relationship Id="rId235" Type="http://schemas.openxmlformats.org/officeDocument/2006/relationships/hyperlink" Target="https://www.facebook.com/policecamchau" TargetMode="External"/><Relationship Id="rId442" Type="http://schemas.openxmlformats.org/officeDocument/2006/relationships/hyperlink" Target="https://thixaquangtri.quangtri.gov.vn/ubnd-th%E1%BB%8A-x%C3%83" TargetMode="External"/><Relationship Id="rId887" Type="http://schemas.openxmlformats.org/officeDocument/2006/relationships/hyperlink" Target="https://www.facebook.com/tuoitredanangdn/?locale=vi_VN" TargetMode="External"/><Relationship Id="rId1072" Type="http://schemas.openxmlformats.org/officeDocument/2006/relationships/hyperlink" Target="http://quexuan2.gov.vn/" TargetMode="External"/><Relationship Id="rId1500" Type="http://schemas.openxmlformats.org/officeDocument/2006/relationships/hyperlink" Target="https://www.facebook.com/tuoitrexabakham" TargetMode="External"/><Relationship Id="rId302" Type="http://schemas.openxmlformats.org/officeDocument/2006/relationships/hyperlink" Target="https://www.facebook.com/profile.php?id=100066812070502" TargetMode="External"/><Relationship Id="rId747" Type="http://schemas.openxmlformats.org/officeDocument/2006/relationships/hyperlink" Target="https://dongson.thuathienhue.gov.vn/?gd=4&amp;cn=28&amp;tc=1308" TargetMode="External"/><Relationship Id="rId954" Type="http://schemas.openxmlformats.org/officeDocument/2006/relationships/hyperlink" Target="https://sldtbxh.quangnam.gov.vn/webcenter/portal/soldtbxh" TargetMode="External"/><Relationship Id="rId1377" Type="http://schemas.openxmlformats.org/officeDocument/2006/relationships/hyperlink" Target="https://xatinhson.sontinh.quangngai.gov.vn/" TargetMode="External"/><Relationship Id="rId1584" Type="http://schemas.openxmlformats.org/officeDocument/2006/relationships/hyperlink" Target="https://hoaihao-hoainhon.binhdinh.gov.vn/" TargetMode="External"/><Relationship Id="rId1791" Type="http://schemas.openxmlformats.org/officeDocument/2006/relationships/hyperlink" Target="https://www.facebook.com/p/C%C3%B4ng-an-ph%C6%B0%E1%BB%9Dng-Xu%C3%A2n-Ph%C3%BA-61550626626284/" TargetMode="External"/><Relationship Id="rId1805" Type="http://schemas.openxmlformats.org/officeDocument/2006/relationships/hyperlink" Target="https://www.facebook.com/p/C%C3%B4ng-an-X%C3%A3-Xu%C3%A2n-C%E1%BA%A3nh-Th%E1%BB%8B-X%C3%A3-S%C3%B4ng-C%E1%BA%A7u-100067631561961/" TargetMode="External"/><Relationship Id="rId83" Type="http://schemas.openxmlformats.org/officeDocument/2006/relationships/hyperlink" Target="https://www.facebook.com/cvquangtrung" TargetMode="External"/><Relationship Id="rId179" Type="http://schemas.openxmlformats.org/officeDocument/2006/relationships/hyperlink" Target="https://www.facebook.com/policephuochiep" TargetMode="External"/><Relationship Id="rId386" Type="http://schemas.openxmlformats.org/officeDocument/2006/relationships/hyperlink" Target="https://dongha.quangtri.gov.vn/chi-tiet-tin/-/view-article/1/1647243270645/1647243351521" TargetMode="External"/><Relationship Id="rId593" Type="http://schemas.openxmlformats.org/officeDocument/2006/relationships/hyperlink" Target="https://www.facebook.com/p/C%E1%BB%95ng-th%C3%B4ng-tin-ph%C6%B0%E1%BB%9Dng-An-%C4%90%C3%B4ng-Th%C3%A0nh-ph%E1%BB%91-Hu%E1%BA%BF-100064116281520/" TargetMode="External"/><Relationship Id="rId607" Type="http://schemas.openxmlformats.org/officeDocument/2006/relationships/hyperlink" Target="https://phonghai.thuathienhue.gov.vn/" TargetMode="External"/><Relationship Id="rId814" Type="http://schemas.openxmlformats.org/officeDocument/2006/relationships/hyperlink" Target="https://thacgian.danang.gov.vn/" TargetMode="External"/><Relationship Id="rId1237" Type="http://schemas.openxmlformats.org/officeDocument/2006/relationships/hyperlink" Target="https://www.facebook.com/policetamson/" TargetMode="External"/><Relationship Id="rId1444" Type="http://schemas.openxmlformats.org/officeDocument/2006/relationships/hyperlink" Target="https://xahanhdung.nghiahanh.quangngai.gov.vn/uy-ban-nhan-dan" TargetMode="External"/><Relationship Id="rId1651" Type="http://schemas.openxmlformats.org/officeDocument/2006/relationships/hyperlink" Target="https://vinhthanh.binhdinh.gov.vn/Index.aspx?P=B02&amp;M=61&amp;I=070757389" TargetMode="External"/><Relationship Id="rId1889" Type="http://schemas.openxmlformats.org/officeDocument/2006/relationships/hyperlink" Target="https://www.facebook.com/p/Tu%E1%BB%95i-tr%E1%BA%BB-C%C3%B4ng-an-th%E1%BB%8B-x%C3%A3-S%C6%A1n-T%C3%A2y-100040884909606/" TargetMode="External"/><Relationship Id="rId246" Type="http://schemas.openxmlformats.org/officeDocument/2006/relationships/hyperlink" Target="https://www.facebook.com/profile.php?id=61550677443197" TargetMode="External"/><Relationship Id="rId453" Type="http://schemas.openxmlformats.org/officeDocument/2006/relationships/hyperlink" Target="https://giolinh.quangtri.gov.vn/c%C3%A1c-x%C3%A3-th%E1%BB%8B-tr%E1%BA%A5n" TargetMode="External"/><Relationship Id="rId660" Type="http://schemas.openxmlformats.org/officeDocument/2006/relationships/hyperlink" Target="https://www.facebook.com/tuoitreconganthuathienhue/" TargetMode="External"/><Relationship Id="rId898" Type="http://schemas.openxmlformats.org/officeDocument/2006/relationships/hyperlink" Target="https://www.facebook.com/policehoahuong/" TargetMode="External"/><Relationship Id="rId1083" Type="http://schemas.openxmlformats.org/officeDocument/2006/relationships/hyperlink" Target="http://quechau.queson.quangnam.gov.vn/" TargetMode="External"/><Relationship Id="rId1290" Type="http://schemas.openxmlformats.org/officeDocument/2006/relationships/hyperlink" Target="https://phuonglehongphong.thanhpho.quangngai.gov.vn/" TargetMode="External"/><Relationship Id="rId1304" Type="http://schemas.openxmlformats.org/officeDocument/2006/relationships/hyperlink" Target="https://www.facebook.com/p/UBND-ph%C6%B0%E1%BB%9Dng-Tr%C6%B0%C6%A1ng-Quang-Tr%E1%BB%8Dng-100080094914423/" TargetMode="External"/><Relationship Id="rId1511" Type="http://schemas.openxmlformats.org/officeDocument/2006/relationships/hyperlink" Target="https://bato.quangngai.gov.vn/" TargetMode="External"/><Relationship Id="rId1749" Type="http://schemas.openxmlformats.org/officeDocument/2006/relationships/hyperlink" Target="http://phuocan.tuyphuoc.binhdinh.gov.vn/" TargetMode="External"/><Relationship Id="rId106" Type="http://schemas.openxmlformats.org/officeDocument/2006/relationships/hyperlink" Target="https://www.facebook.com/profile.php?id=100070940484548" TargetMode="External"/><Relationship Id="rId313" Type="http://schemas.openxmlformats.org/officeDocument/2006/relationships/hyperlink" Target="https://www.facebook.com/conganphuongquangthuan" TargetMode="External"/><Relationship Id="rId758" Type="http://schemas.openxmlformats.org/officeDocument/2006/relationships/hyperlink" Target="https://www.facebook.com/anttVinhHien/" TargetMode="External"/><Relationship Id="rId965" Type="http://schemas.openxmlformats.org/officeDocument/2006/relationships/hyperlink" Target="https://www.facebook.com/tuoitreconganquangnam/" TargetMode="External"/><Relationship Id="rId1150" Type="http://schemas.openxmlformats.org/officeDocument/2006/relationships/hyperlink" Target="http://binhdao.thangbinh.quangnam.gov.vn/danh-ba-%C4%91ien-thoai" TargetMode="External"/><Relationship Id="rId1388" Type="http://schemas.openxmlformats.org/officeDocument/2006/relationships/hyperlink" Target="https://www.facebook.com/dtncatquangngai/" TargetMode="External"/><Relationship Id="rId1595" Type="http://schemas.openxmlformats.org/officeDocument/2006/relationships/hyperlink" Target="http://hoaiduc-hoainhon.binhdinh.gov.vn/" TargetMode="External"/><Relationship Id="rId1609" Type="http://schemas.openxmlformats.org/officeDocument/2006/relationships/hyperlink" Target="https://www.facebook.com/TuoitreCongantinhBinhDinh/" TargetMode="External"/><Relationship Id="rId1816" Type="http://schemas.openxmlformats.org/officeDocument/2006/relationships/hyperlink" Target="https://www.facebook.com/p/Tu%E1%BB%95i-tr%E1%BA%BB-B%E1%BB%99-%C4%91%E1%BB%99i-Bi%C3%AAn-ph%C3%B2ng-t%E1%BB%89nh-Ph%C3%BA-Y%C3%AAn-100064843538950/?locale=de_DE" TargetMode="External"/><Relationship Id="rId10" Type="http://schemas.openxmlformats.org/officeDocument/2006/relationships/hyperlink" Target="https://www.facebook.com/profile.php?id=100092494582002" TargetMode="External"/><Relationship Id="rId94" Type="http://schemas.openxmlformats.org/officeDocument/2006/relationships/hyperlink" Target="https://www.facebook.com/profile.php?id=100066277882159" TargetMode="External"/><Relationship Id="rId397" Type="http://schemas.openxmlformats.org/officeDocument/2006/relationships/hyperlink" Target="https://kimthach.vinhlinh.quangtri.gov.vn/" TargetMode="External"/><Relationship Id="rId520" Type="http://schemas.openxmlformats.org/officeDocument/2006/relationships/hyperlink" Target="https://www.facebook.com/587881275432823" TargetMode="External"/><Relationship Id="rId618" Type="http://schemas.openxmlformats.org/officeDocument/2006/relationships/hyperlink" Target="https://www.facebook.com/tuoitreconganthuathienhue/" TargetMode="External"/><Relationship Id="rId825" Type="http://schemas.openxmlformats.org/officeDocument/2006/relationships/hyperlink" Target="https://www.facebook.com/congantpdanang/" TargetMode="External"/><Relationship Id="rId1248" Type="http://schemas.openxmlformats.org/officeDocument/2006/relationships/hyperlink" Target="https://www.facebook.com/policetamhai" TargetMode="External"/><Relationship Id="rId1455" Type="http://schemas.openxmlformats.org/officeDocument/2006/relationships/hyperlink" Target="https://xahanhtindong.nghiahanh.quangngai.gov.vn/" TargetMode="External"/><Relationship Id="rId1662" Type="http://schemas.openxmlformats.org/officeDocument/2006/relationships/hyperlink" Target="https://tayson.binhdinh.gov.vn/vi/laws/detail/Phan-cong-dieu-hanh-Uy-ban-nhan-dan-xa-Tay-Giang-2107/" TargetMode="External"/><Relationship Id="rId257" Type="http://schemas.openxmlformats.org/officeDocument/2006/relationships/hyperlink" Target="https://www.facebook.com/profile.php?id=100077090827012" TargetMode="External"/><Relationship Id="rId464" Type="http://schemas.openxmlformats.org/officeDocument/2006/relationships/hyperlink" Target="https://linhhai.giolinh.quangtri.gov.vn/" TargetMode="External"/><Relationship Id="rId1010" Type="http://schemas.openxmlformats.org/officeDocument/2006/relationships/hyperlink" Target="https://dientien.dienban.quangnam.gov.vn/" TargetMode="External"/><Relationship Id="rId1094" Type="http://schemas.openxmlformats.org/officeDocument/2006/relationships/hyperlink" Target="https://www.facebook.com/tuoitreconganquangnam/" TargetMode="External"/><Relationship Id="rId1108" Type="http://schemas.openxmlformats.org/officeDocument/2006/relationships/hyperlink" Target="https://www.facebook.com/tuoitreconganquangnam/" TargetMode="External"/><Relationship Id="rId1315" Type="http://schemas.openxmlformats.org/officeDocument/2006/relationships/hyperlink" Target="https://xatinhlong.thanhpho.quangngai.gov.vn/" TargetMode="External"/><Relationship Id="rId117" Type="http://schemas.openxmlformats.org/officeDocument/2006/relationships/hyperlink" Target="https://www.facebook.com/policequelam" TargetMode="External"/><Relationship Id="rId671" Type="http://schemas.openxmlformats.org/officeDocument/2006/relationships/hyperlink" Target="https://www.facebook.com/tuoitreconganthuathienhue/" TargetMode="External"/><Relationship Id="rId769" Type="http://schemas.openxmlformats.org/officeDocument/2006/relationships/hyperlink" Target="https://www.facebook.com/p/UBND-x%C3%A3-L%E1%BB%99c-Th%E1%BB%A7y-100072446496397/" TargetMode="External"/><Relationship Id="rId976" Type="http://schemas.openxmlformats.org/officeDocument/2006/relationships/hyperlink" Target="https://www.facebook.com/policedailanh/" TargetMode="External"/><Relationship Id="rId1399" Type="http://schemas.openxmlformats.org/officeDocument/2006/relationships/hyperlink" Target="https://www.facebook.com/Haokabg/" TargetMode="External"/><Relationship Id="rId324" Type="http://schemas.openxmlformats.org/officeDocument/2006/relationships/hyperlink" Target="https://www.facebook.com/p/C%C3%B4ng-an-x%C3%A3-Sen-Thu%E1%BB%B7-100075995417749/" TargetMode="External"/><Relationship Id="rId531" Type="http://schemas.openxmlformats.org/officeDocument/2006/relationships/hyperlink" Target="https://haiduong.hailang.quangtri.gov.vn/" TargetMode="External"/><Relationship Id="rId629" Type="http://schemas.openxmlformats.org/officeDocument/2006/relationships/hyperlink" Target="https://www.facebook.com/tuoitreconganthuathienhue/" TargetMode="External"/><Relationship Id="rId1161" Type="http://schemas.openxmlformats.org/officeDocument/2006/relationships/hyperlink" Target="http://binhquy.thangbinh.quangnam.gov.vn/" TargetMode="External"/><Relationship Id="rId1259" Type="http://schemas.openxmlformats.org/officeDocument/2006/relationships/hyperlink" Target="https://www.facebook.com/p/M%E1%BA%B7t-tr%E1%BA%ADn-x%C3%A3-Tam-Tr%C3%A0-Huy%E1%BB%87n-N%C3%BAi-Th%C3%A0nh-T%E1%BB%89nh-Qu%E1%BA%A3ng-Nam-100083345678623/" TargetMode="External"/><Relationship Id="rId1466" Type="http://schemas.openxmlformats.org/officeDocument/2006/relationships/hyperlink" Target="https://xaductan.moduc.quangngai.gov.vn/" TargetMode="External"/><Relationship Id="rId836" Type="http://schemas.openxmlformats.org/officeDocument/2006/relationships/hyperlink" Target="https://www.facebook.com/tuoitrethuanan/" TargetMode="External"/><Relationship Id="rId1021" Type="http://schemas.openxmlformats.org/officeDocument/2006/relationships/hyperlink" Target="http://dienban.gov.vn/Default.aspx?tabid=652&amp;dnn_ctr1882_Main_ctl00_rg_danhbaChangePage=11" TargetMode="External"/><Relationship Id="rId1119" Type="http://schemas.openxmlformats.org/officeDocument/2006/relationships/hyperlink" Target="https://www.facebook.com/1056723304753901" TargetMode="External"/><Relationship Id="rId1673" Type="http://schemas.openxmlformats.org/officeDocument/2006/relationships/hyperlink" Target="https://www.facebook.com/p/C%C3%B4ng-an-x%C3%A3-T%C3%A2y-Vinh-100083142762065/" TargetMode="External"/><Relationship Id="rId1880" Type="http://schemas.openxmlformats.org/officeDocument/2006/relationships/hyperlink" Target="http://eaba.songhinh.phuyen.gov.vn/" TargetMode="External"/><Relationship Id="rId903" Type="http://schemas.openxmlformats.org/officeDocument/2006/relationships/hyperlink" Target="https://tamky.quangnam.gov.vn/webcenter/portal/tamky/pages_danh-ba?deptId=1033&amp;" TargetMode="External"/><Relationship Id="rId1326" Type="http://schemas.openxmlformats.org/officeDocument/2006/relationships/hyperlink" Target="https://xabinhthanhbn.binhson.quangngai.gov.vn/" TargetMode="External"/><Relationship Id="rId1533" Type="http://schemas.openxmlformats.org/officeDocument/2006/relationships/hyperlink" Target="https://quangtrung.quynhon.binhdinh.gov.vn/" TargetMode="External"/><Relationship Id="rId1740" Type="http://schemas.openxmlformats.org/officeDocument/2006/relationships/hyperlink" Target="http://phuocson.tuyphuoc.binhdinh.gov.vn/" TargetMode="External"/><Relationship Id="rId32" Type="http://schemas.openxmlformats.org/officeDocument/2006/relationships/hyperlink" Target="https://www.facebook.com/profile.php?id=61550626626284" TargetMode="External"/><Relationship Id="rId1600" Type="http://schemas.openxmlformats.org/officeDocument/2006/relationships/hyperlink" Target="http://anthanh.hoaian.binhdinh.gov.vn/" TargetMode="External"/><Relationship Id="rId1838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81" Type="http://schemas.openxmlformats.org/officeDocument/2006/relationships/hyperlink" Target="https://www.facebook.com/policedacpreng" TargetMode="External"/><Relationship Id="rId1905" Type="http://schemas.openxmlformats.org/officeDocument/2006/relationships/hyperlink" Target="https://www.facebook.com/p/C%C3%B4ng-an-x%C3%A3-Ho%C3%A0-Quang-Nam-100093128534711/" TargetMode="External"/><Relationship Id="rId279" Type="http://schemas.openxmlformats.org/officeDocument/2006/relationships/hyperlink" Target="https://www.facebook.com/profile.php?id=100071754863121" TargetMode="External"/><Relationship Id="rId486" Type="http://schemas.openxmlformats.org/officeDocument/2006/relationships/hyperlink" Target="https://camthuy.camlo.quangtri.gov.vn/" TargetMode="External"/><Relationship Id="rId693" Type="http://schemas.openxmlformats.org/officeDocument/2006/relationships/hyperlink" Target="https://phuson.thuathienhue.gov.vn/" TargetMode="External"/><Relationship Id="rId139" Type="http://schemas.openxmlformats.org/officeDocument/2006/relationships/hyperlink" Target="https://www.facebook.com/policetraka" TargetMode="External"/><Relationship Id="rId346" Type="http://schemas.openxmlformats.org/officeDocument/2006/relationships/hyperlink" Target="https://quangphuc.quangbinh.gov.vn/ar/chi-tiet-tin/-/view-article/1/537191491734427279/1728138909651" TargetMode="External"/><Relationship Id="rId553" Type="http://schemas.openxmlformats.org/officeDocument/2006/relationships/hyperlink" Target="https://thuanloc.thuathienhue.gov.vn/?gd=4&amp;cn=16" TargetMode="External"/><Relationship Id="rId760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998" Type="http://schemas.openxmlformats.org/officeDocument/2006/relationships/hyperlink" Target="https://www.facebook.com/policedaiminhdl/" TargetMode="External"/><Relationship Id="rId1183" Type="http://schemas.openxmlformats.org/officeDocument/2006/relationships/hyperlink" Target="https://www.facebook.com/113691200861300" TargetMode="External"/><Relationship Id="rId1390" Type="http://schemas.openxmlformats.org/officeDocument/2006/relationships/hyperlink" Target="https://www.facebook.com/dtncatquangngai/" TargetMode="External"/><Relationship Id="rId206" Type="http://schemas.openxmlformats.org/officeDocument/2006/relationships/hyperlink" Target="https://www.facebook.com/policediennambac" TargetMode="External"/><Relationship Id="rId413" Type="http://schemas.openxmlformats.org/officeDocument/2006/relationships/hyperlink" Target="https://vinhson.vinhlinh.quangtri.gov.vn/" TargetMode="External"/><Relationship Id="rId858" Type="http://schemas.openxmlformats.org/officeDocument/2006/relationships/hyperlink" Target="https://nguhanhson.danang.gov.vn/dia-phuong" TargetMode="External"/><Relationship Id="rId1043" Type="http://schemas.openxmlformats.org/officeDocument/2006/relationships/hyperlink" Target="https://www.facebook.com/policedienphuong/" TargetMode="External"/><Relationship Id="rId1488" Type="http://schemas.openxmlformats.org/officeDocument/2006/relationships/hyperlink" Target="https://quangngai.gov.vn/web/xa-ba-dien/trang-chu" TargetMode="External"/><Relationship Id="rId1695" Type="http://schemas.openxmlformats.org/officeDocument/2006/relationships/hyperlink" Target="https://www.facebook.com/2626005224322712" TargetMode="External"/><Relationship Id="rId620" Type="http://schemas.openxmlformats.org/officeDocument/2006/relationships/hyperlink" Target="https://www.facebook.com/anttxaphongxuan/" TargetMode="External"/><Relationship Id="rId718" Type="http://schemas.openxmlformats.org/officeDocument/2006/relationships/hyperlink" Target="https://stp.thuathienhue.gov.vn/?gd=28&amp;cn=1&amp;id=142&amp;tc=3115" TargetMode="External"/><Relationship Id="rId925" Type="http://schemas.openxmlformats.org/officeDocument/2006/relationships/hyperlink" Target="https://www.facebook.com/p/UBND-Ph%C6%B0%E1%BB%9Dng-S%C6%A1n-Phong-100063555039148/" TargetMode="External"/><Relationship Id="rId1250" Type="http://schemas.openxmlformats.org/officeDocument/2006/relationships/hyperlink" Target="https://www.facebook.com/policetamgiang/" TargetMode="External"/><Relationship Id="rId1348" Type="http://schemas.openxmlformats.org/officeDocument/2006/relationships/hyperlink" Target="https://xabinhchuong.binhson.quangngai.gov.vn/uy-ban-nhan-dan" TargetMode="External"/><Relationship Id="rId1555" Type="http://schemas.openxmlformats.org/officeDocument/2006/relationships/hyperlink" Target="https://nhonhoi.quynhon.binhdinh.gov.vn/" TargetMode="External"/><Relationship Id="rId1762" Type="http://schemas.openxmlformats.org/officeDocument/2006/relationships/hyperlink" Target="https://www.facebook.com/3936464256430627" TargetMode="External"/><Relationship Id="rId1110" Type="http://schemas.openxmlformats.org/officeDocument/2006/relationships/hyperlink" Target="https://www.facebook.com/tuoitreconganquangnam/" TargetMode="External"/><Relationship Id="rId1208" Type="http://schemas.openxmlformats.org/officeDocument/2006/relationships/hyperlink" Target="https://www.facebook.com/policetraduong/" TargetMode="External"/><Relationship Id="rId1415" Type="http://schemas.openxmlformats.org/officeDocument/2006/relationships/hyperlink" Target="https://xasontra.trabong.quangngai.gov.vn/" TargetMode="External"/><Relationship Id="rId54" Type="http://schemas.openxmlformats.org/officeDocument/2006/relationships/hyperlink" Target="https://www.facebook.com/profile.php?id=100093698619760" TargetMode="External"/><Relationship Id="rId1622" Type="http://schemas.openxmlformats.org/officeDocument/2006/relationships/hyperlink" Target="https://www.facebook.com/p/C%C3%B4ng-an-x%C3%A3-M%E1%BB%B9-L%E1%BB%99c-HTam-B%C3%ACnh-TV%C4%A9nh-Long-100071953686739/" TargetMode="External"/><Relationship Id="rId270" Type="http://schemas.openxmlformats.org/officeDocument/2006/relationships/hyperlink" Target="https://www.facebook.com/profile.php?id=100042409644598" TargetMode="External"/><Relationship Id="rId130" Type="http://schemas.openxmlformats.org/officeDocument/2006/relationships/hyperlink" Target="https://www.facebook.com/policetamnghia" TargetMode="External"/><Relationship Id="rId368" Type="http://schemas.openxmlformats.org/officeDocument/2006/relationships/hyperlink" Target="https://phuong1.thixaquangtri.quangtri.gov.vn/%E1%BB%A6y-ban-nh%C3%82n-d%C3%82n-ph%C6%AF%E1%BB%9Cng" TargetMode="External"/><Relationship Id="rId575" Type="http://schemas.openxmlformats.org/officeDocument/2006/relationships/hyperlink" Target="https://phunhuan.thuathienhue.gov.vn/?gd=19&amp;cn=225&amp;id=17" TargetMode="External"/><Relationship Id="rId782" Type="http://schemas.openxmlformats.org/officeDocument/2006/relationships/hyperlink" Target="https://www.facebook.com/tuoitrethuathienhue/" TargetMode="External"/><Relationship Id="rId228" Type="http://schemas.openxmlformats.org/officeDocument/2006/relationships/hyperlink" Target="https://www.facebook.com/policearooi" TargetMode="External"/><Relationship Id="rId435" Type="http://schemas.openxmlformats.org/officeDocument/2006/relationships/hyperlink" Target="https://www.facebook.com/p/C%C3%B4ng-an-x%C3%A3-Thanh-An-100045274099754/" TargetMode="External"/><Relationship Id="rId642" Type="http://schemas.openxmlformats.org/officeDocument/2006/relationships/hyperlink" Target="https://www.facebook.com/100063754973491" TargetMode="External"/><Relationship Id="rId1065" Type="http://schemas.openxmlformats.org/officeDocument/2006/relationships/hyperlink" Target="https://www.facebook.com/policeduyvinh/" TargetMode="External"/><Relationship Id="rId1272" Type="http://schemas.openxmlformats.org/officeDocument/2006/relationships/hyperlink" Target="https://tamvinh.gov.vn/" TargetMode="External"/><Relationship Id="rId502" Type="http://schemas.openxmlformats.org/officeDocument/2006/relationships/hyperlink" Target="https://trieuphong.quangtri.gov.vn/x%C3%A3-tri%E1%BB%87u-%C4%90%E1%BA%A1i1" TargetMode="External"/><Relationship Id="rId947" Type="http://schemas.openxmlformats.org/officeDocument/2006/relationships/hyperlink" Target="https://vpubnd.quangnam.gov.vn/webcenter/portal/vpubnd" TargetMode="External"/><Relationship Id="rId1132" Type="http://schemas.openxmlformats.org/officeDocument/2006/relationships/hyperlink" Target="https://www.facebook.com/tuoitreconganquangnam/" TargetMode="External"/><Relationship Id="rId1577" Type="http://schemas.openxmlformats.org/officeDocument/2006/relationships/hyperlink" Target="https://hoaison-hoainhon.binhdinh.gov.vn/" TargetMode="External"/><Relationship Id="rId1784" Type="http://schemas.openxmlformats.org/officeDocument/2006/relationships/hyperlink" Target="https://binhkien.tptuyhoa.phuyen.gov.vn/" TargetMode="External"/><Relationship Id="rId76" Type="http://schemas.openxmlformats.org/officeDocument/2006/relationships/hyperlink" Target="https://www.facebook.com/profile.php?id=100091739926914" TargetMode="External"/><Relationship Id="rId807" Type="http://schemas.openxmlformats.org/officeDocument/2006/relationships/hyperlink" Target="https://www.facebook.com/p/Tu%E1%BB%95i-tr%E1%BA%BB-c%C3%B4ng-an-ph%C6%B0%E1%BB%9Dng-Ch%C3%ADnh-Gi%C3%A1n-100067077204236/" TargetMode="External"/><Relationship Id="rId1437" Type="http://schemas.openxmlformats.org/officeDocument/2006/relationships/hyperlink" Target="https://www.facebook.com/dtncatquangngai/" TargetMode="External"/><Relationship Id="rId1644" Type="http://schemas.openxmlformats.org/officeDocument/2006/relationships/hyperlink" Target="http://mycat.phumy.binhdinh.gov.vn/" TargetMode="External"/><Relationship Id="rId1851" Type="http://schemas.openxmlformats.org/officeDocument/2006/relationships/hyperlink" Target="https://anmy.tuyan.phuyen.gov.vn/" TargetMode="External"/><Relationship Id="rId1504" Type="http://schemas.openxmlformats.org/officeDocument/2006/relationships/hyperlink" Target="https://www.facebook.com/dtncatquangngai/" TargetMode="External"/><Relationship Id="rId1711" Type="http://schemas.openxmlformats.org/officeDocument/2006/relationships/hyperlink" Target="https://nhonmy.annhon.binhdinh.gov.vn/" TargetMode="External"/><Relationship Id="rId292" Type="http://schemas.openxmlformats.org/officeDocument/2006/relationships/hyperlink" Target="https://www.facebook.com/profile.php?id=100039604761947" TargetMode="External"/><Relationship Id="rId1809" Type="http://schemas.openxmlformats.org/officeDocument/2006/relationships/hyperlink" Target="https://xuanphuong.songcau.phuyen.gov.vn/" TargetMode="External"/><Relationship Id="rId597" Type="http://schemas.openxmlformats.org/officeDocument/2006/relationships/hyperlink" Target="https://phongdien.thuathienhue.gov.vn/xa-phuong-thi-tran/xa-dien-huong.html" TargetMode="External"/><Relationship Id="rId152" Type="http://schemas.openxmlformats.org/officeDocument/2006/relationships/hyperlink" Target="https://www.facebook.com/profile.php?id=100081826667879" TargetMode="External"/><Relationship Id="rId457" Type="http://schemas.openxmlformats.org/officeDocument/2006/relationships/hyperlink" Target="https://giolinh.quangtri.gov.vn/c%C3%A1c-x%C3%A3-th%E1%BB%8B-tr%E1%BA%A5n" TargetMode="External"/><Relationship Id="rId1087" Type="http://schemas.openxmlformats.org/officeDocument/2006/relationships/hyperlink" Target="https://quean.queson.quangnam.gov.vn/" TargetMode="External"/><Relationship Id="rId1294" Type="http://schemas.openxmlformats.org/officeDocument/2006/relationships/hyperlink" Target="https://phuongquangphu.thanhpho.quangngai.gov.vn/" TargetMode="External"/><Relationship Id="rId664" Type="http://schemas.openxmlformats.org/officeDocument/2006/relationships/hyperlink" Target="https://phuluong.thuathienhue.gov.vn/UploadFiles/TinTuc/2024/4/17/56.34.h5702tbubnd2024pl1_signed_2.pdf" TargetMode="External"/><Relationship Id="rId871" Type="http://schemas.openxmlformats.org/officeDocument/2006/relationships/hyperlink" Target="https://camle.danang.gov.vn/-on-vi-truc-thuoc" TargetMode="External"/><Relationship Id="rId969" Type="http://schemas.openxmlformats.org/officeDocument/2006/relationships/hyperlink" Target="https://vpubnd.quangnam.gov.vn/webcenter/portal/vpubnd" TargetMode="External"/><Relationship Id="rId1599" Type="http://schemas.openxmlformats.org/officeDocument/2006/relationships/hyperlink" Target="https://www.facebook.com/tuoitrecongansonla/" TargetMode="External"/><Relationship Id="rId317" Type="http://schemas.openxmlformats.org/officeDocument/2006/relationships/hyperlink" Target="https://www.facebook.com/capquangtho" TargetMode="External"/><Relationship Id="rId524" Type="http://schemas.openxmlformats.org/officeDocument/2006/relationships/hyperlink" Target="https://mongcai.gov.vn/vi-vn/tin/thong-tin-bo-may-xa-hai-xuan-p0-c954048-n121822" TargetMode="External"/><Relationship Id="rId731" Type="http://schemas.openxmlformats.org/officeDocument/2006/relationships/hyperlink" Target="https://www.facebook.com/tuoitreconganthuathienhue/" TargetMode="External"/><Relationship Id="rId1154" Type="http://schemas.openxmlformats.org/officeDocument/2006/relationships/hyperlink" Target="https://www.facebook.com/policebinhtri/" TargetMode="External"/><Relationship Id="rId1361" Type="http://schemas.openxmlformats.org/officeDocument/2006/relationships/hyperlink" Target="https://quangngai.gov.vn/web/xa-tra-tan/xem-chi-tiet/-/asset_publisher/Content/uy-ban-nhan-dan-xa-tra-tan-to-chuc-hoi-nghi-chu-tich-ubnd-xa-oi-thoai-voi-to-chuc-ca-nhan-ve-giai-quyet-thu-tuc-hanh-chinh-va-tiep-nhan-phan-anh-kie-1?21523171" TargetMode="External"/><Relationship Id="rId1459" Type="http://schemas.openxmlformats.org/officeDocument/2006/relationships/hyperlink" Target="https://xaducnhuan.moduc.quangngai.gov.vn/" TargetMode="External"/><Relationship Id="rId98" Type="http://schemas.openxmlformats.org/officeDocument/2006/relationships/hyperlink" Target="https://www.facebook.com/profile.php?id=100072205571379" TargetMode="External"/><Relationship Id="rId829" Type="http://schemas.openxmlformats.org/officeDocument/2006/relationships/hyperlink" Target="https://www.facebook.com/587881275432823" TargetMode="External"/><Relationship Id="rId1014" Type="http://schemas.openxmlformats.org/officeDocument/2006/relationships/hyperlink" Target="https://dienban.quangnam.gov.vn/Default.aspx?tabid=107&amp;NewsViews=14921&amp;language=en-US" TargetMode="External"/><Relationship Id="rId1221" Type="http://schemas.openxmlformats.org/officeDocument/2006/relationships/hyperlink" Target="http://xatradon.namtramy.gov.vn/" TargetMode="External"/><Relationship Id="rId1666" Type="http://schemas.openxmlformats.org/officeDocument/2006/relationships/hyperlink" Target="http://tayvinh.tayson.binhdinh.gov.vn/" TargetMode="External"/><Relationship Id="rId1873" Type="http://schemas.openxmlformats.org/officeDocument/2006/relationships/hyperlink" Target="https://sonhoa.phuyen.gov.vn/xa-krong-pa" TargetMode="External"/><Relationship Id="rId1319" Type="http://schemas.openxmlformats.org/officeDocument/2006/relationships/hyperlink" Target="https://xanghiaphu.thanhpho.quangngai.gov.vn/trang-chu" TargetMode="External"/><Relationship Id="rId1526" Type="http://schemas.openxmlformats.org/officeDocument/2006/relationships/hyperlink" Target="https://www.facebook.com/p/C%C3%B4ng-an-ph%C6%B0%E1%BB%9Dng-Nh%C6%A1n-Ph%C3%BA-100081302717599/" TargetMode="External"/><Relationship Id="rId1733" Type="http://schemas.openxmlformats.org/officeDocument/2006/relationships/hyperlink" Target="https://www.facebook.com/caxphuochung/" TargetMode="External"/><Relationship Id="rId25" Type="http://schemas.openxmlformats.org/officeDocument/2006/relationships/hyperlink" Target="https://www.facebook.com/profile.php?id=100066806936746" TargetMode="External"/><Relationship Id="rId1800" Type="http://schemas.openxmlformats.org/officeDocument/2006/relationships/hyperlink" Target="https://xuanloc.songcau.phuyen.gov.vn/" TargetMode="External"/><Relationship Id="rId174" Type="http://schemas.openxmlformats.org/officeDocument/2006/relationships/hyperlink" Target="https://www.facebook.com/Policehiephoa" TargetMode="External"/><Relationship Id="rId381" Type="http://schemas.openxmlformats.org/officeDocument/2006/relationships/hyperlink" Target="https://www.facebook.com/p/ANTT-Ph%C6%B0%E1%BB%9Dng-3-TX-Qu%E1%BA%A3ng-Tr%E1%BB%8B-100066493164550/" TargetMode="External"/><Relationship Id="rId241" Type="http://schemas.openxmlformats.org/officeDocument/2006/relationships/hyperlink" Target="https://www.facebook.com/profile.php?id=100065452003081" TargetMode="External"/><Relationship Id="rId479" Type="http://schemas.openxmlformats.org/officeDocument/2006/relationships/hyperlink" Target="https://quangngai.gov.vn/" TargetMode="External"/><Relationship Id="rId686" Type="http://schemas.openxmlformats.org/officeDocument/2006/relationships/hyperlink" Target="https://www.facebook.com/p/C%E1%BB%95ng-th%C3%B4ng-tin-ph%C6%B0%E1%BB%9Dng-Thu%E1%BB%B7-L%C6%B0%C6%A1ng-th%E1%BB%8B-x%C3%A3-H%C6%B0%C6%A1ng-Thu%E1%BB%B7-100081459625173/" TargetMode="External"/><Relationship Id="rId893" Type="http://schemas.openxmlformats.org/officeDocument/2006/relationships/hyperlink" Target="https://tamky.quangnam.gov.vn/webcenter/portal/tamky/pages_danh-ba?deptId=1033&amp;" TargetMode="External"/><Relationship Id="rId339" Type="http://schemas.openxmlformats.org/officeDocument/2006/relationships/hyperlink" Target="https://www.facebook.com/p/C%C3%B4ng-an-x%C3%A3-Qu%E1%BA%A3ng-Ti%C3%AAn-Th%E1%BB%8B-x%C3%A3-Ba-%C4%90%E1%BB%93n-100072202249710/" TargetMode="External"/><Relationship Id="rId546" Type="http://schemas.openxmlformats.org/officeDocument/2006/relationships/hyperlink" Target="https://hailang.quangtri.gov.vn/" TargetMode="External"/><Relationship Id="rId753" Type="http://schemas.openxmlformats.org/officeDocument/2006/relationships/hyperlink" Target="https://vinhhung.thuathienhue.gov.vn/?gd=14&amp;cn=97&amp;tc=1177" TargetMode="External"/><Relationship Id="rId1176" Type="http://schemas.openxmlformats.org/officeDocument/2006/relationships/hyperlink" Target="https://www.facebook.com/policebinhtrung/" TargetMode="External"/><Relationship Id="rId1383" Type="http://schemas.openxmlformats.org/officeDocument/2006/relationships/hyperlink" Target="https://xanghiathang.tunghia.quangngai.gov.vn/uy-ban-nhan-dan" TargetMode="External"/><Relationship Id="rId101" Type="http://schemas.openxmlformats.org/officeDocument/2006/relationships/hyperlink" Target="https://www.facebook.com/profile.php?id=100063738775905" TargetMode="External"/><Relationship Id="rId406" Type="http://schemas.openxmlformats.org/officeDocument/2006/relationships/hyperlink" Target="https://vinhthuy.vinhlinh.quangtri.gov.vn/" TargetMode="External"/><Relationship Id="rId960" Type="http://schemas.openxmlformats.org/officeDocument/2006/relationships/hyperlink" Target="https://donggiang.quangnam.gov.vn/webcenter/portal/donggiang/pages_tin-tuc/chi-tiet?dDocName=PORTAL179629" TargetMode="External"/><Relationship Id="rId1036" Type="http://schemas.openxmlformats.org/officeDocument/2006/relationships/hyperlink" Target="http://dienquang.dienban.quangnam.gov.vn/" TargetMode="External"/><Relationship Id="rId1243" Type="http://schemas.openxmlformats.org/officeDocument/2006/relationships/hyperlink" Target="http://tamanhnam.nuithanh.quangnam.gov.vn/" TargetMode="External"/><Relationship Id="rId1590" Type="http://schemas.openxmlformats.org/officeDocument/2006/relationships/hyperlink" Target="https://www.facebook.com/p/Tu%E1%BB%95i-tr%E1%BA%BB-Ho%C3%A0i-H%E1%BA%A3i-100072119063452/" TargetMode="External"/><Relationship Id="rId1688" Type="http://schemas.openxmlformats.org/officeDocument/2006/relationships/hyperlink" Target="https://www.facebook.com/p/%C4%90o%C3%A0n-X%C3%A3-C%C3%A1t-L%C3%A2m-100027036885211/" TargetMode="External"/><Relationship Id="rId1895" Type="http://schemas.openxmlformats.org/officeDocument/2006/relationships/hyperlink" Target="https://www.facebook.com/thanhniendonghoa/?locale=vi_VN" TargetMode="External"/><Relationship Id="rId613" Type="http://schemas.openxmlformats.org/officeDocument/2006/relationships/hyperlink" Target="https://thuathienhue.gov.vn/" TargetMode="External"/><Relationship Id="rId820" Type="http://schemas.openxmlformats.org/officeDocument/2006/relationships/hyperlink" Target="https://danang.gov.vn/web/guest/van-ban-dieu-hanh/chi-tiet?id=6810" TargetMode="External"/><Relationship Id="rId918" Type="http://schemas.openxmlformats.org/officeDocument/2006/relationships/hyperlink" Target="https://www.facebook.com/tuoitreconganquangnam/" TargetMode="External"/><Relationship Id="rId1450" Type="http://schemas.openxmlformats.org/officeDocument/2006/relationships/hyperlink" Target="https://xahanhphuoc.nghiahanh.quangngai.gov.vn/" TargetMode="External"/><Relationship Id="rId1548" Type="http://schemas.openxmlformats.org/officeDocument/2006/relationships/hyperlink" Target="https://buithixuan.quynhon.binhdinh.gov.vn/" TargetMode="External"/><Relationship Id="rId1755" Type="http://schemas.openxmlformats.org/officeDocument/2006/relationships/hyperlink" Target="https://www.facebook.com/TuoitreCongantinhBinhDinh/" TargetMode="External"/><Relationship Id="rId1103" Type="http://schemas.openxmlformats.org/officeDocument/2006/relationships/hyperlink" Target="http://phuocxuan.phuocson.quangnam.gov.vn/" TargetMode="External"/><Relationship Id="rId1310" Type="http://schemas.openxmlformats.org/officeDocument/2006/relationships/hyperlink" Target="https://xatinhthien.thanhpho.quangngai.gov.vn/" TargetMode="External"/><Relationship Id="rId1408" Type="http://schemas.openxmlformats.org/officeDocument/2006/relationships/hyperlink" Target="https://xasontra.trabong.quangngai.gov.vn/" TargetMode="External"/><Relationship Id="rId47" Type="http://schemas.openxmlformats.org/officeDocument/2006/relationships/hyperlink" Target="https://www.facebook.com/profile.php?id=100072499143571" TargetMode="External"/><Relationship Id="rId1615" Type="http://schemas.openxmlformats.org/officeDocument/2006/relationships/hyperlink" Target="http://annghia.hoaian.binhdinh.gov.vn/Index.aspx?L=VN&amp;P=A02&amp;M=20" TargetMode="External"/><Relationship Id="rId1822" Type="http://schemas.openxmlformats.org/officeDocument/2006/relationships/hyperlink" Target="https://xuanlong.dongxuan.phuyen.gov.vn/uy-ban-nhan-dan" TargetMode="External"/><Relationship Id="rId196" Type="http://schemas.openxmlformats.org/officeDocument/2006/relationships/hyperlink" Target="https://www.facebook.com/policeduyson" TargetMode="External"/><Relationship Id="rId263" Type="http://schemas.openxmlformats.org/officeDocument/2006/relationships/hyperlink" Target="https://www.facebook.com/profile.php?id=100070573230256" TargetMode="External"/><Relationship Id="rId470" Type="http://schemas.openxmlformats.org/officeDocument/2006/relationships/hyperlink" Target="https://dakrong.quangtri.gov.vn/" TargetMode="External"/><Relationship Id="rId123" Type="http://schemas.openxmlformats.org/officeDocument/2006/relationships/hyperlink" Target="https://www.facebook.com/policetamthai" TargetMode="External"/><Relationship Id="rId330" Type="http://schemas.openxmlformats.org/officeDocument/2006/relationships/hyperlink" Target="https://www.facebook.com/100071323488554" TargetMode="External"/><Relationship Id="rId568" Type="http://schemas.openxmlformats.org/officeDocument/2006/relationships/hyperlink" Target="https://vyda.thuathienhue.gov.vn/" TargetMode="External"/><Relationship Id="rId775" Type="http://schemas.openxmlformats.org/officeDocument/2006/relationships/hyperlink" Target="https://thuathienhue.gov.vn/vi-vn/Thong-tin-dieu-hanh-cua-ubnd-tinh/tid/Cong-nhan-xa-Xuan-Loc-va-xa-Loc-Binh-huyen-Phu-Loc-dat-chuan-nong-thon-moi-nam-2023/newsid/81B997B9-E066-4458-B761-B209010ADA13/cid/B2893D90-84EA-452E-9292-84FE4331533D" TargetMode="External"/><Relationship Id="rId982" Type="http://schemas.openxmlformats.org/officeDocument/2006/relationships/hyperlink" Target="https://www.facebook.com/tuoitreconganquangnam/" TargetMode="External"/><Relationship Id="rId1198" Type="http://schemas.openxmlformats.org/officeDocument/2006/relationships/hyperlink" Target="http://tientho.tienphuoc.quangnam.gov.vn/Default.aspx?tabid=874" TargetMode="External"/><Relationship Id="rId428" Type="http://schemas.openxmlformats.org/officeDocument/2006/relationships/hyperlink" Target="https://tanlien.huonghoa.quangtri.gov.vn/" TargetMode="External"/><Relationship Id="rId635" Type="http://schemas.openxmlformats.org/officeDocument/2006/relationships/hyperlink" Target="https://quangtho.thuathienhue.gov.vn/" TargetMode="External"/><Relationship Id="rId842" Type="http://schemas.openxmlformats.org/officeDocument/2006/relationships/hyperlink" Target="https://www.facebook.com/p/Tu%E1%BB%95i-Tr%E1%BA%BB-Th%E1%BB%8D-Quang-100068447288190/" TargetMode="External"/><Relationship Id="rId1058" Type="http://schemas.openxmlformats.org/officeDocument/2006/relationships/hyperlink" Target="http://duyson.duyxuyen.quangnam.gov.vn/" TargetMode="External"/><Relationship Id="rId1265" Type="http://schemas.openxmlformats.org/officeDocument/2006/relationships/hyperlink" Target="https://www.facebook.com/p/C%C3%B4ng-an-x%C3%A3-Tam-%C4%90%C3%A0n-100073004180063/" TargetMode="External"/><Relationship Id="rId1472" Type="http://schemas.openxmlformats.org/officeDocument/2006/relationships/hyperlink" Target="https://www.facebook.com/p/Tu%E1%BB%95i-tr%E1%BA%BB-Tr%E1%BA%A1i-T%E1%BA%A1m-giam-C%C3%B4ng-an-t%E1%BB%89nh-Qu%E1%BA%A3ng-Ng%C3%A3i-100083198865485/?locale=vi_VN" TargetMode="External"/><Relationship Id="rId702" Type="http://schemas.openxmlformats.org/officeDocument/2006/relationships/hyperlink" Target="https://thuathienhue.gov.vn/" TargetMode="External"/><Relationship Id="rId1125" Type="http://schemas.openxmlformats.org/officeDocument/2006/relationships/hyperlink" Target="https://www.facebook.com/policehiepthuan/" TargetMode="External"/><Relationship Id="rId1332" Type="http://schemas.openxmlformats.org/officeDocument/2006/relationships/hyperlink" Target="https://quangngai.gov.vn/web/xa-binh-khuong/uy-ban-nhan-dan" TargetMode="External"/><Relationship Id="rId1777" Type="http://schemas.openxmlformats.org/officeDocument/2006/relationships/hyperlink" Target="https://phuong7.tptuyhoa.phuyen.gov.vn/" TargetMode="External"/><Relationship Id="rId69" Type="http://schemas.openxmlformats.org/officeDocument/2006/relationships/hyperlink" Target="https://www.facebook.com/CongAnXaMyThanh" TargetMode="External"/><Relationship Id="rId1637" Type="http://schemas.openxmlformats.org/officeDocument/2006/relationships/hyperlink" Target="http://mychanh.phumy.binhdinh.gov.vn/" TargetMode="External"/><Relationship Id="rId1844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704" Type="http://schemas.openxmlformats.org/officeDocument/2006/relationships/hyperlink" Target="https://phucat.binhdinh.gov.vn/" TargetMode="External"/><Relationship Id="rId285" Type="http://schemas.openxmlformats.org/officeDocument/2006/relationships/hyperlink" Target="https://www.facebook.com/ConganxaTanHop" TargetMode="External"/><Relationship Id="rId1911" Type="http://schemas.openxmlformats.org/officeDocument/2006/relationships/hyperlink" Target="https://www.facebook.com/doancongantinhphuyen/?locale=vi_VN" TargetMode="External"/><Relationship Id="rId492" Type="http://schemas.openxmlformats.org/officeDocument/2006/relationships/hyperlink" Target="https://camthanh.camlo.quangtri.gov.vn/" TargetMode="External"/><Relationship Id="rId797" Type="http://schemas.openxmlformats.org/officeDocument/2006/relationships/hyperlink" Target="https://www.facebook.com/1640412692821515" TargetMode="External"/><Relationship Id="rId145" Type="http://schemas.openxmlformats.org/officeDocument/2006/relationships/hyperlink" Target="https://www.facebook.com/policetraduong" TargetMode="External"/><Relationship Id="rId352" Type="http://schemas.openxmlformats.org/officeDocument/2006/relationships/hyperlink" Target="https://haiha.quangninh.gov.vn/Trang/ChiTietBVGioiThieu.aspx?bvid=134" TargetMode="External"/><Relationship Id="rId1287" Type="http://schemas.openxmlformats.org/officeDocument/2006/relationships/hyperlink" Target="https://sonvien.gov.vn/" TargetMode="External"/><Relationship Id="rId212" Type="http://schemas.openxmlformats.org/officeDocument/2006/relationships/hyperlink" Target="https://www.facebook.com/policedaicuong" TargetMode="External"/><Relationship Id="rId657" Type="http://schemas.openxmlformats.org/officeDocument/2006/relationships/hyperlink" Target="https://www.facebook.com/anttxaphumy/" TargetMode="External"/><Relationship Id="rId864" Type="http://schemas.openxmlformats.org/officeDocument/2006/relationships/hyperlink" Target="https://www.facebook.com/CAPHoaan/?locale=vi_VN" TargetMode="External"/><Relationship Id="rId1494" Type="http://schemas.openxmlformats.org/officeDocument/2006/relationships/hyperlink" Target="https://quangngai.gov.vn/web/xa-ba-dong/trang-chu" TargetMode="External"/><Relationship Id="rId1799" Type="http://schemas.openxmlformats.org/officeDocument/2006/relationships/hyperlink" Target="https://www.facebook.com/p/C%C3%B4ng-an-X%C3%A3-Xu%C3%A2n-L%E1%BB%99c-Th%E1%BB%8B-X%C3%A3-S%C3%B4ng-C%E1%BA%A7u-100069221619492/" TargetMode="External"/><Relationship Id="rId517" Type="http://schemas.openxmlformats.org/officeDocument/2006/relationships/hyperlink" Target="https://trieuphong.quangtri.gov.vn/x%C3%A3-tri%E1%BB%87u-giang1" TargetMode="External"/><Relationship Id="rId724" Type="http://schemas.openxmlformats.org/officeDocument/2006/relationships/hyperlink" Target="https://thuathienhue.gov.vn/" TargetMode="External"/><Relationship Id="rId931" Type="http://schemas.openxmlformats.org/officeDocument/2006/relationships/hyperlink" Target="https://www.facebook.com/policecampho/" TargetMode="External"/><Relationship Id="rId1147" Type="http://schemas.openxmlformats.org/officeDocument/2006/relationships/hyperlink" Target="https://www.facebook.com/policebinhtrieu/" TargetMode="External"/><Relationship Id="rId1354" Type="http://schemas.openxmlformats.org/officeDocument/2006/relationships/hyperlink" Target="https://xatragiang.trabong.quangngai.gov.vn/uy-ban-nhan-dan" TargetMode="External"/><Relationship Id="rId1561" Type="http://schemas.openxmlformats.org/officeDocument/2006/relationships/hyperlink" Target="http://anhung.anlao.binhdinh.gov.vn/" TargetMode="External"/><Relationship Id="rId60" Type="http://schemas.openxmlformats.org/officeDocument/2006/relationships/hyperlink" Target="https://www.facebook.com/profile.php?id=100084067157559" TargetMode="External"/><Relationship Id="rId1007" Type="http://schemas.openxmlformats.org/officeDocument/2006/relationships/hyperlink" Target="https://www.facebook.com/policevinhdien/" TargetMode="External"/><Relationship Id="rId1214" Type="http://schemas.openxmlformats.org/officeDocument/2006/relationships/hyperlink" Target="https://qppl.quangnam.gov.vn/Default.aspx?TabID=71&amp;VB=57363" TargetMode="External"/><Relationship Id="rId1421" Type="http://schemas.openxmlformats.org/officeDocument/2006/relationships/hyperlink" Target="https://xasontra.trabong.quangngai.gov.vn/" TargetMode="External"/><Relationship Id="rId1659" Type="http://schemas.openxmlformats.org/officeDocument/2006/relationships/hyperlink" Target="https://www.facebook.com/TuoitreCongantinhBinhDinh/" TargetMode="External"/><Relationship Id="rId1866" Type="http://schemas.openxmlformats.org/officeDocument/2006/relationships/hyperlink" Target="https://sonhoa.phuyen.gov.vn/xa-son-phuoc" TargetMode="External"/><Relationship Id="rId1519" Type="http://schemas.openxmlformats.org/officeDocument/2006/relationships/hyperlink" Target="https://www.facebook.com/p/Tu%E1%BB%95i-tr%E1%BA%BB-Tr%E1%BA%A1i-T%E1%BA%A1m-giam-C%C3%B4ng-an-t%E1%BB%89nh-Qu%E1%BA%A3ng-Ng%C3%A3i-100083198865485/?locale=sw_KE" TargetMode="External"/><Relationship Id="rId1726" Type="http://schemas.openxmlformats.org/officeDocument/2006/relationships/hyperlink" Target="https://nhonloc.annhon.binhdinh.gov.vn/" TargetMode="External"/><Relationship Id="rId18" Type="http://schemas.openxmlformats.org/officeDocument/2006/relationships/hyperlink" Target="https://www.facebook.com/profile.php?id=100078407517853" TargetMode="External"/><Relationship Id="rId167" Type="http://schemas.openxmlformats.org/officeDocument/2006/relationships/hyperlink" Target="https://www.facebook.com/profile.php?id=100093398715375" TargetMode="External"/><Relationship Id="rId374" Type="http://schemas.openxmlformats.org/officeDocument/2006/relationships/hyperlink" Target="https://phuong2.thixaquangtri.quangtri.gov.vn/" TargetMode="External"/><Relationship Id="rId581" Type="http://schemas.openxmlformats.org/officeDocument/2006/relationships/hyperlink" Target="https://www.facebook.com/UBNDphuongAnCuu/" TargetMode="External"/><Relationship Id="rId234" Type="http://schemas.openxmlformats.org/officeDocument/2006/relationships/hyperlink" Target="https://www.facebook.com/policecuadai" TargetMode="External"/><Relationship Id="rId679" Type="http://schemas.openxmlformats.org/officeDocument/2006/relationships/hyperlink" Target="https://thuathienhue.gov.vn/" TargetMode="External"/><Relationship Id="rId886" Type="http://schemas.openxmlformats.org/officeDocument/2006/relationships/hyperlink" Target="https://hoachau.danang.gov.vn/" TargetMode="External"/><Relationship Id="rId2" Type="http://schemas.openxmlformats.org/officeDocument/2006/relationships/hyperlink" Target="https://www.facebook.com/profile.php?id=100072124383669" TargetMode="External"/><Relationship Id="rId441" Type="http://schemas.openxmlformats.org/officeDocument/2006/relationships/hyperlink" Target="https://huonghoa.quangtri.gov.vn/" TargetMode="External"/><Relationship Id="rId539" Type="http://schemas.openxmlformats.org/officeDocument/2006/relationships/hyperlink" Target="https://truongleduan.quangtri.gov.vn/vi/hoat-dong-khoa-hoc/Nghien-cuu-trao-doi/nhung-ghi-nhan-qua-chuyen-di-thuc-te-o-xa-hai-tan-63.html" TargetMode="External"/><Relationship Id="rId746" Type="http://schemas.openxmlformats.org/officeDocument/2006/relationships/hyperlink" Target="https://www.facebook.com/tuoitreconganthuathienhue/" TargetMode="External"/><Relationship Id="rId1071" Type="http://schemas.openxmlformats.org/officeDocument/2006/relationships/hyperlink" Target="https://queson.quangnam.gov.vn/webcenter/portal/queson/pages_tin-tuc/chi-tiet?dDocName=PORTAL169712" TargetMode="External"/><Relationship Id="rId1169" Type="http://schemas.openxmlformats.org/officeDocument/2006/relationships/hyperlink" Target="http://binhsa.thangbinh.quangnam.gov.vn/" TargetMode="External"/><Relationship Id="rId1376" Type="http://schemas.openxmlformats.org/officeDocument/2006/relationships/hyperlink" Target="https://xatinhbac.sontinh.quangngai.gov.vn/" TargetMode="External"/><Relationship Id="rId1583" Type="http://schemas.openxmlformats.org/officeDocument/2006/relationships/hyperlink" Target="https://tamquannam-hoainhon.binhdinh.gov.vn/" TargetMode="External"/><Relationship Id="rId301" Type="http://schemas.openxmlformats.org/officeDocument/2006/relationships/hyperlink" Target="https://www.facebook.com/profile.php?id=100063598090258" TargetMode="External"/><Relationship Id="rId953" Type="http://schemas.openxmlformats.org/officeDocument/2006/relationships/hyperlink" Target="https://www.quangninh.gov.vn/" TargetMode="External"/><Relationship Id="rId1029" Type="http://schemas.openxmlformats.org/officeDocument/2006/relationships/hyperlink" Target="https://dienban.quangnam.gov.vn/Default.aspx?tabid=107&amp;NewsViews=15508&amp;language=vi-VN" TargetMode="External"/><Relationship Id="rId1236" Type="http://schemas.openxmlformats.org/officeDocument/2006/relationships/hyperlink" Target="https://nuithanh.quangnam.gov.vn/webcenter/portal/nuithanh" TargetMode="External"/><Relationship Id="rId1790" Type="http://schemas.openxmlformats.org/officeDocument/2006/relationships/hyperlink" Target="https://phulam.tptuyhoa.phuyen.gov.vn/" TargetMode="External"/><Relationship Id="rId1888" Type="http://schemas.openxmlformats.org/officeDocument/2006/relationships/hyperlink" Target="http://ealy.songhinh.phuyen.gov.vn/" TargetMode="External"/><Relationship Id="rId82" Type="http://schemas.openxmlformats.org/officeDocument/2006/relationships/hyperlink" Target="https://www.facebook.com/CongAnPhuongThiNaiTPQuyNhon" TargetMode="External"/><Relationship Id="rId606" Type="http://schemas.openxmlformats.org/officeDocument/2006/relationships/hyperlink" Target="https://www.facebook.com/PhongHaiHue/?locale=vi_VN" TargetMode="External"/><Relationship Id="rId813" Type="http://schemas.openxmlformats.org/officeDocument/2006/relationships/hyperlink" Target="https://www.facebook.com/thacgianqtk/" TargetMode="External"/><Relationship Id="rId1443" Type="http://schemas.openxmlformats.org/officeDocument/2006/relationships/hyperlink" Target="https://www.facebook.com/CodoHanhDung/" TargetMode="External"/><Relationship Id="rId1650" Type="http://schemas.openxmlformats.org/officeDocument/2006/relationships/hyperlink" Target="http://vinhhao.vinhthanh.binhdinh.gov.vn/" TargetMode="External"/><Relationship Id="rId1748" Type="http://schemas.openxmlformats.org/officeDocument/2006/relationships/hyperlink" Target="https://www.facebook.com/p/Tu%E1%BB%95i-tr%E1%BA%BB-C%C3%B4ng-an-huy%E1%BB%87n-Ninh-Ph%C6%B0%E1%BB%9Bc-100068114569027/" TargetMode="External"/><Relationship Id="rId1303" Type="http://schemas.openxmlformats.org/officeDocument/2006/relationships/hyperlink" Target="https://xanghiadong.thanhpho.quangngai.gov.vn/" TargetMode="External"/><Relationship Id="rId1510" Type="http://schemas.openxmlformats.org/officeDocument/2006/relationships/hyperlink" Target="https://www.facebook.com/dtncatquangngai/" TargetMode="External"/><Relationship Id="rId1608" Type="http://schemas.openxmlformats.org/officeDocument/2006/relationships/hyperlink" Target="http://anhuu.hoaian.binhdinh.gov.vn/" TargetMode="External"/><Relationship Id="rId1815" Type="http://schemas.openxmlformats.org/officeDocument/2006/relationships/hyperlink" Target="https://songcau.phuyen.gov.vn/" TargetMode="External"/><Relationship Id="rId189" Type="http://schemas.openxmlformats.org/officeDocument/2006/relationships/hyperlink" Target="https://www.facebook.com/policequethuan" TargetMode="External"/><Relationship Id="rId396" Type="http://schemas.openxmlformats.org/officeDocument/2006/relationships/hyperlink" Target="https://mongcai.gov.vn/vi-vn/tin/xa-vinh-trung-p98210-c0-n958251" TargetMode="External"/><Relationship Id="rId256" Type="http://schemas.openxmlformats.org/officeDocument/2006/relationships/hyperlink" Target="https://www.facebook.com/anttphubai" TargetMode="External"/><Relationship Id="rId463" Type="http://schemas.openxmlformats.org/officeDocument/2006/relationships/hyperlink" Target="https://haithai.giolinh.quangtri.gov.vn/" TargetMode="External"/><Relationship Id="rId670" Type="http://schemas.openxmlformats.org/officeDocument/2006/relationships/hyperlink" Target="https://vinhha.thuathienhue.gov.vn/" TargetMode="External"/><Relationship Id="rId1093" Type="http://schemas.openxmlformats.org/officeDocument/2006/relationships/hyperlink" Target="https://nongson.quangnam.gov.vn/webcenter/portal/bantiepcongdan/pages_tin-tuc/chi-tiet-tin?dDocName=PORTAL259676" TargetMode="External"/><Relationship Id="rId116" Type="http://schemas.openxmlformats.org/officeDocument/2006/relationships/hyperlink" Target="https://www.facebook.com/profile.php?id=100080812667361" TargetMode="External"/><Relationship Id="rId323" Type="http://schemas.openxmlformats.org/officeDocument/2006/relationships/hyperlink" Target="https://maithuy.quangbinh.gov.vn/" TargetMode="External"/><Relationship Id="rId530" Type="http://schemas.openxmlformats.org/officeDocument/2006/relationships/hyperlink" Target="https://haithuong.hailang.quangtri.gov.vn/" TargetMode="External"/><Relationship Id="rId768" Type="http://schemas.openxmlformats.org/officeDocument/2006/relationships/hyperlink" Target="https://thuathienhue.gov.vn/" TargetMode="External"/><Relationship Id="rId975" Type="http://schemas.openxmlformats.org/officeDocument/2006/relationships/hyperlink" Target="https://dailoc.quangnam.gov.vn/" TargetMode="External"/><Relationship Id="rId1160" Type="http://schemas.openxmlformats.org/officeDocument/2006/relationships/hyperlink" Target="https://www.facebook.com/policebinhquy/" TargetMode="External"/><Relationship Id="rId1398" Type="http://schemas.openxmlformats.org/officeDocument/2006/relationships/hyperlink" Target="https://xanghiahiep.tunghia.quangngai.gov.vn/" TargetMode="External"/><Relationship Id="rId628" Type="http://schemas.openxmlformats.org/officeDocument/2006/relationships/hyperlink" Target="https://thuathienhue.gov.vn/" TargetMode="External"/><Relationship Id="rId835" Type="http://schemas.openxmlformats.org/officeDocument/2006/relationships/hyperlink" Target="https://binhhien.danang.gov.vn/" TargetMode="External"/><Relationship Id="rId1258" Type="http://schemas.openxmlformats.org/officeDocument/2006/relationships/hyperlink" Target="http://tammydong.nuithanh.quangnam.gov.vn/" TargetMode="External"/><Relationship Id="rId1465" Type="http://schemas.openxmlformats.org/officeDocument/2006/relationships/hyperlink" Target="https://xaduchoa.moduc.quangngai.gov.vn/uy-ban-nhan-dan" TargetMode="External"/><Relationship Id="rId1672" Type="http://schemas.openxmlformats.org/officeDocument/2006/relationships/hyperlink" Target="http://binhtuong.tayson.binhdinh.gov.vn/" TargetMode="External"/><Relationship Id="rId1020" Type="http://schemas.openxmlformats.org/officeDocument/2006/relationships/hyperlink" Target="https://dienngoc.dienban.quangnam.gov.vn/" TargetMode="External"/><Relationship Id="rId1118" Type="http://schemas.openxmlformats.org/officeDocument/2006/relationships/hyperlink" Target="http://phuockim.phuocson.quangnam.gov.vn/" TargetMode="External"/><Relationship Id="rId1325" Type="http://schemas.openxmlformats.org/officeDocument/2006/relationships/hyperlink" Target="https://www.facebook.com/dtncatquangngai/" TargetMode="External"/><Relationship Id="rId1532" Type="http://schemas.openxmlformats.org/officeDocument/2006/relationships/hyperlink" Target="https://haicang.quynhon.binhdinh.gov.vn/" TargetMode="External"/><Relationship Id="rId902" Type="http://schemas.openxmlformats.org/officeDocument/2006/relationships/hyperlink" Target="https://www.facebook.com/policeanson/" TargetMode="External"/><Relationship Id="rId1837" Type="http://schemas.openxmlformats.org/officeDocument/2006/relationships/hyperlink" Target="https://songlo.vinhphuc.gov.vn/noidung/Lists/Hethongchinhtri/View_Detail.aspx?ItemID=61" TargetMode="External"/><Relationship Id="rId31" Type="http://schemas.openxmlformats.org/officeDocument/2006/relationships/hyperlink" Target="https://www.facebook.com/profile.php?id=100070068381402" TargetMode="External"/><Relationship Id="rId180" Type="http://schemas.openxmlformats.org/officeDocument/2006/relationships/hyperlink" Target="https://www.facebook.com/policedacpringng" TargetMode="External"/><Relationship Id="rId278" Type="http://schemas.openxmlformats.org/officeDocument/2006/relationships/hyperlink" Target="https://www.facebook.com/profile.php?id=100064099809149" TargetMode="External"/><Relationship Id="rId1904" Type="http://schemas.openxmlformats.org/officeDocument/2006/relationships/hyperlink" Target="http://hoaquangbac.phuhoa.phuyen.gov.vn/" TargetMode="External"/><Relationship Id="rId485" Type="http://schemas.openxmlformats.org/officeDocument/2006/relationships/hyperlink" Target="https://camlo.quangtri.gov.vn/" TargetMode="External"/><Relationship Id="rId692" Type="http://schemas.openxmlformats.org/officeDocument/2006/relationships/hyperlink" Target="https://www.facebook.com/tuoitreconganthuathienhue/" TargetMode="External"/><Relationship Id="rId138" Type="http://schemas.openxmlformats.org/officeDocument/2006/relationships/hyperlink" Target="https://www.facebook.com/policexatradon" TargetMode="External"/><Relationship Id="rId345" Type="http://schemas.openxmlformats.org/officeDocument/2006/relationships/hyperlink" Target="https://www.facebook.com/conganphuongquangthuan/" TargetMode="External"/><Relationship Id="rId552" Type="http://schemas.openxmlformats.org/officeDocument/2006/relationships/hyperlink" Target="https://www.facebook.com/p/C%E1%BB%95ng-th%C3%B4ng-tin-ph%C6%B0%E1%BB%9Dng-Thu%E1%BA%ADn-L%E1%BB%99c-th%C3%A0nh-ph%E1%BB%91-Hu%E1%BA%BF-100069392221421/" TargetMode="External"/><Relationship Id="rId997" Type="http://schemas.openxmlformats.org/officeDocument/2006/relationships/hyperlink" Target="https://dailoc.quangnam.gov.vn/" TargetMode="External"/><Relationship Id="rId1182" Type="http://schemas.openxmlformats.org/officeDocument/2006/relationships/hyperlink" Target="https://tienphuoc.quangnam.gov.vn/webcenter/portal/tienphuoc" TargetMode="External"/><Relationship Id="rId205" Type="http://schemas.openxmlformats.org/officeDocument/2006/relationships/hyperlink" Target="https://www.facebook.com/policediennamdong" TargetMode="External"/><Relationship Id="rId412" Type="http://schemas.openxmlformats.org/officeDocument/2006/relationships/hyperlink" Target="https://www.facebook.com/p/C%C3%B4ng-an-x%C3%A3-V%C4%A9nh-S%C6%A1n-100039604761947/" TargetMode="External"/><Relationship Id="rId857" Type="http://schemas.openxmlformats.org/officeDocument/2006/relationships/hyperlink" Target="https://nguhanhson.danang.gov.vn/dia-phuong" TargetMode="External"/><Relationship Id="rId1042" Type="http://schemas.openxmlformats.org/officeDocument/2006/relationships/hyperlink" Target="https://dienban.quangnam.gov.vn/" TargetMode="External"/><Relationship Id="rId1487" Type="http://schemas.openxmlformats.org/officeDocument/2006/relationships/hyperlink" Target="https://xaphochau.ducpho.quangngai.gov.vn/" TargetMode="External"/><Relationship Id="rId1694" Type="http://schemas.openxmlformats.org/officeDocument/2006/relationships/hyperlink" Target="https://cattrinh.phucat.binhdinh.gov.vn/" TargetMode="External"/><Relationship Id="rId717" Type="http://schemas.openxmlformats.org/officeDocument/2006/relationships/hyperlink" Target="https://thuathienhue.gov.vn/" TargetMode="External"/><Relationship Id="rId924" Type="http://schemas.openxmlformats.org/officeDocument/2006/relationships/hyperlink" Target="http://hoian.gov.vn/thanhha/" TargetMode="External"/><Relationship Id="rId1347" Type="http://schemas.openxmlformats.org/officeDocument/2006/relationships/hyperlink" Target="https://xabinhthanhbn.binhson.quangngai.gov.vn/" TargetMode="External"/><Relationship Id="rId1554" Type="http://schemas.openxmlformats.org/officeDocument/2006/relationships/hyperlink" Target="https://www.facebook.com/TuoitreCongantinhBinhDinh/" TargetMode="External"/><Relationship Id="rId1761" Type="http://schemas.openxmlformats.org/officeDocument/2006/relationships/hyperlink" Target="https://vancanh.binhdinh.gov.vn/" TargetMode="External"/><Relationship Id="rId53" Type="http://schemas.openxmlformats.org/officeDocument/2006/relationships/hyperlink" Target="https://www.facebook.com/profile.php?id=100083631609279" TargetMode="External"/><Relationship Id="rId1207" Type="http://schemas.openxmlformats.org/officeDocument/2006/relationships/hyperlink" Target="http://tradong.bactramy.quangnam.gov.vn/" TargetMode="External"/><Relationship Id="rId1414" Type="http://schemas.openxmlformats.org/officeDocument/2006/relationships/hyperlink" Target="https://www.facebook.com/dtncatquangngai/" TargetMode="External"/><Relationship Id="rId1621" Type="http://schemas.openxmlformats.org/officeDocument/2006/relationships/hyperlink" Target="http://mythang.phumy.binhdinh.gov.vn/" TargetMode="External"/><Relationship Id="rId1859" Type="http://schemas.openxmlformats.org/officeDocument/2006/relationships/hyperlink" Target="https://sonhoa.phuyen.gov.vn/" TargetMode="External"/><Relationship Id="rId1719" Type="http://schemas.openxmlformats.org/officeDocument/2006/relationships/hyperlink" Target="https://www.facebook.com/TuoitreCongantinhBinhDinh/" TargetMode="External"/><Relationship Id="rId367" Type="http://schemas.openxmlformats.org/officeDocument/2006/relationships/hyperlink" Target="https://www.facebook.com/2593283287577337" TargetMode="External"/><Relationship Id="rId574" Type="http://schemas.openxmlformats.org/officeDocument/2006/relationships/hyperlink" Target="https://phuhoi.thuathienhue.gov.vn/" TargetMode="External"/><Relationship Id="rId227" Type="http://schemas.openxmlformats.org/officeDocument/2006/relationships/hyperlink" Target="https://www.facebook.com/policeZaHung" TargetMode="External"/><Relationship Id="rId781" Type="http://schemas.openxmlformats.org/officeDocument/2006/relationships/hyperlink" Target="https://thuongquang.thuathienhue.gov.vn/?gd=4&amp;cn=16" TargetMode="External"/><Relationship Id="rId879" Type="http://schemas.openxmlformats.org/officeDocument/2006/relationships/hyperlink" Target="https://www.facebook.com/tuoitredanangdn/?locale=vi_VN" TargetMode="External"/><Relationship Id="rId434" Type="http://schemas.openxmlformats.org/officeDocument/2006/relationships/hyperlink" Target="https://batang.huonghoa.quangtri.gov.vn/gi%E1%BB%9Ai-thi%E1%BB%86u-v%E1%BB%80-x%C3%83-ba-t%E1%BA%A6ng" TargetMode="External"/><Relationship Id="rId641" Type="http://schemas.openxmlformats.org/officeDocument/2006/relationships/hyperlink" Target="https://quangphu.thuathienhue.gov.vn/" TargetMode="External"/><Relationship Id="rId739" Type="http://schemas.openxmlformats.org/officeDocument/2006/relationships/hyperlink" Target="https://www.facebook.com/tuoitreconganthuathienhue/" TargetMode="External"/><Relationship Id="rId1064" Type="http://schemas.openxmlformats.org/officeDocument/2006/relationships/hyperlink" Target="http://duythanh.duyxuyen.quangnam.gov.vn/" TargetMode="External"/><Relationship Id="rId1271" Type="http://schemas.openxmlformats.org/officeDocument/2006/relationships/hyperlink" Target="https://www.facebook.com/policetamvinh/" TargetMode="External"/><Relationship Id="rId1369" Type="http://schemas.openxmlformats.org/officeDocument/2006/relationships/hyperlink" Target="https://xatrason.trabong.quangngai.gov.vn/" TargetMode="External"/><Relationship Id="rId1576" Type="http://schemas.openxmlformats.org/officeDocument/2006/relationships/hyperlink" Target="http://annghia.hoaian.binhdinh.gov.vn/Index.aspx?L=VN&amp;P=A02&amp;M=20" TargetMode="External"/><Relationship Id="rId501" Type="http://schemas.openxmlformats.org/officeDocument/2006/relationships/hyperlink" Target="https://trieuphong.quangtri.gov.vn/x%C3%A3-tri%E1%BB%87u-thu%E1%BA%ADn1" TargetMode="External"/><Relationship Id="rId946" Type="http://schemas.openxmlformats.org/officeDocument/2006/relationships/hyperlink" Target="https://www.facebook.com/tuoitreconganquangnam/" TargetMode="External"/><Relationship Id="rId1131" Type="http://schemas.openxmlformats.org/officeDocument/2006/relationships/hyperlink" Target="http://phuocgia.hiepduc.quangnam.gov.vn/" TargetMode="External"/><Relationship Id="rId1229" Type="http://schemas.openxmlformats.org/officeDocument/2006/relationships/hyperlink" Target="https://qppl.quangnam.gov.vn/Default.aspx?tabid=40&amp;LVB=12&amp;dnn_ctr403_VanBan_DanhSach_rg_VanBanChangePage=12" TargetMode="External"/><Relationship Id="rId1783" Type="http://schemas.openxmlformats.org/officeDocument/2006/relationships/hyperlink" Target="https://hoakien.tptuyhoa.phuyen.gov.vn/" TargetMode="External"/><Relationship Id="rId75" Type="http://schemas.openxmlformats.org/officeDocument/2006/relationships/hyperlink" Target="https://www.facebook.com/profile.php?id=100079018708023" TargetMode="External"/><Relationship Id="rId806" Type="http://schemas.openxmlformats.org/officeDocument/2006/relationships/hyperlink" Target="https://www.danang.gov.vn/web/guest/trang-chu" TargetMode="External"/><Relationship Id="rId1436" Type="http://schemas.openxmlformats.org/officeDocument/2006/relationships/hyperlink" Target="https://xalongmai.minhlong.quangngai.gov.vn/" TargetMode="External"/><Relationship Id="rId1643" Type="http://schemas.openxmlformats.org/officeDocument/2006/relationships/hyperlink" Target="http://mytai.phumy.binhdinh.gov.vn/" TargetMode="External"/><Relationship Id="rId1850" Type="http://schemas.openxmlformats.org/officeDocument/2006/relationships/hyperlink" Target="https://www.phuyen.gov.vn/" TargetMode="External"/><Relationship Id="rId1503" Type="http://schemas.openxmlformats.org/officeDocument/2006/relationships/hyperlink" Target="https://xabacung.bato.quangngai.gov.vn/uy-ban-nhan-dan" TargetMode="External"/><Relationship Id="rId1710" Type="http://schemas.openxmlformats.org/officeDocument/2006/relationships/hyperlink" Target="https://www.facebook.com/p/C%C3%B4ng-an-x%C3%A3-Nh%C6%A1n-M%E1%BB%B9-TX-An-Nh%C6%A1n-100080357388267/" TargetMode="External"/><Relationship Id="rId291" Type="http://schemas.openxmlformats.org/officeDocument/2006/relationships/hyperlink" Target="https://www.facebook.com/profile.php?id=100064031950697" TargetMode="External"/><Relationship Id="rId1808" Type="http://schemas.openxmlformats.org/officeDocument/2006/relationships/hyperlink" Target="https://xuanthinh.songcau.phuyen.gov.vn/" TargetMode="External"/><Relationship Id="rId151" Type="http://schemas.openxmlformats.org/officeDocument/2006/relationships/hyperlink" Target="https://www.facebook.com/policetienchau" TargetMode="External"/><Relationship Id="rId389" Type="http://schemas.openxmlformats.org/officeDocument/2006/relationships/hyperlink" Target="https://www.facebook.com/p/ANTT-Ph%C6%B0%E1%BB%9Dng-3-TX-Qu%E1%BA%A3ng-Tr%E1%BB%8B-100066493164550/" TargetMode="External"/><Relationship Id="rId596" Type="http://schemas.openxmlformats.org/officeDocument/2006/relationships/hyperlink" Target="https://antay.thuathienhue.gov.vn/?gd=4&amp;cn=16" TargetMode="External"/><Relationship Id="rId249" Type="http://schemas.openxmlformats.org/officeDocument/2006/relationships/hyperlink" Target="https://www.facebook.com/profile.php?id=100067077204236" TargetMode="External"/><Relationship Id="rId456" Type="http://schemas.openxmlformats.org/officeDocument/2006/relationships/hyperlink" Target="https://www.facebook.com/ConganxaGioSon/" TargetMode="External"/><Relationship Id="rId663" Type="http://schemas.openxmlformats.org/officeDocument/2006/relationships/hyperlink" Target="https://vinhxuan.thuathienhue.gov.vn/" TargetMode="External"/><Relationship Id="rId870" Type="http://schemas.openxmlformats.org/officeDocument/2006/relationships/hyperlink" Target="https://www.facebook.com/CAPHoaan/?locale=bs_BA" TargetMode="External"/><Relationship Id="rId1086" Type="http://schemas.openxmlformats.org/officeDocument/2006/relationships/hyperlink" Target="https://quean.queson.quangnam.gov.vn/" TargetMode="External"/><Relationship Id="rId1293" Type="http://schemas.openxmlformats.org/officeDocument/2006/relationships/hyperlink" Target="https://www.facebook.com/162536025352996" TargetMode="External"/><Relationship Id="rId109" Type="http://schemas.openxmlformats.org/officeDocument/2006/relationships/hyperlink" Target="https://www.facebook.com/profile.php?id=100071254878238" TargetMode="External"/><Relationship Id="rId316" Type="http://schemas.openxmlformats.org/officeDocument/2006/relationships/hyperlink" Target="https://www.facebook.com/profile.php?id=100077964801248" TargetMode="External"/><Relationship Id="rId523" Type="http://schemas.openxmlformats.org/officeDocument/2006/relationships/hyperlink" Target="https://hailang.quangtri.gov.vn/" TargetMode="External"/><Relationship Id="rId968" Type="http://schemas.openxmlformats.org/officeDocument/2006/relationships/hyperlink" Target="https://www.facebook.com/tuoitreconganquangnam/" TargetMode="External"/><Relationship Id="rId1153" Type="http://schemas.openxmlformats.org/officeDocument/2006/relationships/hyperlink" Target="http://binhlanh.thangbinh.quangnam.gov.vn/" TargetMode="External"/><Relationship Id="rId1598" Type="http://schemas.openxmlformats.org/officeDocument/2006/relationships/hyperlink" Target="http://anhaodong.hoaian.binhdinh.gov.vn/" TargetMode="External"/><Relationship Id="rId97" Type="http://schemas.openxmlformats.org/officeDocument/2006/relationships/hyperlink" Target="https://www.facebook.com/profile.php?id=100068867250454" TargetMode="External"/><Relationship Id="rId730" Type="http://schemas.openxmlformats.org/officeDocument/2006/relationships/hyperlink" Target="https://thuathienhue.gov.vn/" TargetMode="External"/><Relationship Id="rId828" Type="http://schemas.openxmlformats.org/officeDocument/2006/relationships/hyperlink" Target="https://haichau2.danang.gov.vn/" TargetMode="External"/><Relationship Id="rId1013" Type="http://schemas.openxmlformats.org/officeDocument/2006/relationships/hyperlink" Target="https://www.facebook.com/policedienthangbac/" TargetMode="External"/><Relationship Id="rId1360" Type="http://schemas.openxmlformats.org/officeDocument/2006/relationships/hyperlink" Target="https://xatralam.trabong.quangngai.gov.vn/uy-ban-nhan-dan" TargetMode="External"/><Relationship Id="rId1458" Type="http://schemas.openxmlformats.org/officeDocument/2006/relationships/hyperlink" Target="https://xaducthang.moduc.quangngai.gov.vn/uy-ban-nhan-dan" TargetMode="External"/><Relationship Id="rId1665" Type="http://schemas.openxmlformats.org/officeDocument/2006/relationships/hyperlink" Target="https://www.facebook.com/TuoitreCongantinhBinhDinh/" TargetMode="External"/><Relationship Id="rId1872" Type="http://schemas.openxmlformats.org/officeDocument/2006/relationships/hyperlink" Target="https://www.facebook.com/100080272940134" TargetMode="External"/><Relationship Id="rId1220" Type="http://schemas.openxmlformats.org/officeDocument/2006/relationships/hyperlink" Target="http://traleng.namtramy.quangnam.gov.vn/" TargetMode="External"/><Relationship Id="rId1318" Type="http://schemas.openxmlformats.org/officeDocument/2006/relationships/hyperlink" Target="https://xatinhan.thanhpho.quangngai.gov.vn/" TargetMode="External"/><Relationship Id="rId1525" Type="http://schemas.openxmlformats.org/officeDocument/2006/relationships/hyperlink" Target="https://nhonbinh.quynhon.binhdinh.gov.vn/" TargetMode="External"/><Relationship Id="rId1732" Type="http://schemas.openxmlformats.org/officeDocument/2006/relationships/hyperlink" Target="http://phuocthang.tuyphuoc.binhdinh.gov.vn/" TargetMode="External"/><Relationship Id="rId24" Type="http://schemas.openxmlformats.org/officeDocument/2006/relationships/hyperlink" Target="https://www.facebook.com/profile.php?id=61550628996376" TargetMode="External"/><Relationship Id="rId173" Type="http://schemas.openxmlformats.org/officeDocument/2006/relationships/hyperlink" Target="https://www.facebook.com/policehiepthuan" TargetMode="External"/><Relationship Id="rId380" Type="http://schemas.openxmlformats.org/officeDocument/2006/relationships/hyperlink" Target="https://dongluong.dongha.quangtri.gov.vn/" TargetMode="External"/><Relationship Id="rId240" Type="http://schemas.openxmlformats.org/officeDocument/2006/relationships/hyperlink" Target="https://www.facebook.com/profile.php?id=100068154038934" TargetMode="External"/><Relationship Id="rId478" Type="http://schemas.openxmlformats.org/officeDocument/2006/relationships/hyperlink" Target="https://congan.quangtri.gov.vn/vi/news/Phong-trao/diem-sang-trong-phong-trao-toan-dan-bao-ve-an-ninh-to-quoc-2968.html" TargetMode="External"/><Relationship Id="rId685" Type="http://schemas.openxmlformats.org/officeDocument/2006/relationships/hyperlink" Target="https://thuychau.thuathienhue.gov.vn/" TargetMode="External"/><Relationship Id="rId892" Type="http://schemas.openxmlformats.org/officeDocument/2006/relationships/hyperlink" Target="https://danang.gov.vn/web/guest/van-ban-dieu-hanh/chi-tiet?id=6831" TargetMode="External"/><Relationship Id="rId100" Type="http://schemas.openxmlformats.org/officeDocument/2006/relationships/hyperlink" Target="https://www.facebook.com/caxnghialam" TargetMode="External"/><Relationship Id="rId338" Type="http://schemas.openxmlformats.org/officeDocument/2006/relationships/hyperlink" Target="https://quangtho.quangbinh.gov.vn/" TargetMode="External"/><Relationship Id="rId545" Type="http://schemas.openxmlformats.org/officeDocument/2006/relationships/hyperlink" Target="https://haichanh.hailang.quangtri.gov.vn/" TargetMode="External"/><Relationship Id="rId752" Type="http://schemas.openxmlformats.org/officeDocument/2006/relationships/hyperlink" Target="https://www.facebook.com/ubndxavinhhung/" TargetMode="External"/><Relationship Id="rId1175" Type="http://schemas.openxmlformats.org/officeDocument/2006/relationships/hyperlink" Target="http://binhnguyen.thangbinh.quangnam.gov.vn/" TargetMode="External"/><Relationship Id="rId1382" Type="http://schemas.openxmlformats.org/officeDocument/2006/relationships/hyperlink" Target="https://xanghialam.tunghia.quangngai.gov.vn/" TargetMode="External"/><Relationship Id="rId405" Type="http://schemas.openxmlformats.org/officeDocument/2006/relationships/hyperlink" Target="https://hienthanh.vinhlinh.quangtri.gov.vn/" TargetMode="External"/><Relationship Id="rId612" Type="http://schemas.openxmlformats.org/officeDocument/2006/relationships/hyperlink" Target="https://www.facebook.com/tuoitreconganthuathienhue/" TargetMode="External"/><Relationship Id="rId1035" Type="http://schemas.openxmlformats.org/officeDocument/2006/relationships/hyperlink" Target="https://www.facebook.com/tuoitreconganquangnam/" TargetMode="External"/><Relationship Id="rId1242" Type="http://schemas.openxmlformats.org/officeDocument/2006/relationships/hyperlink" Target="http://tamanhnam.nuithanh.quangnam.gov.vn/" TargetMode="External"/><Relationship Id="rId1687" Type="http://schemas.openxmlformats.org/officeDocument/2006/relationships/hyperlink" Target="https://cattai.phucat.binhdinh.gov.vn/" TargetMode="External"/><Relationship Id="rId1894" Type="http://schemas.openxmlformats.org/officeDocument/2006/relationships/hyperlink" Target="http://hoaphong.tayhoa.phuyen.gov.vn/" TargetMode="External"/><Relationship Id="rId917" Type="http://schemas.openxmlformats.org/officeDocument/2006/relationships/hyperlink" Target="https://tamky.quangnam.gov.vn/webcenter/portal/tamky/pages_danh-ba?deptId=1043" TargetMode="External"/><Relationship Id="rId1102" Type="http://schemas.openxmlformats.org/officeDocument/2006/relationships/hyperlink" Target="https://dbnd.quangnam.gov.vn/Files/TLKH/BAO_CAO_Tra_loi_y_kien_cu_tri_sau_ky_hop_18,_HDND_tinh.pdf" TargetMode="External"/><Relationship Id="rId1547" Type="http://schemas.openxmlformats.org/officeDocument/2006/relationships/hyperlink" Target="https://tranphu.quynhon.binhdinh.gov.vn/" TargetMode="External"/><Relationship Id="rId1754" Type="http://schemas.openxmlformats.org/officeDocument/2006/relationships/hyperlink" Target="https://vancanh.binhdinh.gov.vn/" TargetMode="External"/><Relationship Id="rId46" Type="http://schemas.openxmlformats.org/officeDocument/2006/relationships/hyperlink" Target="https://www.facebook.com/profile.php?id=61550649676829" TargetMode="External"/><Relationship Id="rId1407" Type="http://schemas.openxmlformats.org/officeDocument/2006/relationships/hyperlink" Target="https://www.facebook.com/dtncatquangngai/" TargetMode="External"/><Relationship Id="rId1614" Type="http://schemas.openxmlformats.org/officeDocument/2006/relationships/hyperlink" Target="https://www.facebook.com/p/C%C3%B4ng-an-x%C3%A3-%C3%82n-Ngh%C4%A9a-100082587249878/" TargetMode="External"/><Relationship Id="rId1821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5" Type="http://schemas.openxmlformats.org/officeDocument/2006/relationships/hyperlink" Target="https://www.facebook.com/policeduytrung" TargetMode="External"/><Relationship Id="rId262" Type="http://schemas.openxmlformats.org/officeDocument/2006/relationships/hyperlink" Target="https://www.facebook.com/profile.php?id=100063458405797" TargetMode="External"/><Relationship Id="rId567" Type="http://schemas.openxmlformats.org/officeDocument/2006/relationships/hyperlink" Target="https://www.facebook.com/p/C%E1%BB%95ng-th%C3%B4ng-tin-ph%C6%B0%E1%BB%9Dng-V%E1%BB%B9-D%E1%BA%A1-th%C3%A0nh-ph%E1%BB%91-Hu%E1%BA%BF-100068977187336/" TargetMode="External"/><Relationship Id="rId1197" Type="http://schemas.openxmlformats.org/officeDocument/2006/relationships/hyperlink" Target="https://www.facebook.com/policetientho/" TargetMode="External"/><Relationship Id="rId122" Type="http://schemas.openxmlformats.org/officeDocument/2006/relationships/hyperlink" Target="https://www.facebook.com/policetamdan" TargetMode="External"/><Relationship Id="rId774" Type="http://schemas.openxmlformats.org/officeDocument/2006/relationships/hyperlink" Target="https://thuathienhue.gov.vn/" TargetMode="External"/><Relationship Id="rId981" Type="http://schemas.openxmlformats.org/officeDocument/2006/relationships/hyperlink" Target="http://daihong.dailoc.quangnam.gov.vn/" TargetMode="External"/><Relationship Id="rId1057" Type="http://schemas.openxmlformats.org/officeDocument/2006/relationships/hyperlink" Target="https://www.facebook.com/policeduyson/" TargetMode="External"/><Relationship Id="rId427" Type="http://schemas.openxmlformats.org/officeDocument/2006/relationships/hyperlink" Target="https://www.facebook.com/conganBaTri/" TargetMode="External"/><Relationship Id="rId634" Type="http://schemas.openxmlformats.org/officeDocument/2006/relationships/hyperlink" Target="https://www.facebook.com/p/%C4%90%E1%BB%99i-C%E1%BA%A3nh-s%C3%A1t-QLHC-v%E1%BB%81-TTXH-CAH-Qu%E1%BA%A3ng-%C4%90i%E1%BB%81n-t%E1%BB%89nh-Th%E1%BB%ABa-Thi%C3%AAn-Hu%E1%BA%BF-100065187000725/" TargetMode="External"/><Relationship Id="rId841" Type="http://schemas.openxmlformats.org/officeDocument/2006/relationships/hyperlink" Target="https://hoacuongnam.danang.gov.vn/" TargetMode="External"/><Relationship Id="rId1264" Type="http://schemas.openxmlformats.org/officeDocument/2006/relationships/hyperlink" Target="https://tamdan.gov.vn/" TargetMode="External"/><Relationship Id="rId1471" Type="http://schemas.openxmlformats.org/officeDocument/2006/relationships/hyperlink" Target="https://xaphoan.ducpho.quangngai.gov.vn/" TargetMode="External"/><Relationship Id="rId1569" Type="http://schemas.openxmlformats.org/officeDocument/2006/relationships/hyperlink" Target="https://www.facebook.com/TuoitreCongantinhBinhDinh/" TargetMode="External"/><Relationship Id="rId701" Type="http://schemas.openxmlformats.org/officeDocument/2006/relationships/hyperlink" Target="https://thuathienhue.gov.vn/" TargetMode="External"/><Relationship Id="rId939" Type="http://schemas.openxmlformats.org/officeDocument/2006/relationships/hyperlink" Target="http://camthanh.hoian.gov.vn/" TargetMode="External"/><Relationship Id="rId1124" Type="http://schemas.openxmlformats.org/officeDocument/2006/relationships/hyperlink" Target="https://www.quangninh.gov.vn/donvi/TXQuangYen/Trang/ChiTietBVGioiThieu.aspx?bvid=203" TargetMode="External"/><Relationship Id="rId1331" Type="http://schemas.openxmlformats.org/officeDocument/2006/relationships/hyperlink" Target="https://www.facebook.com/p/C%E1%BB%9D-%C4%91%E1%BB%8F-B%C3%ACnh-Kh%C6%B0%C6%A1ng-100064222413863/" TargetMode="External"/><Relationship Id="rId1776" Type="http://schemas.openxmlformats.org/officeDocument/2006/relationships/hyperlink" Target="https://www.facebook.com/565858940709176" TargetMode="External"/><Relationship Id="rId68" Type="http://schemas.openxmlformats.org/officeDocument/2006/relationships/hyperlink" Target="https://www.facebook.com/profile.php?id=100089444536429" TargetMode="External"/><Relationship Id="rId1429" Type="http://schemas.openxmlformats.org/officeDocument/2006/relationships/hyperlink" Target="https://www.facebook.com/dtncatquangngai/" TargetMode="External"/><Relationship Id="rId1636" Type="http://schemas.openxmlformats.org/officeDocument/2006/relationships/hyperlink" Target="https://www.facebook.com/p/C%C3%B4ng-An-x%C3%A3-M%E1%BB%B9-Ch%C3%A1nh-100078697523021/" TargetMode="External"/><Relationship Id="rId1843" Type="http://schemas.openxmlformats.org/officeDocument/2006/relationships/hyperlink" Target="https://anphu.tptuyhoa.phuyen.gov.vn/" TargetMode="External"/><Relationship Id="rId1703" Type="http://schemas.openxmlformats.org/officeDocument/2006/relationships/hyperlink" Target="https://www.facebook.com/p/%C4%90O%C3%80N-X%C3%83-C%C3%81T-TH%E1%BA%AENG-100063913938600/" TargetMode="External"/><Relationship Id="rId1910" Type="http://schemas.openxmlformats.org/officeDocument/2006/relationships/hyperlink" Target="http://hoatri.phuhoa.phuyen.gov.vn/" TargetMode="External"/><Relationship Id="rId284" Type="http://schemas.openxmlformats.org/officeDocument/2006/relationships/hyperlink" Target="https://www.facebook.com/ADMIN.GDTG11" TargetMode="External"/><Relationship Id="rId491" Type="http://schemas.openxmlformats.org/officeDocument/2006/relationships/hyperlink" Target="https://camlo.quangtri.gov.vn/" TargetMode="External"/><Relationship Id="rId144" Type="http://schemas.openxmlformats.org/officeDocument/2006/relationships/hyperlink" Target="https://www.facebook.com/policetragiang" TargetMode="External"/><Relationship Id="rId589" Type="http://schemas.openxmlformats.org/officeDocument/2006/relationships/hyperlink" Target="https://www.facebook.com/p/C%C3%B4ng-an-H%C6%B0%C6%A1ng-Long-_-TP-Hu%E1%BA%BF-V%C3%AC-An-ninh-T%E1%BB%95-Qu%E1%BB%91c-V%C3%AC-h%E1%BA%A1nh-ph%C3%BAc-Nh%C3%A2n-D%C3%A2n-100063621484378/" TargetMode="External"/><Relationship Id="rId796" Type="http://schemas.openxmlformats.org/officeDocument/2006/relationships/hyperlink" Target="https://www.danang.gov.vn/web/guest/trang-chu" TargetMode="External"/><Relationship Id="rId351" Type="http://schemas.openxmlformats.org/officeDocument/2006/relationships/hyperlink" Target="https://www.facebook.com/p/C%C3%B4ng-an-x%C3%A3-Qu%E1%BA%A3ng-S%C6%A1n-th%E1%BB%8B-x%C3%A3-Ba-%C4%90%E1%BB%93n-100072370150779/" TargetMode="External"/><Relationship Id="rId449" Type="http://schemas.openxmlformats.org/officeDocument/2006/relationships/hyperlink" Target="https://giolinh.quangtri.gov.vn/c%C3%A1c-x%C3%A3-th%E1%BB%8B-tr%E1%BA%A5n" TargetMode="External"/><Relationship Id="rId656" Type="http://schemas.openxmlformats.org/officeDocument/2006/relationships/hyperlink" Target="https://phuthanh.thuathienhue.gov.vn/" TargetMode="External"/><Relationship Id="rId863" Type="http://schemas.openxmlformats.org/officeDocument/2006/relationships/hyperlink" Target="https://hoaphat.danang.gov.vn/chi-tiet-tin-tuc?dinhdanh=291706&amp;cat=49630" TargetMode="External"/><Relationship Id="rId1079" Type="http://schemas.openxmlformats.org/officeDocument/2006/relationships/hyperlink" Target="https://www.facebook.com/p/M%E1%BA%B7t-tr%E1%BA%ADn-x%C3%A3-Qu%E1%BA%BF-Thu%E1%BA%ADn-huy%E1%BB%87n-Qu%E1%BA%BF-S%C6%A1n-t%E1%BB%89nh-Qu%E1%BA%A3ng-Nam-100076371649247/" TargetMode="External"/><Relationship Id="rId1286" Type="http://schemas.openxmlformats.org/officeDocument/2006/relationships/hyperlink" Target="https://www.facebook.com/tuoitreconganquangnam/" TargetMode="External"/><Relationship Id="rId1493" Type="http://schemas.openxmlformats.org/officeDocument/2006/relationships/hyperlink" Target="https://www.facebook.com/p/Tin-N%C3%B3ng-Qu%E1%BA%A3ng-Ng%C3%A3i-100083575682334/" TargetMode="External"/><Relationship Id="rId211" Type="http://schemas.openxmlformats.org/officeDocument/2006/relationships/hyperlink" Target="https://www.facebook.com/ConganxaDaiAnVuBanNamDinh" TargetMode="External"/><Relationship Id="rId309" Type="http://schemas.openxmlformats.org/officeDocument/2006/relationships/hyperlink" Target="https://www.facebook.com/profile.php?id=100080622851348" TargetMode="External"/><Relationship Id="rId516" Type="http://schemas.openxmlformats.org/officeDocument/2006/relationships/hyperlink" Target="https://www.facebook.com/people/ANTT-x%C3%A3-Tri%E1%BB%87u-Giang/100070573230256/" TargetMode="External"/><Relationship Id="rId1146" Type="http://schemas.openxmlformats.org/officeDocument/2006/relationships/hyperlink" Target="http://binhphuc.thangbinh.quangnam.gov.vn/" TargetMode="External"/><Relationship Id="rId1798" Type="http://schemas.openxmlformats.org/officeDocument/2006/relationships/hyperlink" Target="http://xuanhai.nghixuan.hatinh.gov.vn/" TargetMode="External"/><Relationship Id="rId723" Type="http://schemas.openxmlformats.org/officeDocument/2006/relationships/hyperlink" Target="https://www.facebook.com/tuoitreconganthuathienhue/" TargetMode="External"/><Relationship Id="rId930" Type="http://schemas.openxmlformats.org/officeDocument/2006/relationships/hyperlink" Target="https://qppl.quangnam.gov.vn/Default.aspx?TabID=71&amp;VB=41260" TargetMode="External"/><Relationship Id="rId1006" Type="http://schemas.openxmlformats.org/officeDocument/2006/relationships/hyperlink" Target="https://dailoc.quangnam.gov.vn/" TargetMode="External"/><Relationship Id="rId1353" Type="http://schemas.openxmlformats.org/officeDocument/2006/relationships/hyperlink" Target="https://xabinhchau.binhson.quangngai.gov.vn/" TargetMode="External"/><Relationship Id="rId1560" Type="http://schemas.openxmlformats.org/officeDocument/2006/relationships/hyperlink" Target="https://phuocmy.quynhon.binhdinh.gov.vn/" TargetMode="External"/><Relationship Id="rId1658" Type="http://schemas.openxmlformats.org/officeDocument/2006/relationships/hyperlink" Target="http://taythuan.tayson.binhdinh.gov.vn/" TargetMode="External"/><Relationship Id="rId1865" Type="http://schemas.openxmlformats.org/officeDocument/2006/relationships/hyperlink" Target="https://www.facebook.com/p/Tu%E1%BB%95i-tr%E1%BA%BB-C%C3%B4ng-an-huy%E1%BB%87n-Ninh-Ph%C6%B0%E1%BB%9Bc-100068114569027/" TargetMode="External"/><Relationship Id="rId1213" Type="http://schemas.openxmlformats.org/officeDocument/2006/relationships/hyperlink" Target="https://danang.gov.vn/chinh-quyen/chi-tiet?id=49296&amp;_c=3,9,33" TargetMode="External"/><Relationship Id="rId1420" Type="http://schemas.openxmlformats.org/officeDocument/2006/relationships/hyperlink" Target="https://www.facebook.com/dtncatquangngai/" TargetMode="External"/><Relationship Id="rId1518" Type="http://schemas.openxmlformats.org/officeDocument/2006/relationships/hyperlink" Target="https://xabaxa.bato.quangngai.gov.vn/" TargetMode="External"/><Relationship Id="rId1725" Type="http://schemas.openxmlformats.org/officeDocument/2006/relationships/hyperlink" Target="http://nhonkhanh.annhon.binhdinh.gov.vn/" TargetMode="External"/><Relationship Id="rId17" Type="http://schemas.openxmlformats.org/officeDocument/2006/relationships/hyperlink" Target="https://www.facebook.com/profile.php?id=61550699696867" TargetMode="External"/><Relationship Id="rId166" Type="http://schemas.openxmlformats.org/officeDocument/2006/relationships/hyperlink" Target="https://www.facebook.com/policebinhgiang" TargetMode="External"/><Relationship Id="rId373" Type="http://schemas.openxmlformats.org/officeDocument/2006/relationships/hyperlink" Target="https://www.facebook.com/p/ANTT-Ph%C6%B0%E1%BB%9Dng-2-Th%E1%BB%8B-x%C3%A3-Qu%E1%BA%A3ng-Tr%E1%BB%8B-100069193744869/" TargetMode="External"/><Relationship Id="rId580" Type="http://schemas.openxmlformats.org/officeDocument/2006/relationships/hyperlink" Target="https://phuocvinh.thuathienhue.gov.vn/?gd=7&amp;cn=85&amp;tm=1" TargetMode="External"/><Relationship Id="rId1" Type="http://schemas.openxmlformats.org/officeDocument/2006/relationships/hyperlink" Target="https://www.facebook.com/profile.php?id=61550013465175" TargetMode="External"/><Relationship Id="rId233" Type="http://schemas.openxmlformats.org/officeDocument/2006/relationships/hyperlink" Target="https://www.facebook.com/policecamkim" TargetMode="External"/><Relationship Id="rId440" Type="http://schemas.openxmlformats.org/officeDocument/2006/relationships/hyperlink" Target="https://quangtri.gdt.gov.vn/wps/portal?1dmy&amp;page=Z6_049IL8VSOJDB70IERMA7G920M6&amp;urile=wcm%3Apath%3A%2Fquangtri%2Fsite%2Fnews%2Fcucthue%2F6fc16489-f169-4532-a1aa-78ec55c84c48" TargetMode="External"/><Relationship Id="rId678" Type="http://schemas.openxmlformats.org/officeDocument/2006/relationships/hyperlink" Target="https://thuyvan.thuathienhue.gov.vn/?gd=4&amp;cn=121&amp;tc=1363" TargetMode="External"/><Relationship Id="rId885" Type="http://schemas.openxmlformats.org/officeDocument/2006/relationships/hyperlink" Target="https://www.facebook.com/hoachauhoavangdanang/?locale=vi_VN" TargetMode="External"/><Relationship Id="rId1070" Type="http://schemas.openxmlformats.org/officeDocument/2006/relationships/hyperlink" Target="http://duyhai.duyxuyen.quangnam.gov.vn/" TargetMode="External"/><Relationship Id="rId300" Type="http://schemas.openxmlformats.org/officeDocument/2006/relationships/hyperlink" Target="https://www.facebook.com/profile.php?id=100076324716084" TargetMode="External"/><Relationship Id="rId538" Type="http://schemas.openxmlformats.org/officeDocument/2006/relationships/hyperlink" Target="https://www.quangninh.gov.vn/donvi/tpcampha/Trang/ChiTietTinTuc.aspx?nid=27499" TargetMode="External"/><Relationship Id="rId745" Type="http://schemas.openxmlformats.org/officeDocument/2006/relationships/hyperlink" Target="https://aroang.thuathienhue.gov.vn/" TargetMode="External"/><Relationship Id="rId952" Type="http://schemas.openxmlformats.org/officeDocument/2006/relationships/hyperlink" Target="https://www.facebook.com/tuoitreconganquangnam/" TargetMode="External"/><Relationship Id="rId1168" Type="http://schemas.openxmlformats.org/officeDocument/2006/relationships/hyperlink" Target="https://www.facebook.com/policebinhtrung/" TargetMode="External"/><Relationship Id="rId1375" Type="http://schemas.openxmlformats.org/officeDocument/2006/relationships/hyperlink" Target="https://xatinhdong.sontinh.quangngai.gov.vn/uy-ban-nhan-dan" TargetMode="External"/><Relationship Id="rId1582" Type="http://schemas.openxmlformats.org/officeDocument/2006/relationships/hyperlink" Target="https://tamquanbac-hoainhon.binhdinh.gov.vn/" TargetMode="External"/><Relationship Id="rId81" Type="http://schemas.openxmlformats.org/officeDocument/2006/relationships/hyperlink" Target="https://www.facebook.com/profile.php?id=100081080766213" TargetMode="External"/><Relationship Id="rId605" Type="http://schemas.openxmlformats.org/officeDocument/2006/relationships/hyperlink" Target="https://phongson.thuathienhue.gov.vn/" TargetMode="External"/><Relationship Id="rId812" Type="http://schemas.openxmlformats.org/officeDocument/2006/relationships/hyperlink" Target="https://vinhtrung.danang.gov.vn/" TargetMode="External"/><Relationship Id="rId1028" Type="http://schemas.openxmlformats.org/officeDocument/2006/relationships/hyperlink" Target="https://www.facebook.com/policediennambac/" TargetMode="External"/><Relationship Id="rId1235" Type="http://schemas.openxmlformats.org/officeDocument/2006/relationships/hyperlink" Target="https://www.facebook.com/policetamtien/" TargetMode="External"/><Relationship Id="rId1442" Type="http://schemas.openxmlformats.org/officeDocument/2006/relationships/hyperlink" Target="https://xahanhthuan.nghiahanh.quangngai.gov.vn/uy-ban-nhan-dan" TargetMode="External"/><Relationship Id="rId1887" Type="http://schemas.openxmlformats.org/officeDocument/2006/relationships/hyperlink" Target="https://songhinh.phuyen.gov.vn/" TargetMode="External"/><Relationship Id="rId1302" Type="http://schemas.openxmlformats.org/officeDocument/2006/relationships/hyperlink" Target="https://xanghiadung.thanhpho.quangngai.gov.vn/" TargetMode="External"/><Relationship Id="rId1747" Type="http://schemas.openxmlformats.org/officeDocument/2006/relationships/hyperlink" Target="http://phuocthuan.tuyphuoc.binhdinh.gov.vn/" TargetMode="External"/><Relationship Id="rId39" Type="http://schemas.openxmlformats.org/officeDocument/2006/relationships/hyperlink" Target="https://www.facebook.com/profile.php?id=100063715094005" TargetMode="External"/><Relationship Id="rId1607" Type="http://schemas.openxmlformats.org/officeDocument/2006/relationships/hyperlink" Target="https://anduc.hoaian.binhdinh.gov.vn/" TargetMode="External"/><Relationship Id="rId1814" Type="http://schemas.openxmlformats.org/officeDocument/2006/relationships/hyperlink" Target="https://www.facebook.com/p/Tu%E1%BB%95i-tr%E1%BA%BB-B%E1%BB%99-%C4%91%E1%BB%99i-Bi%C3%AAn-ph%C3%B2ng-t%E1%BB%89nh-Ph%C3%BA-Y%C3%AAn-100064843538950/" TargetMode="External"/><Relationship Id="rId188" Type="http://schemas.openxmlformats.org/officeDocument/2006/relationships/hyperlink" Target="https://www.facebook.com/policequelong" TargetMode="External"/><Relationship Id="rId395" Type="http://schemas.openxmlformats.org/officeDocument/2006/relationships/hyperlink" Target="https://vinhchap.vinhlinh.quangtri.gov.vn/" TargetMode="External"/><Relationship Id="rId255" Type="http://schemas.openxmlformats.org/officeDocument/2006/relationships/hyperlink" Target="https://www.facebook.com/profile.php?id=100067499390301" TargetMode="External"/><Relationship Id="rId462" Type="http://schemas.openxmlformats.org/officeDocument/2006/relationships/hyperlink" Target="https://www.facebook.com/587881275432823" TargetMode="External"/><Relationship Id="rId1092" Type="http://schemas.openxmlformats.org/officeDocument/2006/relationships/hyperlink" Target="https://qppl.quangnam.gov.vn/Default.aspx?TabID=71&amp;VB=58241" TargetMode="External"/><Relationship Id="rId1397" Type="http://schemas.openxmlformats.org/officeDocument/2006/relationships/hyperlink" Target="https://www.facebook.com/tuoitrenghiahiep/" TargetMode="External"/><Relationship Id="rId115" Type="http://schemas.openxmlformats.org/officeDocument/2006/relationships/hyperlink" Target="https://www.facebook.com/profile.php?id=100032868716281" TargetMode="External"/><Relationship Id="rId322" Type="http://schemas.openxmlformats.org/officeDocument/2006/relationships/hyperlink" Target="https://www.facebook.com/profile.php?id=100075995417749" TargetMode="External"/><Relationship Id="rId767" Type="http://schemas.openxmlformats.org/officeDocument/2006/relationships/hyperlink" Target="https://www.facebook.com/p/ANTT-X%C3%A3-L%E1%BB%99c-%C4%90i%E1%BB%81n-100063536498268/" TargetMode="External"/><Relationship Id="rId974" Type="http://schemas.openxmlformats.org/officeDocument/2006/relationships/hyperlink" Target="https://www.facebook.com/tuoitreconganquangnam/" TargetMode="External"/><Relationship Id="rId627" Type="http://schemas.openxmlformats.org/officeDocument/2006/relationships/hyperlink" Target="https://www.facebook.com/tuoitreconganthuathienhue/" TargetMode="External"/><Relationship Id="rId834" Type="http://schemas.openxmlformats.org/officeDocument/2006/relationships/hyperlink" Target="https://namduong.danang.gov.vn/" TargetMode="External"/><Relationship Id="rId1257" Type="http://schemas.openxmlformats.org/officeDocument/2006/relationships/hyperlink" Target="https://www.facebook.com/policetammydong/" TargetMode="External"/><Relationship Id="rId1464" Type="http://schemas.openxmlformats.org/officeDocument/2006/relationships/hyperlink" Target="https://xaducthanh.moduc.quangngai.gov.vn/" TargetMode="External"/><Relationship Id="rId1671" Type="http://schemas.openxmlformats.org/officeDocument/2006/relationships/hyperlink" Target="https://www.facebook.com/TuoitreCongantinhBinhDinh/" TargetMode="External"/><Relationship Id="rId901" Type="http://schemas.openxmlformats.org/officeDocument/2006/relationships/hyperlink" Target="https://anxuan.tamky.quangnam.gov.vn/home/" TargetMode="External"/><Relationship Id="rId1117" Type="http://schemas.openxmlformats.org/officeDocument/2006/relationships/hyperlink" Target="https://www.facebook.com/tuoitreconganquangnam/" TargetMode="External"/><Relationship Id="rId1324" Type="http://schemas.openxmlformats.org/officeDocument/2006/relationships/hyperlink" Target="https://xabinhthuan.binhson.quangngai.gov.vn/" TargetMode="External"/><Relationship Id="rId1531" Type="http://schemas.openxmlformats.org/officeDocument/2006/relationships/hyperlink" Target="https://tranquangdieu.quynhon.binhdinh.gov.vn/" TargetMode="External"/><Relationship Id="rId1769" Type="http://schemas.openxmlformats.org/officeDocument/2006/relationships/hyperlink" Target="https://phuong9.tptuyhoa.phuyen.gov.vn/" TargetMode="External"/><Relationship Id="rId30" Type="http://schemas.openxmlformats.org/officeDocument/2006/relationships/hyperlink" Target="https://www.facebook.com/profile.php?id=100064200665739" TargetMode="External"/><Relationship Id="rId1629" Type="http://schemas.openxmlformats.org/officeDocument/2006/relationships/hyperlink" Target="http://mytrinh.phumy.binhdinh.gov.vn/" TargetMode="External"/><Relationship Id="rId1836" Type="http://schemas.openxmlformats.org/officeDocument/2006/relationships/hyperlink" Target="https://www.facebook.com/p/X%C3%A3-An-Th%E1%BA%A1ch-huy%E1%BB%87n-Tuy-An-t%E1%BB%89nh-Ph%C3%BA-Y%C3%AAn-100067990225984/" TargetMode="External"/><Relationship Id="rId1903" Type="http://schemas.openxmlformats.org/officeDocument/2006/relationships/hyperlink" Target="http://hoathinh.tayhoa.phuyen.gov.vn/" TargetMode="External"/><Relationship Id="rId277" Type="http://schemas.openxmlformats.org/officeDocument/2006/relationships/hyperlink" Target="https://www.facebook.com/profile.php?id=100070998726456" TargetMode="External"/><Relationship Id="rId484" Type="http://schemas.openxmlformats.org/officeDocument/2006/relationships/hyperlink" Target="https://www.facebook.com/tuoitreconganquangbinh/" TargetMode="External"/><Relationship Id="rId137" Type="http://schemas.openxmlformats.org/officeDocument/2006/relationships/hyperlink" Target="https://www.facebook.com/policetracang" TargetMode="External"/><Relationship Id="rId344" Type="http://schemas.openxmlformats.org/officeDocument/2006/relationships/hyperlink" Target="https://quangbinh.gov.vn/chi-tiet-tin/-/view-article/1/14012495784457/1511176963623" TargetMode="External"/><Relationship Id="rId691" Type="http://schemas.openxmlformats.org/officeDocument/2006/relationships/hyperlink" Target="https://thuathienhue.gov.vn/" TargetMode="External"/><Relationship Id="rId789" Type="http://schemas.openxmlformats.org/officeDocument/2006/relationships/hyperlink" Target="https://thuathienhue.gov.vn/" TargetMode="External"/><Relationship Id="rId996" Type="http://schemas.openxmlformats.org/officeDocument/2006/relationships/hyperlink" Target="https://www.facebook.com/PoliceDaiPhong/" TargetMode="External"/><Relationship Id="rId551" Type="http://schemas.openxmlformats.org/officeDocument/2006/relationships/hyperlink" Target="https://tayloc.thuathienhue.gov.vn/?gd=16" TargetMode="External"/><Relationship Id="rId649" Type="http://schemas.openxmlformats.org/officeDocument/2006/relationships/hyperlink" Target="https://www.facebook.com/tuoitreconganthuathienhue/" TargetMode="External"/><Relationship Id="rId856" Type="http://schemas.openxmlformats.org/officeDocument/2006/relationships/hyperlink" Target="https://www.facebook.com/p/Tu%E1%BB%95i-Tr%E1%BA%BB-Ph%C6%B0%E1%BB%9Dng-M%E1%BB%B9-An-100077173647799/" TargetMode="External"/><Relationship Id="rId1181" Type="http://schemas.openxmlformats.org/officeDocument/2006/relationships/hyperlink" Target="https://www.duytien.gov.vn/" TargetMode="External"/><Relationship Id="rId1279" Type="http://schemas.openxmlformats.org/officeDocument/2006/relationships/hyperlink" Target="https://www.facebook.com/policetamlanh/" TargetMode="External"/><Relationship Id="rId1486" Type="http://schemas.openxmlformats.org/officeDocument/2006/relationships/hyperlink" Target="https://phuongphothanh.ducpho.quangngai.gov.vn/" TargetMode="External"/><Relationship Id="rId204" Type="http://schemas.openxmlformats.org/officeDocument/2006/relationships/hyperlink" Target="https://www.facebook.com/policedienduong" TargetMode="External"/><Relationship Id="rId411" Type="http://schemas.openxmlformats.org/officeDocument/2006/relationships/hyperlink" Target="https://vinhha.vinhlinh.quangtri.gov.vn/" TargetMode="External"/><Relationship Id="rId509" Type="http://schemas.openxmlformats.org/officeDocument/2006/relationships/hyperlink" Target="https://trieuphong.quangtri.gov.vn/x%C3%A3-tri%E1%BB%87u-t%C3%A0i1" TargetMode="External"/><Relationship Id="rId1041" Type="http://schemas.openxmlformats.org/officeDocument/2006/relationships/hyperlink" Target="https://www.facebook.com/policedienminh/" TargetMode="External"/><Relationship Id="rId1139" Type="http://schemas.openxmlformats.org/officeDocument/2006/relationships/hyperlink" Target="http://binhson.hiepduc.quangnam.gov.vn/" TargetMode="External"/><Relationship Id="rId1346" Type="http://schemas.openxmlformats.org/officeDocument/2006/relationships/hyperlink" Target="https://quangngai.gov.vn/" TargetMode="External"/><Relationship Id="rId1693" Type="http://schemas.openxmlformats.org/officeDocument/2006/relationships/hyperlink" Target="https://www.facebook.com/Conganxaxcattrinh/" TargetMode="External"/><Relationship Id="rId716" Type="http://schemas.openxmlformats.org/officeDocument/2006/relationships/hyperlink" Target="https://www.facebook.com/tuoitreconganthuathienhue/" TargetMode="External"/><Relationship Id="rId923" Type="http://schemas.openxmlformats.org/officeDocument/2006/relationships/hyperlink" Target="http://hoian.gov.vn/campho/" TargetMode="External"/><Relationship Id="rId1553" Type="http://schemas.openxmlformats.org/officeDocument/2006/relationships/hyperlink" Target="https://nhonly.quynhon.binhdinh.gov.vn/" TargetMode="External"/><Relationship Id="rId1760" Type="http://schemas.openxmlformats.org/officeDocument/2006/relationships/hyperlink" Target="https://www.facebook.com/TuoitreCongantinhBinhDinh/" TargetMode="External"/><Relationship Id="rId1858" Type="http://schemas.openxmlformats.org/officeDocument/2006/relationships/hyperlink" Target="https://www.facebook.com/p/Tu%E1%BB%95i-tr%E1%BA%BB-C%C3%B4ng-an-th%E1%BB%8B-x%C3%A3-S%C6%A1n-T%C3%A2y-100040884909606/" TargetMode="External"/><Relationship Id="rId52" Type="http://schemas.openxmlformats.org/officeDocument/2006/relationships/hyperlink" Target="https://www.facebook.com/profile.php?id=100083223464290" TargetMode="External"/><Relationship Id="rId1206" Type="http://schemas.openxmlformats.org/officeDocument/2006/relationships/hyperlink" Target="https://www.facebook.com/tuoitreconganquangnam/" TargetMode="External"/><Relationship Id="rId1413" Type="http://schemas.openxmlformats.org/officeDocument/2006/relationships/hyperlink" Target="https://sonha.quangngai.gov.vn/ubnd-xa-son-thuong" TargetMode="External"/><Relationship Id="rId1620" Type="http://schemas.openxmlformats.org/officeDocument/2006/relationships/hyperlink" Target="https://www.facebook.com/TuoitreCongantinhBinhDinh/" TargetMode="External"/><Relationship Id="rId1718" Type="http://schemas.openxmlformats.org/officeDocument/2006/relationships/hyperlink" Target="https://nhonphong.annhon.binhdinh.gov.vn/" TargetMode="External"/><Relationship Id="rId299" Type="http://schemas.openxmlformats.org/officeDocument/2006/relationships/hyperlink" Target="https://www.facebook.com/profile.php?id=100068525307147" TargetMode="External"/><Relationship Id="rId159" Type="http://schemas.openxmlformats.org/officeDocument/2006/relationships/hyperlink" Target="https://www.facebook.com/policebinhquy" TargetMode="External"/><Relationship Id="rId366" Type="http://schemas.openxmlformats.org/officeDocument/2006/relationships/hyperlink" Target="https://donggiang.dongha.quangtri.gov.vn/" TargetMode="External"/><Relationship Id="rId573" Type="http://schemas.openxmlformats.org/officeDocument/2006/relationships/hyperlink" Target="https://www.facebook.com/p/C%E1%BB%95ng-th%C3%B4ng-tin-ph%C6%B0%E1%BB%9Dng-Ph%C3%BA-H%E1%BB%99i-th%C3%A0nh-ph%E1%BB%91-Hu%E1%BA%BF-100067180783231/?locale=vi_VN" TargetMode="External"/><Relationship Id="rId780" Type="http://schemas.openxmlformats.org/officeDocument/2006/relationships/hyperlink" Target="https://thuathienhue.gov.vn/" TargetMode="External"/><Relationship Id="rId226" Type="http://schemas.openxmlformats.org/officeDocument/2006/relationships/hyperlink" Target="https://www.facebook.com/policemacooih" TargetMode="External"/><Relationship Id="rId433" Type="http://schemas.openxmlformats.org/officeDocument/2006/relationships/hyperlink" Target="https://huonghoa.quangtri.gov.vn/c%C3%A1c-x%C3%A3-th%E1%BB%8B-tr%E1%BA%A5n1" TargetMode="External"/><Relationship Id="rId878" Type="http://schemas.openxmlformats.org/officeDocument/2006/relationships/hyperlink" Target="https://hoason.danang.gov.vn/?id=475&amp;_c=94" TargetMode="External"/><Relationship Id="rId1063" Type="http://schemas.openxmlformats.org/officeDocument/2006/relationships/hyperlink" Target="https://www.facebook.com/policeduythanh/" TargetMode="External"/><Relationship Id="rId1270" Type="http://schemas.openxmlformats.org/officeDocument/2006/relationships/hyperlink" Target="https://xatamphuoc.gov.vn/" TargetMode="External"/><Relationship Id="rId640" Type="http://schemas.openxmlformats.org/officeDocument/2006/relationships/hyperlink" Target="https://www.facebook.com/tuoitreconganthuathienhue/" TargetMode="External"/><Relationship Id="rId738" Type="http://schemas.openxmlformats.org/officeDocument/2006/relationships/hyperlink" Target="https://huongphongtphue.thuathienhue.gov.vn/" TargetMode="External"/><Relationship Id="rId945" Type="http://schemas.openxmlformats.org/officeDocument/2006/relationships/hyperlink" Target="https://vpubnd.quangnam.gov.vn/webcenter/portal/vpubnd" TargetMode="External"/><Relationship Id="rId1368" Type="http://schemas.openxmlformats.org/officeDocument/2006/relationships/hyperlink" Target="https://vanban.quangngai.gov.vn/thongtin/vanban/detail?id=5040" TargetMode="External"/><Relationship Id="rId1575" Type="http://schemas.openxmlformats.org/officeDocument/2006/relationships/hyperlink" Target="https://www.facebook.com/p/C%C3%B4ng-an-huy%E1%BB%87n-Tuy-Ph%C6%B0%E1%BB%9Bc-B%C3%ACnh-%C4%90%E1%BB%8Bnh-100093140506030/" TargetMode="External"/><Relationship Id="rId1782" Type="http://schemas.openxmlformats.org/officeDocument/2006/relationships/hyperlink" Target="https://phudong.tptuyhoa.phuyen.gov.vn/" TargetMode="External"/><Relationship Id="rId74" Type="http://schemas.openxmlformats.org/officeDocument/2006/relationships/hyperlink" Target="https://www.facebook.com/profile.php?id=100067241026392" TargetMode="External"/><Relationship Id="rId500" Type="http://schemas.openxmlformats.org/officeDocument/2006/relationships/hyperlink" Target="https://www.facebook.com/xatrieuthuan.quangtri.gov.vn/" TargetMode="External"/><Relationship Id="rId805" Type="http://schemas.openxmlformats.org/officeDocument/2006/relationships/hyperlink" Target="https://www.facebook.com/reel/1015771923341341/" TargetMode="External"/><Relationship Id="rId1130" Type="http://schemas.openxmlformats.org/officeDocument/2006/relationships/hyperlink" Target="https://www.facebook.com/tuoitreconganquangnam/" TargetMode="External"/><Relationship Id="rId1228" Type="http://schemas.openxmlformats.org/officeDocument/2006/relationships/hyperlink" Target="https://www.facebook.com/671270327098759" TargetMode="External"/><Relationship Id="rId1435" Type="http://schemas.openxmlformats.org/officeDocument/2006/relationships/hyperlink" Target="https://www.facebook.com/dtncatquangngai/" TargetMode="External"/><Relationship Id="rId1642" Type="http://schemas.openxmlformats.org/officeDocument/2006/relationships/hyperlink" Target="https://www.facebook.com/p/C%C3%B4ng-an-x%C3%A3-M%E1%BB%B9-T%C3%A0i-huy%E1%BB%87n-Ph%C3%B9-M%E1%BB%B9-100080134854024/" TargetMode="External"/><Relationship Id="rId1502" Type="http://schemas.openxmlformats.org/officeDocument/2006/relationships/hyperlink" Target="https://www.facebook.com/conganBaTri/" TargetMode="External"/><Relationship Id="rId1807" Type="http://schemas.openxmlformats.org/officeDocument/2006/relationships/hyperlink" Target="https://www.facebook.com/p/C%C3%B4ng-an-x%C3%A3-Xu%C3%A2n-Th%E1%BB%8Bnh-C%C3%B4ng-an-th%E1%BB%8B-x%C3%A3-S%C3%B4ng-C%E1%BA%A7u-T%E1%BB%89nh-Ph%C3%BA-Y%C3%AAn-100066806936746/" TargetMode="External"/><Relationship Id="rId290" Type="http://schemas.openxmlformats.org/officeDocument/2006/relationships/hyperlink" Target="https://www.facebook.com/profile.php?id=100077632480203" TargetMode="External"/><Relationship Id="rId388" Type="http://schemas.openxmlformats.org/officeDocument/2006/relationships/hyperlink" Target="https://phuong2.thixaquangtri.quangtri.gov.vn/" TargetMode="External"/><Relationship Id="rId150" Type="http://schemas.openxmlformats.org/officeDocument/2006/relationships/hyperlink" Target="https://www.facebook.com/policetienlanh" TargetMode="External"/><Relationship Id="rId595" Type="http://schemas.openxmlformats.org/officeDocument/2006/relationships/hyperlink" Target="https://www.facebook.com/p/C%E1%BB%95ng-Th%C3%B4ng-Tin-Ph%C6%B0%E1%BB%9Dng-An-T%C3%A2y-Th%C3%A0nh-Ph%E1%BB%91-Hu%E1%BA%BF-100069143352046/" TargetMode="External"/><Relationship Id="rId248" Type="http://schemas.openxmlformats.org/officeDocument/2006/relationships/hyperlink" Target="https://www.facebook.com/profile.php?id=100063318334846" TargetMode="External"/><Relationship Id="rId455" Type="http://schemas.openxmlformats.org/officeDocument/2006/relationships/hyperlink" Target="https://giolinh.quangtri.gov.vn/" TargetMode="External"/><Relationship Id="rId662" Type="http://schemas.openxmlformats.org/officeDocument/2006/relationships/hyperlink" Target="https://www.facebook.com/tuoitreconganthuathienhue/" TargetMode="External"/><Relationship Id="rId1085" Type="http://schemas.openxmlformats.org/officeDocument/2006/relationships/hyperlink" Target="https://quephong.queson.quangnam.gov.vn/" TargetMode="External"/><Relationship Id="rId1292" Type="http://schemas.openxmlformats.org/officeDocument/2006/relationships/hyperlink" Target="https://phuongtranphu.thanhpho.quangngai.gov.vn/" TargetMode="External"/><Relationship Id="rId108" Type="http://schemas.openxmlformats.org/officeDocument/2006/relationships/hyperlink" Target="https://www.facebook.com/profile.php?id=61555011661807" TargetMode="External"/><Relationship Id="rId315" Type="http://schemas.openxmlformats.org/officeDocument/2006/relationships/hyperlink" Target="https://www.facebook.com/profile.php?id=100066017349533" TargetMode="External"/><Relationship Id="rId522" Type="http://schemas.openxmlformats.org/officeDocument/2006/relationships/hyperlink" Target="https://www.facebook.com/587881275432823" TargetMode="External"/><Relationship Id="rId967" Type="http://schemas.openxmlformats.org/officeDocument/2006/relationships/hyperlink" Target="https://donggiang.quangnam.gov.vn/webcenter/portal/donggiang" TargetMode="External"/><Relationship Id="rId1152" Type="http://schemas.openxmlformats.org/officeDocument/2006/relationships/hyperlink" Target="https://www.facebook.com/tuoitreconganquangbinh/" TargetMode="External"/><Relationship Id="rId1597" Type="http://schemas.openxmlformats.org/officeDocument/2006/relationships/hyperlink" Target="http://anhaotay.hoaian.binhdinh.gov.vn/" TargetMode="External"/><Relationship Id="rId96" Type="http://schemas.openxmlformats.org/officeDocument/2006/relationships/hyperlink" Target="https://www.facebook.com/profile.php?id=100075732894801" TargetMode="External"/><Relationship Id="rId827" Type="http://schemas.openxmlformats.org/officeDocument/2006/relationships/hyperlink" Target="https://www.facebook.com/862879354507779" TargetMode="External"/><Relationship Id="rId1012" Type="http://schemas.openxmlformats.org/officeDocument/2006/relationships/hyperlink" Target="https://dienhoa.dienban.quangnam.gov.vn/" TargetMode="External"/><Relationship Id="rId1457" Type="http://schemas.openxmlformats.org/officeDocument/2006/relationships/hyperlink" Target="https://quangngai.gov.vn/web/xa-duc-loi/trang-chu" TargetMode="External"/><Relationship Id="rId1664" Type="http://schemas.openxmlformats.org/officeDocument/2006/relationships/hyperlink" Target="https://binhthanh.thoaison.angiang.gov.vn/" TargetMode="External"/><Relationship Id="rId1871" Type="http://schemas.openxmlformats.org/officeDocument/2006/relationships/hyperlink" Target="https://sonhoa.phuyen.gov.vn/xa-eacha-rang" TargetMode="External"/><Relationship Id="rId1317" Type="http://schemas.openxmlformats.org/officeDocument/2006/relationships/hyperlink" Target="https://www.facebook.com/dtncatquangngai/" TargetMode="External"/><Relationship Id="rId1524" Type="http://schemas.openxmlformats.org/officeDocument/2006/relationships/hyperlink" Target="https://www.facebook.com/TuoitreCongantinhBinhDinh/" TargetMode="External"/><Relationship Id="rId1731" Type="http://schemas.openxmlformats.org/officeDocument/2006/relationships/hyperlink" Target="https://nhontho.annhon.binhdinh.gov.vn/" TargetMode="External"/><Relationship Id="rId23" Type="http://schemas.openxmlformats.org/officeDocument/2006/relationships/hyperlink" Target="https://www.facebook.com/conganphuongxuanyen" TargetMode="External"/><Relationship Id="rId1829" Type="http://schemas.openxmlformats.org/officeDocument/2006/relationships/hyperlink" Target="https://www.facebook.com/doancongantinhphuyen/?locale=vi_VN" TargetMode="External"/><Relationship Id="rId172" Type="http://schemas.openxmlformats.org/officeDocument/2006/relationships/hyperlink" Target="https://www.facebook.com/policebinhlam" TargetMode="External"/><Relationship Id="rId477" Type="http://schemas.openxmlformats.org/officeDocument/2006/relationships/hyperlink" Target="http://www.hdndquangtri.gov.vn/laws/detail/Nghi-quyet-Ve-viec-giai-the-thon-Nguoc-thuoc-xa-Ba-Nang-de-chuyen-giao-ve-xa-Ta-Long-quan-ly-va-thanh-lap-thon-moi-voi-ten-goi-thon-Nguoc-thuoc-xa-ta-Long-huyen-Dakrong-tinh-Quang-Tri-71/?download=1&amp;id=0" TargetMode="External"/><Relationship Id="rId684" Type="http://schemas.openxmlformats.org/officeDocument/2006/relationships/hyperlink" Target="https://www.facebook.com/p/ANTT-ph%C6%B0%E1%BB%9Dng-Thu%E1%BB%B7-Ch%C3%A2u-100067201075234/" TargetMode="External"/><Relationship Id="rId337" Type="http://schemas.openxmlformats.org/officeDocument/2006/relationships/hyperlink" Target="https://www.facebook.com/capquangtho/" TargetMode="External"/><Relationship Id="rId891" Type="http://schemas.openxmlformats.org/officeDocument/2006/relationships/hyperlink" Target="https://www.facebook.com/tuoitredanangdn/?locale=vi_VN" TargetMode="External"/><Relationship Id="rId989" Type="http://schemas.openxmlformats.org/officeDocument/2006/relationships/hyperlink" Target="https://dailoc.quangnam.gov.vn/Default.aspx?tabid=1123" TargetMode="External"/><Relationship Id="rId544" Type="http://schemas.openxmlformats.org/officeDocument/2006/relationships/hyperlink" Target="https://www.facebook.com/587881275432823" TargetMode="External"/><Relationship Id="rId751" Type="http://schemas.openxmlformats.org/officeDocument/2006/relationships/hyperlink" Target="https://vinhmy.thuathienhue.gov.vn/?gd=4&amp;cn=16" TargetMode="External"/><Relationship Id="rId849" Type="http://schemas.openxmlformats.org/officeDocument/2006/relationships/hyperlink" Target="https://www.danang.gov.vn/web/guest/trang-chu" TargetMode="External"/><Relationship Id="rId1174" Type="http://schemas.openxmlformats.org/officeDocument/2006/relationships/hyperlink" Target="https://www.facebook.com/tuoitreconganquangbinh/" TargetMode="External"/><Relationship Id="rId1381" Type="http://schemas.openxmlformats.org/officeDocument/2006/relationships/hyperlink" Target="https://xatinhminh.sontinh.quangngai.gov.vn/" TargetMode="External"/><Relationship Id="rId1479" Type="http://schemas.openxmlformats.org/officeDocument/2006/relationships/hyperlink" Target="https://ducpho.quangngai.gov.vn/" TargetMode="External"/><Relationship Id="rId1686" Type="http://schemas.openxmlformats.org/officeDocument/2006/relationships/hyperlink" Target="https://phucat.binhdinh.gov.vn/trang-thong-tin/so-do-co-cau-to-chuc/ubnd-xa-thi-tran_633301007a1007223065cb05" TargetMode="External"/><Relationship Id="rId404" Type="http://schemas.openxmlformats.org/officeDocument/2006/relationships/hyperlink" Target="https://www.facebook.com/groups/hienthanh/?locale=vi_VN" TargetMode="External"/><Relationship Id="rId611" Type="http://schemas.openxmlformats.org/officeDocument/2006/relationships/hyperlink" Target="https://phonghoa.thuathienhue.gov.vn/" TargetMode="External"/><Relationship Id="rId1034" Type="http://schemas.openxmlformats.org/officeDocument/2006/relationships/hyperlink" Target="https://dienban.quangnam.gov.vn/Default.aspx?tabid=107&amp;NewsViews=8843&amp;language=en-US" TargetMode="External"/><Relationship Id="rId1241" Type="http://schemas.openxmlformats.org/officeDocument/2006/relationships/hyperlink" Target="https://www.facebook.com/policetamanhbac/?locale=vi_VN" TargetMode="External"/><Relationship Id="rId1339" Type="http://schemas.openxmlformats.org/officeDocument/2006/relationships/hyperlink" Target="https://xabinhphuoc.binhson.quangngai.gov.vn/uy-ban-nhan-dan" TargetMode="External"/><Relationship Id="rId1893" Type="http://schemas.openxmlformats.org/officeDocument/2006/relationships/hyperlink" Target="https://www.facebook.com/doancongantinhphuyen/" TargetMode="External"/><Relationship Id="rId709" Type="http://schemas.openxmlformats.org/officeDocument/2006/relationships/hyperlink" Target="https://www.facebook.com/p/C%E1%BB%95ng-th%C3%B4ng-tin-ph%C6%B0%E1%BB%9Dng-H%C6%B0%C6%A1ng-S%C6%A1-th%C3%A0nh-ph%E1%BB%91-Hu%E1%BA%BF-100068756222434/" TargetMode="External"/><Relationship Id="rId916" Type="http://schemas.openxmlformats.org/officeDocument/2006/relationships/hyperlink" Target="https://www.facebook.com/policetamngoc/" TargetMode="External"/><Relationship Id="rId1101" Type="http://schemas.openxmlformats.org/officeDocument/2006/relationships/hyperlink" Target="https://quangnam.gov.vn/chu-tich-ubnd-tinh-quang-nam-le-van-dung-kiem-tra-sat-lo-tai-huyen-nam-giang-58784.html" TargetMode="External"/><Relationship Id="rId1546" Type="http://schemas.openxmlformats.org/officeDocument/2006/relationships/hyperlink" Target="https://www.facebook.com/reel/796607692529495/" TargetMode="External"/><Relationship Id="rId1753" Type="http://schemas.openxmlformats.org/officeDocument/2006/relationships/hyperlink" Target="https://vancanh.binhdinh.gov.vn/vi/about/Nguoi-phat-ngon.html" TargetMode="External"/><Relationship Id="rId45" Type="http://schemas.openxmlformats.org/officeDocument/2006/relationships/hyperlink" Target="https://www.facebook.com/profile.php?id=100064379841861" TargetMode="External"/><Relationship Id="rId1406" Type="http://schemas.openxmlformats.org/officeDocument/2006/relationships/hyperlink" Target="https://sonha.quangngai.gov.vn/ubnd-xa-son-nham" TargetMode="External"/><Relationship Id="rId1613" Type="http://schemas.openxmlformats.org/officeDocument/2006/relationships/hyperlink" Target="http://antuongdong.hoaian.binhdinh.gov.vn/" TargetMode="External"/><Relationship Id="rId1820" Type="http://schemas.openxmlformats.org/officeDocument/2006/relationships/hyperlink" Target="https://www.facebook.com/p/Xu%C3%A2n-L%C3%A3nh-b%C3%ACnh-y%C3%AAn-100079083176237/" TargetMode="External"/><Relationship Id="rId194" Type="http://schemas.openxmlformats.org/officeDocument/2006/relationships/hyperlink" Target="https://www.facebook.com/policeduythanh" TargetMode="External"/><Relationship Id="rId261" Type="http://schemas.openxmlformats.org/officeDocument/2006/relationships/hyperlink" Target="https://www.facebook.com/CaxHaiXuan" TargetMode="External"/><Relationship Id="rId499" Type="http://schemas.openxmlformats.org/officeDocument/2006/relationships/hyperlink" Target="https://trieutrach.trieuphong.quangtri.gov.vn/" TargetMode="External"/><Relationship Id="rId359" Type="http://schemas.openxmlformats.org/officeDocument/2006/relationships/hyperlink" Target="https://www.facebook.com/p/C%C3%B4ng-an-ph%C6%B0%E1%BB%9Dng-Qu%E1%BA%A3ng-Ph%C3%BAc-th%E1%BB%8B-x%C3%A3-Ba-%C4%90%E1%BB%93n-100076528444900/" TargetMode="External"/><Relationship Id="rId566" Type="http://schemas.openxmlformats.org/officeDocument/2006/relationships/hyperlink" Target="https://kimlong.thuathienhue.gov.vn/" TargetMode="External"/><Relationship Id="rId773" Type="http://schemas.openxmlformats.org/officeDocument/2006/relationships/hyperlink" Target="https://loctien.thuathienhue.gov.vn/" TargetMode="External"/><Relationship Id="rId1196" Type="http://schemas.openxmlformats.org/officeDocument/2006/relationships/hyperlink" Target="https://www.quangninh.gov.vn/donvi/TXQuangYen/Trang/ChiTietBVGioiThieu.aspx?bvid=212" TargetMode="External"/><Relationship Id="rId121" Type="http://schemas.openxmlformats.org/officeDocument/2006/relationships/hyperlink" Target="https://www.facebook.com/profile.php?id=100071050579991" TargetMode="External"/><Relationship Id="rId219" Type="http://schemas.openxmlformats.org/officeDocument/2006/relationships/hyperlink" Target="https://www.facebook.com/policedainghia" TargetMode="External"/><Relationship Id="rId426" Type="http://schemas.openxmlformats.org/officeDocument/2006/relationships/hyperlink" Target="https://tanlap.huonghoa.quangtri.gov.vn/t%E1%BB%95-ch%E1%BB%A9c-b%E1%BB%99-m%C3%A1y" TargetMode="External"/><Relationship Id="rId633" Type="http://schemas.openxmlformats.org/officeDocument/2006/relationships/hyperlink" Target="https://quangvinh.thuathienhue.gov.vn/?gd=4&amp;cn=85&amp;cd=1" TargetMode="External"/><Relationship Id="rId980" Type="http://schemas.openxmlformats.org/officeDocument/2006/relationships/hyperlink" Target="https://www.facebook.com/policedaihong/" TargetMode="External"/><Relationship Id="rId1056" Type="http://schemas.openxmlformats.org/officeDocument/2006/relationships/hyperlink" Target="https://duyxuyen.quangnam.gov.vn/webcenter/portal/duyxuyen/pages_tin-tuc/chi-tiet-tin?dDocName=PORTAL027873" TargetMode="External"/><Relationship Id="rId1263" Type="http://schemas.openxmlformats.org/officeDocument/2006/relationships/hyperlink" Target="https://www.facebook.com/tuoitreconganquangnam/" TargetMode="External"/><Relationship Id="rId840" Type="http://schemas.openxmlformats.org/officeDocument/2006/relationships/hyperlink" Target="https://www.facebook.com/p/Ph%C6%B0%E1%BB%9Dng-Ho%C3%A0-C%C6%B0%E1%BB%9Dng-Nam-100064178374140/" TargetMode="External"/><Relationship Id="rId938" Type="http://schemas.openxmlformats.org/officeDocument/2006/relationships/hyperlink" Target="https://www.facebook.com/policecamthanh/" TargetMode="External"/><Relationship Id="rId1470" Type="http://schemas.openxmlformats.org/officeDocument/2006/relationships/hyperlink" Target="https://www.facebook.com/dtncatquangngai/" TargetMode="External"/><Relationship Id="rId1568" Type="http://schemas.openxmlformats.org/officeDocument/2006/relationships/hyperlink" Target="http://antan.anlao.binhdinh.gov.vn/" TargetMode="External"/><Relationship Id="rId1775" Type="http://schemas.openxmlformats.org/officeDocument/2006/relationships/hyperlink" Target="https://phuong5.tptuyhoa.phuyen.gov.vn/" TargetMode="External"/><Relationship Id="rId67" Type="http://schemas.openxmlformats.org/officeDocument/2006/relationships/hyperlink" Target="https://www.facebook.com/Conganxamyquang" TargetMode="External"/><Relationship Id="rId700" Type="http://schemas.openxmlformats.org/officeDocument/2006/relationships/hyperlink" Target="https://www.facebook.com/tuoitreconganthuathienhue/" TargetMode="External"/><Relationship Id="rId1123" Type="http://schemas.openxmlformats.org/officeDocument/2006/relationships/hyperlink" Target="https://www.facebook.com/tuoitreconganquangnam/" TargetMode="External"/><Relationship Id="rId1330" Type="http://schemas.openxmlformats.org/officeDocument/2006/relationships/hyperlink" Target="https://xabinhnguyen.binhson.quangngai.gov.vn/" TargetMode="External"/><Relationship Id="rId1428" Type="http://schemas.openxmlformats.org/officeDocument/2006/relationships/hyperlink" Target="https://xasondung.sontay.quangngai.gov.vn/" TargetMode="External"/><Relationship Id="rId1635" Type="http://schemas.openxmlformats.org/officeDocument/2006/relationships/hyperlink" Target="http://mythanh.phumy.binhdinh.gov.vn/" TargetMode="External"/><Relationship Id="rId1842" Type="http://schemas.openxmlformats.org/officeDocument/2006/relationships/hyperlink" Target="https://www.facebook.com/doancongantinhphuyen/?locale=vi_VN" TargetMode="External"/><Relationship Id="rId1702" Type="http://schemas.openxmlformats.org/officeDocument/2006/relationships/hyperlink" Target="https://phucat.binhdinh.gov.vn/trang-thong-tin/so-do-co-cau-to-chuc/ubnd-xa-thi-tran_633301007a1007223065cb05" TargetMode="External"/><Relationship Id="rId283" Type="http://schemas.openxmlformats.org/officeDocument/2006/relationships/hyperlink" Target="https://www.facebook.com/profile.php?id=100063494855130" TargetMode="External"/><Relationship Id="rId490" Type="http://schemas.openxmlformats.org/officeDocument/2006/relationships/hyperlink" Target="https://camhieu.camlo.quangtri.gov.vn/" TargetMode="External"/><Relationship Id="rId143" Type="http://schemas.openxmlformats.org/officeDocument/2006/relationships/hyperlink" Target="https://www.facebook.com/policetrabui" TargetMode="External"/><Relationship Id="rId350" Type="http://schemas.openxmlformats.org/officeDocument/2006/relationships/hyperlink" Target="https://quangbinh.gov.vn/" TargetMode="External"/><Relationship Id="rId588" Type="http://schemas.openxmlformats.org/officeDocument/2006/relationships/hyperlink" Target="https://thuybieu.thuathienhue.gov.vn/" TargetMode="External"/><Relationship Id="rId795" Type="http://schemas.openxmlformats.org/officeDocument/2006/relationships/hyperlink" Target="https://www.facebook.com/phuonghoakhanhnamdn/" TargetMode="External"/><Relationship Id="rId9" Type="http://schemas.openxmlformats.org/officeDocument/2006/relationships/hyperlink" Target="https://www.facebook.com/profile.php?id=100069991207869" TargetMode="External"/><Relationship Id="rId210" Type="http://schemas.openxmlformats.org/officeDocument/2006/relationships/hyperlink" Target="https://www.facebook.com/policevinhdien" TargetMode="External"/><Relationship Id="rId448" Type="http://schemas.openxmlformats.org/officeDocument/2006/relationships/hyperlink" Target="https://vinhtruong.anphu.angiang.gov.vn/" TargetMode="External"/><Relationship Id="rId655" Type="http://schemas.openxmlformats.org/officeDocument/2006/relationships/hyperlink" Target="https://www.facebook.com/tuoitreconganthuathienhue/" TargetMode="External"/><Relationship Id="rId862" Type="http://schemas.openxmlformats.org/officeDocument/2006/relationships/hyperlink" Target="https://www.facebook.com/p/Tu%E1%BB%95i-tr%E1%BA%BB-C%C3%B4ng-an-Ph%C6%B0%E1%BB%9Dng-Ho%C3%A0-Ph%C3%A1t-100063749213285/?locale=vi_VN" TargetMode="External"/><Relationship Id="rId1078" Type="http://schemas.openxmlformats.org/officeDocument/2006/relationships/hyperlink" Target="https://quehiep.queson.quangnam.gov.vn/" TargetMode="External"/><Relationship Id="rId1285" Type="http://schemas.openxmlformats.org/officeDocument/2006/relationships/hyperlink" Target="https://nongson.quangnam.gov.vn/webcenter/portal/nongson/pages_danh-ba?deptId=600" TargetMode="External"/><Relationship Id="rId1492" Type="http://schemas.openxmlformats.org/officeDocument/2006/relationships/hyperlink" Target="https://xabathanh.bato.quangngai.gov.vn/" TargetMode="External"/><Relationship Id="rId308" Type="http://schemas.openxmlformats.org/officeDocument/2006/relationships/hyperlink" Target="https://www.facebook.com/profile.php?id=100058684023511" TargetMode="External"/><Relationship Id="rId515" Type="http://schemas.openxmlformats.org/officeDocument/2006/relationships/hyperlink" Target="https://trieuphong.quangtri.gov.vn/x%C3%A3-tri%E1%BB%87u-th%C6%B0%E1%BB%A3ng1" TargetMode="External"/><Relationship Id="rId722" Type="http://schemas.openxmlformats.org/officeDocument/2006/relationships/hyperlink" Target="https://thuathienhue.gov.vn/" TargetMode="External"/><Relationship Id="rId1145" Type="http://schemas.openxmlformats.org/officeDocument/2006/relationships/hyperlink" Target="https://www.facebook.com/@policeBinhPhuc/" TargetMode="External"/><Relationship Id="rId1352" Type="http://schemas.openxmlformats.org/officeDocument/2006/relationships/hyperlink" Target="https://binhson.quangngai.gov.vn/" TargetMode="External"/><Relationship Id="rId1797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89" Type="http://schemas.openxmlformats.org/officeDocument/2006/relationships/hyperlink" Target="https://www.facebook.com/profile.php?id=100069184570306" TargetMode="External"/><Relationship Id="rId1005" Type="http://schemas.openxmlformats.org/officeDocument/2006/relationships/hyperlink" Target="https://www.facebook.com/policedaihoa" TargetMode="External"/><Relationship Id="rId1212" Type="http://schemas.openxmlformats.org/officeDocument/2006/relationships/hyperlink" Target="https://xatrabui.trabong.quangngai.gov.vn/" TargetMode="External"/><Relationship Id="rId1657" Type="http://schemas.openxmlformats.org/officeDocument/2006/relationships/hyperlink" Target="http://binhtan.tayson.binhdinh.gov.vn/" TargetMode="External"/><Relationship Id="rId1864" Type="http://schemas.openxmlformats.org/officeDocument/2006/relationships/hyperlink" Target="https://sonhoa.phuyen.gov.vn/xa-ca-lui" TargetMode="External"/><Relationship Id="rId1517" Type="http://schemas.openxmlformats.org/officeDocument/2006/relationships/hyperlink" Target="https://xabanam.bato.quangngai.gov.vn/" TargetMode="External"/><Relationship Id="rId1724" Type="http://schemas.openxmlformats.org/officeDocument/2006/relationships/hyperlink" Target="https://nhonhung.annhon.binhdinh.gov.vn/" TargetMode="External"/><Relationship Id="rId16" Type="http://schemas.openxmlformats.org/officeDocument/2006/relationships/hyperlink" Target="https://www.facebook.com/profile.php?id=61550478545992" TargetMode="External"/><Relationship Id="rId165" Type="http://schemas.openxmlformats.org/officeDocument/2006/relationships/hyperlink" Target="https://www.facebook.com/policebinhnguyen" TargetMode="External"/><Relationship Id="rId372" Type="http://schemas.openxmlformats.org/officeDocument/2006/relationships/hyperlink" Target="https://dongthanh.dongha.quangtri.gov.vn/" TargetMode="External"/><Relationship Id="rId677" Type="http://schemas.openxmlformats.org/officeDocument/2006/relationships/hyperlink" Target="https://www.facebook.com/ANTTPhuongThuyVan/" TargetMode="External"/><Relationship Id="rId232" Type="http://schemas.openxmlformats.org/officeDocument/2006/relationships/hyperlink" Target="https://www.facebook.com/profile.php?id=100086064067220" TargetMode="External"/><Relationship Id="rId884" Type="http://schemas.openxmlformats.org/officeDocument/2006/relationships/hyperlink" Target="https://www.danang.gov.vn/web/guest/trang-chu" TargetMode="External"/><Relationship Id="rId537" Type="http://schemas.openxmlformats.org/officeDocument/2006/relationships/hyperlink" Target="https://hailang.quangtri.gov.vn/" TargetMode="External"/><Relationship Id="rId744" Type="http://schemas.openxmlformats.org/officeDocument/2006/relationships/hyperlink" Target="https://thuathienhue.gov.vn/" TargetMode="External"/><Relationship Id="rId951" Type="http://schemas.openxmlformats.org/officeDocument/2006/relationships/hyperlink" Target="https://vpubnd.quangnam.gov.vn/webcenter/portal/vpubnd" TargetMode="External"/><Relationship Id="rId1167" Type="http://schemas.openxmlformats.org/officeDocument/2006/relationships/hyperlink" Target="http://binhtu.thangbinh.quangnam.gov.vn/" TargetMode="External"/><Relationship Id="rId1374" Type="http://schemas.openxmlformats.org/officeDocument/2006/relationships/hyperlink" Target="https://www.facebook.com/p/C%E1%BB%9D-%C4%91%E1%BB%8F-x%C3%A3-T%E1%BB%8Bnh-B%C3%ACnh-100063936579953/" TargetMode="External"/><Relationship Id="rId1581" Type="http://schemas.openxmlformats.org/officeDocument/2006/relationships/hyperlink" Target="https://hoaiphu-hoainhon.binhdinh.gov.vn/" TargetMode="External"/><Relationship Id="rId1679" Type="http://schemas.openxmlformats.org/officeDocument/2006/relationships/hyperlink" Target="https://www.facebook.com/TuoitreCongantinhBinhDinh/" TargetMode="External"/><Relationship Id="rId80" Type="http://schemas.openxmlformats.org/officeDocument/2006/relationships/hyperlink" Target="https://www.facebook.com/profile.php?id=100079406322738" TargetMode="External"/><Relationship Id="rId604" Type="http://schemas.openxmlformats.org/officeDocument/2006/relationships/hyperlink" Target="https://www.facebook.com/p/ANTT-x%C3%A3-Phong-Ch%C6%B0%C6%A1ng-huy%E1%BB%87n-Phong-%C4%90i%E1%BB%81n-t%E1%BB%89nh-Th%E1%BB%ABa-Thi%C3%AAn-Hu%E1%BA%BF-100076150364626/" TargetMode="External"/><Relationship Id="rId811" Type="http://schemas.openxmlformats.org/officeDocument/2006/relationships/hyperlink" Target="https://www.facebook.com/tuoitrevinhtrung/" TargetMode="External"/><Relationship Id="rId1027" Type="http://schemas.openxmlformats.org/officeDocument/2006/relationships/hyperlink" Target="https://dienban.quangnam.gov.vn/Default.aspx?tabid=858&amp;language=vi-VN&amp;dnn_ctr1877_Main_ctl00_rg_danhbaChangePage=13" TargetMode="External"/><Relationship Id="rId1234" Type="http://schemas.openxmlformats.org/officeDocument/2006/relationships/hyperlink" Target="https://sgddt.quangnam.gov.vn/webcenter/portal/bantiepcongdan/pages_tin-tuc/chi-tiet-tin?dDocName=PORTAL259690" TargetMode="External"/><Relationship Id="rId1441" Type="http://schemas.openxmlformats.org/officeDocument/2006/relationships/hyperlink" Target="https://www.facebook.com/CodoHanhThuan1/" TargetMode="External"/><Relationship Id="rId1886" Type="http://schemas.openxmlformats.org/officeDocument/2006/relationships/hyperlink" Target="http://eatrol.songhinh.phuyen.gov.vn/" TargetMode="External"/><Relationship Id="rId909" Type="http://schemas.openxmlformats.org/officeDocument/2006/relationships/hyperlink" Target="https://tamthanh.namdinh.gov.vn/" TargetMode="External"/><Relationship Id="rId1301" Type="http://schemas.openxmlformats.org/officeDocument/2006/relationships/hyperlink" Target="https://quangngai.gov.vn/web/phuong-chanh-lo/trang-chu" TargetMode="External"/><Relationship Id="rId1539" Type="http://schemas.openxmlformats.org/officeDocument/2006/relationships/hyperlink" Target="https://tranhungdao.quynhon.binhdinh.gov.vn/" TargetMode="External"/><Relationship Id="rId1746" Type="http://schemas.openxmlformats.org/officeDocument/2006/relationships/hyperlink" Target="https://www.facebook.com/caxphuocthuan/" TargetMode="External"/><Relationship Id="rId38" Type="http://schemas.openxmlformats.org/officeDocument/2006/relationships/hyperlink" Target="https://www.facebook.com/conganxaphuocan" TargetMode="External"/><Relationship Id="rId1606" Type="http://schemas.openxmlformats.org/officeDocument/2006/relationships/hyperlink" Target="http://anphong.hoaian.binhdinh.gov.vn/" TargetMode="External"/><Relationship Id="rId1813" Type="http://schemas.openxmlformats.org/officeDocument/2006/relationships/hyperlink" Target="https://xuantho2.songcau.phuyen.gov.vn/" TargetMode="External"/><Relationship Id="rId187" Type="http://schemas.openxmlformats.org/officeDocument/2006/relationships/hyperlink" Target="https://www.facebook.com/policequeminh" TargetMode="External"/><Relationship Id="rId394" Type="http://schemas.openxmlformats.org/officeDocument/2006/relationships/hyperlink" Target="https://vinhtu.vinhlinh.quangtri.gov.vn/" TargetMode="External"/><Relationship Id="rId254" Type="http://schemas.openxmlformats.org/officeDocument/2006/relationships/hyperlink" Target="https://www.facebook.com/profile.php?id=100070265953559" TargetMode="External"/><Relationship Id="rId699" Type="http://schemas.openxmlformats.org/officeDocument/2006/relationships/hyperlink" Target="https://huongphongtphue.thuathienhue.gov.vn/" TargetMode="External"/><Relationship Id="rId1091" Type="http://schemas.openxmlformats.org/officeDocument/2006/relationships/hyperlink" Target="https://namgiang.quangnam.gov.vn/" TargetMode="External"/><Relationship Id="rId114" Type="http://schemas.openxmlformats.org/officeDocument/2006/relationships/hyperlink" Target="https://www.facebook.com/tinhky2021" TargetMode="External"/><Relationship Id="rId461" Type="http://schemas.openxmlformats.org/officeDocument/2006/relationships/hyperlink" Target="https://giolinh.quangtri.gov.vn/c%C3%A1c-x%C3%A3-th%E1%BB%8B-tr%E1%BA%A5n" TargetMode="External"/><Relationship Id="rId559" Type="http://schemas.openxmlformats.org/officeDocument/2006/relationships/hyperlink" Target="https://www.facebook.com/p/Ph%C6%B0%E1%BB%9Dng-Thu%E1%BA%ADn-Ho%C3%A0-th%C3%A0nh-ph%E1%BB%91-Hu%E1%BA%BF-100063763263421/" TargetMode="External"/><Relationship Id="rId766" Type="http://schemas.openxmlformats.org/officeDocument/2006/relationships/hyperlink" Target="https://thuathienhue.gov.vn/" TargetMode="External"/><Relationship Id="rId1189" Type="http://schemas.openxmlformats.org/officeDocument/2006/relationships/hyperlink" Target="https://www.facebook.com/tuoitreconganquangnam/" TargetMode="External"/><Relationship Id="rId1396" Type="http://schemas.openxmlformats.org/officeDocument/2006/relationships/hyperlink" Target="https://xanghiatrung.tunghia.quangngai.gov.vn/" TargetMode="External"/><Relationship Id="rId321" Type="http://schemas.openxmlformats.org/officeDocument/2006/relationships/hyperlink" Target="https://www.facebook.com/profile.php?id=100063685615623" TargetMode="External"/><Relationship Id="rId419" Type="http://schemas.openxmlformats.org/officeDocument/2006/relationships/hyperlink" Target="https://huongphung.huonghoa.quangtri.gov.vn/" TargetMode="External"/><Relationship Id="rId626" Type="http://schemas.openxmlformats.org/officeDocument/2006/relationships/hyperlink" Target="https://quangngan.thuathienhue.gov.vn/" TargetMode="External"/><Relationship Id="rId973" Type="http://schemas.openxmlformats.org/officeDocument/2006/relationships/hyperlink" Target="https://donggiang.quangnam.gov.vn/webcenter/portal/donggiang" TargetMode="External"/><Relationship Id="rId1049" Type="http://schemas.openxmlformats.org/officeDocument/2006/relationships/hyperlink" Target="https://www.facebook.com/policeduytan/" TargetMode="External"/><Relationship Id="rId1256" Type="http://schemas.openxmlformats.org/officeDocument/2006/relationships/hyperlink" Target="https://nuithanh.quangnam.gov.vn/webcenter/portal/nuithanh" TargetMode="External"/><Relationship Id="rId833" Type="http://schemas.openxmlformats.org/officeDocument/2006/relationships/hyperlink" Target="https://diadiem.danang.gov.vn/63-13-1539/Dia-diem-ngau-nhien/UBND-phuong-Hoa-Thuan-Dong.aspx" TargetMode="External"/><Relationship Id="rId1116" Type="http://schemas.openxmlformats.org/officeDocument/2006/relationships/hyperlink" Target="https://phuocson.quangnam.gov.vn/webcenter/portal/phuocson" TargetMode="External"/><Relationship Id="rId1463" Type="http://schemas.openxmlformats.org/officeDocument/2006/relationships/hyperlink" Target="https://xaducminh.moduc.quangngai.gov.vn/" TargetMode="External"/><Relationship Id="rId1670" Type="http://schemas.openxmlformats.org/officeDocument/2006/relationships/hyperlink" Target="http://tayvinh.tayson.binhdinh.gov.vn/" TargetMode="External"/><Relationship Id="rId1768" Type="http://schemas.openxmlformats.org/officeDocument/2006/relationships/hyperlink" Target="https://www.facebook.com/p/C%C3%B4ng-an-Ph%C6%B0%E1%BB%9Dng-9-TP-Tuy-H%C3%B2a-61550869165626/" TargetMode="External"/><Relationship Id="rId900" Type="http://schemas.openxmlformats.org/officeDocument/2006/relationships/hyperlink" Target="https://www.facebook.com/policeanxuan/" TargetMode="External"/><Relationship Id="rId1323" Type="http://schemas.openxmlformats.org/officeDocument/2006/relationships/hyperlink" Target="https://quangngai.gov.vn/web/xa-nghia-dien/trang-chu" TargetMode="External"/><Relationship Id="rId1530" Type="http://schemas.openxmlformats.org/officeDocument/2006/relationships/hyperlink" Target="https://www.facebook.com/p/C%C3%B4ng-an-ph%C6%B0%E1%BB%9Dng-Tr%E1%BA%A7n-Quang-Di%E1%BB%87u-Quy-Nh%C6%A1n-100094198361520/" TargetMode="External"/><Relationship Id="rId1628" Type="http://schemas.openxmlformats.org/officeDocument/2006/relationships/hyperlink" Target="https://www.facebook.com/CAXmytrinh/" TargetMode="External"/><Relationship Id="rId1835" Type="http://schemas.openxmlformats.org/officeDocument/2006/relationships/hyperlink" Target="https://ubndxaanninhdong.tuyan.phuyen.gov.vn/" TargetMode="External"/><Relationship Id="rId1902" Type="http://schemas.openxmlformats.org/officeDocument/2006/relationships/hyperlink" Target="http://hoamytay.tayhoa.phuyen.gov.vn/" TargetMode="External"/><Relationship Id="rId276" Type="http://schemas.openxmlformats.org/officeDocument/2006/relationships/hyperlink" Target="https://www.facebook.com/anttgqgl" TargetMode="External"/><Relationship Id="rId483" Type="http://schemas.openxmlformats.org/officeDocument/2006/relationships/hyperlink" Target="https://camtuyen.camlo.quangtri.gov.vn/%E1%BB%A6y-ban-nh%C3%A2n-d%C3%A2n" TargetMode="External"/><Relationship Id="rId690" Type="http://schemas.openxmlformats.org/officeDocument/2006/relationships/hyperlink" Target="https://huongthuy.thuathienhue.gov.vn/thong-bao/ban-hanh-quyet-dinh-cong-nhan-hoa-giai-thanh-ve-quyen-su-dung-dat-giua-cac-ho-gia-dinh-ca-nhan.html" TargetMode="External"/><Relationship Id="rId136" Type="http://schemas.openxmlformats.org/officeDocument/2006/relationships/hyperlink" Target="https://www.facebook.com/policetamxuan1" TargetMode="External"/><Relationship Id="rId343" Type="http://schemas.openxmlformats.org/officeDocument/2006/relationships/hyperlink" Target="https://www.facebook.com/p/C%C3%B4ng-an-ph%C6%B0%E1%BB%9Dng-Qu%E1%BA%A3ng-Phong-C%C3%B4ng-an-th%E1%BB%8B-x%C3%A3-Ba-%C4%90%E1%BB%93n-100071571061726/" TargetMode="External"/><Relationship Id="rId550" Type="http://schemas.openxmlformats.org/officeDocument/2006/relationships/hyperlink" Target="https://www.facebook.com/antttayloc/" TargetMode="External"/><Relationship Id="rId788" Type="http://schemas.openxmlformats.org/officeDocument/2006/relationships/hyperlink" Target="https://tuongtac.thuathienhue.gov.vn/UploadFiles/PhanAnh/2022/10/58.31.h57246bcubnd2022pl1_signed.pdf" TargetMode="External"/><Relationship Id="rId995" Type="http://schemas.openxmlformats.org/officeDocument/2006/relationships/hyperlink" Target="https://dailoc.quangnam.gov.vn/Default.aspx?tabid=107&amp;NewsViews=4442" TargetMode="External"/><Relationship Id="rId1180" Type="http://schemas.openxmlformats.org/officeDocument/2006/relationships/hyperlink" Target="https://www.facebook.com/p/C%C3%B4ng-An-X%C3%A3-Ti%C3%AAn-S%C6%A1n-100081826667879/" TargetMode="External"/><Relationship Id="rId203" Type="http://schemas.openxmlformats.org/officeDocument/2006/relationships/hyperlink" Target="https://www.facebook.com/policedienphuong" TargetMode="External"/><Relationship Id="rId648" Type="http://schemas.openxmlformats.org/officeDocument/2006/relationships/hyperlink" Target="https://phuson.thuathienhue.gov.vn/" TargetMode="External"/><Relationship Id="rId855" Type="http://schemas.openxmlformats.org/officeDocument/2006/relationships/hyperlink" Target="https://anhaidong.danang.gov.vn/" TargetMode="External"/><Relationship Id="rId1040" Type="http://schemas.openxmlformats.org/officeDocument/2006/relationships/hyperlink" Target="http://dienban.gov.vn/Default.aspx?tabid=652" TargetMode="External"/><Relationship Id="rId1278" Type="http://schemas.openxmlformats.org/officeDocument/2006/relationships/hyperlink" Target="https://tamdan.gov.vn/" TargetMode="External"/><Relationship Id="rId1485" Type="http://schemas.openxmlformats.org/officeDocument/2006/relationships/hyperlink" Target="https://xaphokhanh.ducpho.quangngai.gov.vn/" TargetMode="External"/><Relationship Id="rId1692" Type="http://schemas.openxmlformats.org/officeDocument/2006/relationships/hyperlink" Target="https://phucat.binhdinh.gov.vn/" TargetMode="External"/><Relationship Id="rId410" Type="http://schemas.openxmlformats.org/officeDocument/2006/relationships/hyperlink" Target="https://nongthonmoi.quangtri.gov.vn/tag/%C4%91%E1%BB%93ng-ch%C3%AD" TargetMode="External"/><Relationship Id="rId508" Type="http://schemas.openxmlformats.org/officeDocument/2006/relationships/hyperlink" Target="https://trieuphong.quangtri.gov.vn/x%C3%A3-tri%E1%BB%87u-long1" TargetMode="External"/><Relationship Id="rId715" Type="http://schemas.openxmlformats.org/officeDocument/2006/relationships/hyperlink" Target="https://thuathienhue.gov.vn/Tin-tuc-su-kien/tid/Huong-Tra-Ra-Nghi-quyet-thong-qua-phuong-an-nhap-xa-Hong-Tien-va-xa-Binh-Dien-thanh-xa-Binh-Tien/newsid/C564C6EC-D835-487B-BF63-AAA400FFFEE9/cid/B978B3F3-05EF-45E4-BEE7-F47C2B99302B" TargetMode="External"/><Relationship Id="rId922" Type="http://schemas.openxmlformats.org/officeDocument/2006/relationships/hyperlink" Target="https://www.facebook.com/policecampho/" TargetMode="External"/><Relationship Id="rId1138" Type="http://schemas.openxmlformats.org/officeDocument/2006/relationships/hyperlink" Target="https://hiepduc.quangnam.gov.vn/webcenter/portal/hiepduc" TargetMode="External"/><Relationship Id="rId1345" Type="http://schemas.openxmlformats.org/officeDocument/2006/relationships/hyperlink" Target="https://vanban.quangngai.gov.vn/thongtin/vanban/detail?id=8292" TargetMode="External"/><Relationship Id="rId1552" Type="http://schemas.openxmlformats.org/officeDocument/2006/relationships/hyperlink" Target="https://www.facebook.com/TuoitreCongantinhBinhDinh/" TargetMode="External"/><Relationship Id="rId1205" Type="http://schemas.openxmlformats.org/officeDocument/2006/relationships/hyperlink" Target="https://sldtbxh.quangnam.gov.vn/webcenter/portal/bactramy/pages_tin-tuc/chi-tiet?dDocName=PORTAL329326" TargetMode="External"/><Relationship Id="rId1857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51" Type="http://schemas.openxmlformats.org/officeDocument/2006/relationships/hyperlink" Target="https://www.facebook.com/profile.php?id=100077246261957" TargetMode="External"/><Relationship Id="rId1412" Type="http://schemas.openxmlformats.org/officeDocument/2006/relationships/hyperlink" Target="https://www.facebook.com/dtncatquangngai/" TargetMode="External"/><Relationship Id="rId1717" Type="http://schemas.openxmlformats.org/officeDocument/2006/relationships/hyperlink" Target="https://www.facebook.com/TuoitreCongantinhBinhDinh/" TargetMode="External"/><Relationship Id="rId298" Type="http://schemas.openxmlformats.org/officeDocument/2006/relationships/hyperlink" Target="https://www.facebook.com/profile.php?id=100064719041062" TargetMode="External"/><Relationship Id="rId158" Type="http://schemas.openxmlformats.org/officeDocument/2006/relationships/hyperlink" Target="https://www.facebook.com/policebinhchanh" TargetMode="External"/><Relationship Id="rId365" Type="http://schemas.openxmlformats.org/officeDocument/2006/relationships/hyperlink" Target="https://www.facebook.com/p/ANTT-Ph%C6%B0%E1%BB%9Dng-%C4%90%C3%B4ng-Giang-100067982228248/" TargetMode="External"/><Relationship Id="rId572" Type="http://schemas.openxmlformats.org/officeDocument/2006/relationships/hyperlink" Target="https://vinhninh.thuathienhue.gov.vn/" TargetMode="External"/><Relationship Id="rId225" Type="http://schemas.openxmlformats.org/officeDocument/2006/relationships/hyperlink" Target="https://www.facebook.com/policekadang" TargetMode="External"/><Relationship Id="rId432" Type="http://schemas.openxmlformats.org/officeDocument/2006/relationships/hyperlink" Target="https://www.facebook.com/media/set/?set=a.320710718116080&amp;type=3" TargetMode="External"/><Relationship Id="rId877" Type="http://schemas.openxmlformats.org/officeDocument/2006/relationships/hyperlink" Target="https://hoaninh.danang.gov.vn/danh-ba/" TargetMode="External"/><Relationship Id="rId1062" Type="http://schemas.openxmlformats.org/officeDocument/2006/relationships/hyperlink" Target="https://duyphuoc.duyxuyen.quangnam.gov.vn/" TargetMode="External"/><Relationship Id="rId737" Type="http://schemas.openxmlformats.org/officeDocument/2006/relationships/hyperlink" Target="https://www.facebook.com/antt.huongphong/" TargetMode="External"/><Relationship Id="rId944" Type="http://schemas.openxmlformats.org/officeDocument/2006/relationships/hyperlink" Target="https://www.facebook.com/tuoitreconganquangnam/" TargetMode="External"/><Relationship Id="rId1367" Type="http://schemas.openxmlformats.org/officeDocument/2006/relationships/hyperlink" Target="https://quangngai.gov.vn/web/xa-tra-phong/hoi-dong-nhan-dan" TargetMode="External"/><Relationship Id="rId1574" Type="http://schemas.openxmlformats.org/officeDocument/2006/relationships/hyperlink" Target="https://binhdinh.gov.vn/" TargetMode="External"/><Relationship Id="rId1781" Type="http://schemas.openxmlformats.org/officeDocument/2006/relationships/hyperlink" Target="https://www.facebook.com/LumiereFamilyVillageDongtac/" TargetMode="External"/><Relationship Id="rId73" Type="http://schemas.openxmlformats.org/officeDocument/2006/relationships/hyperlink" Target="https://www.facebook.com/profile.php?id=100083378280880" TargetMode="External"/><Relationship Id="rId804" Type="http://schemas.openxmlformats.org/officeDocument/2006/relationships/hyperlink" Target="https://thanhkhetay.danang.gov.vn/" TargetMode="External"/><Relationship Id="rId1227" Type="http://schemas.openxmlformats.org/officeDocument/2006/relationships/hyperlink" Target="http://www.namtramy.gov.vn/Default.aspx?tabid=109&amp;Group=31&amp;NID=477&amp;xa-tra-don-huyen-nam-tra-my-tinh-quang-nam" TargetMode="External"/><Relationship Id="rId1434" Type="http://schemas.openxmlformats.org/officeDocument/2006/relationships/hyperlink" Target="https://xalongson.minhlong.quangngai.gov.vn/" TargetMode="External"/><Relationship Id="rId1641" Type="http://schemas.openxmlformats.org/officeDocument/2006/relationships/hyperlink" Target="http://myhiep.phumy.binhdinh.gov.vn/" TargetMode="External"/><Relationship Id="rId1879" Type="http://schemas.openxmlformats.org/officeDocument/2006/relationships/hyperlink" Target="http://ducbinhtay.songhinh.phuyen.gov.vn/" TargetMode="External"/><Relationship Id="rId1501" Type="http://schemas.openxmlformats.org/officeDocument/2006/relationships/hyperlink" Target="https://xabakham.bato.quangngai.gov.vn/" TargetMode="External"/><Relationship Id="rId1739" Type="http://schemas.openxmlformats.org/officeDocument/2006/relationships/hyperlink" Target="https://www.facebook.com/p/Tu%E1%BB%95i-tr%E1%BA%BB-C%C3%B4ng-an-huy%E1%BB%87n-Ninh-Ph%C6%B0%E1%BB%9Bc-100068114569027/" TargetMode="External"/><Relationship Id="rId1806" Type="http://schemas.openxmlformats.org/officeDocument/2006/relationships/hyperlink" Target="https://songcau.phuyen.gov.vn/" TargetMode="External"/><Relationship Id="rId387" Type="http://schemas.openxmlformats.org/officeDocument/2006/relationships/hyperlink" Target="https://www.facebook.com/p/ANTT-Ph%C6%B0%E1%BB%9Dng-2-Th%E1%BB%8B-x%C3%A3-Qu%E1%BA%A3ng-Tr%E1%BB%8B-100069193744869/" TargetMode="External"/><Relationship Id="rId594" Type="http://schemas.openxmlformats.org/officeDocument/2006/relationships/hyperlink" Target="https://dongba.thuathienhue.gov.vn/?gd=18&amp;cn=147&amp;cd=2" TargetMode="External"/><Relationship Id="rId247" Type="http://schemas.openxmlformats.org/officeDocument/2006/relationships/hyperlink" Target="https://www.facebook.com/profile.php?id=100076406470714" TargetMode="External"/><Relationship Id="rId899" Type="http://schemas.openxmlformats.org/officeDocument/2006/relationships/hyperlink" Target="https://stc.quangnam.gov.vn/webcenter/portal/bantiepcongdan/pages_tin-tuc/chi-tiet-tin?dDocName=PORTAL464739" TargetMode="External"/><Relationship Id="rId1084" Type="http://schemas.openxmlformats.org/officeDocument/2006/relationships/hyperlink" Target="https://www.facebook.com/policequephong/" TargetMode="External"/><Relationship Id="rId107" Type="http://schemas.openxmlformats.org/officeDocument/2006/relationships/hyperlink" Target="https://www.facebook.com/policebinhtrung" TargetMode="External"/><Relationship Id="rId454" Type="http://schemas.openxmlformats.org/officeDocument/2006/relationships/hyperlink" Target="https://giolinh.quangtri.gov.vn/c%C3%A1c-x%C3%A3-th%E1%BB%8B-tr%E1%BA%A5n" TargetMode="External"/><Relationship Id="rId661" Type="http://schemas.openxmlformats.org/officeDocument/2006/relationships/hyperlink" Target="https://phuho.thuathienhue.gov.vn/" TargetMode="External"/><Relationship Id="rId759" Type="http://schemas.openxmlformats.org/officeDocument/2006/relationships/hyperlink" Target="https://thuathienhue.gov.vn/" TargetMode="External"/><Relationship Id="rId966" Type="http://schemas.openxmlformats.org/officeDocument/2006/relationships/hyperlink" Target="http://ba.donggiang.quangnam.gov.vn/" TargetMode="External"/><Relationship Id="rId1291" Type="http://schemas.openxmlformats.org/officeDocument/2006/relationships/hyperlink" Target="https://www.facebook.com/p/M%E1%BA%B7t-tr%E1%BA%ADn-ph%C6%B0%E1%BB%9Dng-Tr%E1%BA%A7n-Ph%C3%BA-th%C3%A0nh-ph%E1%BB%91-Qu%E1%BA%A3ng-Ng%C3%A3i-t%E1%BB%89nh-Qu%E1%BA%A3ng-Ng%C3%A3i-100091700378052/?locale=de_DE" TargetMode="External"/><Relationship Id="rId1389" Type="http://schemas.openxmlformats.org/officeDocument/2006/relationships/hyperlink" Target="https://xanghiason.tunghia.quangngai.gov.vn/uy-ban-nhan-dan" TargetMode="External"/><Relationship Id="rId1596" Type="http://schemas.openxmlformats.org/officeDocument/2006/relationships/hyperlink" Target="https://www.facebook.com/Tuoitreanhaotay1/" TargetMode="External"/><Relationship Id="rId314" Type="http://schemas.openxmlformats.org/officeDocument/2006/relationships/hyperlink" Target="https://www.facebook.com/profile.php?id=100071571061726" TargetMode="External"/><Relationship Id="rId521" Type="http://schemas.openxmlformats.org/officeDocument/2006/relationships/hyperlink" Target="https://haihung.hailang.quangtri.gov.vn/" TargetMode="External"/><Relationship Id="rId619" Type="http://schemas.openxmlformats.org/officeDocument/2006/relationships/hyperlink" Target="https://thuathienhue.gov.vn/" TargetMode="External"/><Relationship Id="rId1151" Type="http://schemas.openxmlformats.org/officeDocument/2006/relationships/hyperlink" Target="http://binhminh.thangbinh.quangnam.gov.vn/" TargetMode="External"/><Relationship Id="rId1249" Type="http://schemas.openxmlformats.org/officeDocument/2006/relationships/hyperlink" Target="http://tamhai.nuithanh.quangnam.gov.vn/" TargetMode="External"/><Relationship Id="rId95" Type="http://schemas.openxmlformats.org/officeDocument/2006/relationships/hyperlink" Target="https://www.facebook.com/Haokabg" TargetMode="External"/><Relationship Id="rId826" Type="http://schemas.openxmlformats.org/officeDocument/2006/relationships/hyperlink" Target="https://haichau1.danang.gov.vn/" TargetMode="External"/><Relationship Id="rId1011" Type="http://schemas.openxmlformats.org/officeDocument/2006/relationships/hyperlink" Target="https://www.facebook.com/policedienhoa/" TargetMode="External"/><Relationship Id="rId1109" Type="http://schemas.openxmlformats.org/officeDocument/2006/relationships/hyperlink" Target="https://phuocduc.phuocson.quangnam.gov.vn/" TargetMode="External"/><Relationship Id="rId1456" Type="http://schemas.openxmlformats.org/officeDocument/2006/relationships/hyperlink" Target="https://www.facebook.com/ducloischool/" TargetMode="External"/><Relationship Id="rId1663" Type="http://schemas.openxmlformats.org/officeDocument/2006/relationships/hyperlink" Target="https://www.facebook.com/p/C%C3%B4ng-an-x%C3%A3-B%C3%ACnh-Th%C3%A0nh-huy%E1%BB%87n-T%C3%A2y-S%C6%A1n-B%C3%ACnh-%C4%90%E1%BB%8Bnh-100037509193667/" TargetMode="External"/><Relationship Id="rId1870" Type="http://schemas.openxmlformats.org/officeDocument/2006/relationships/hyperlink" Target="https://sonhoa.phuyen.gov.vn/xa-son-nguyen" TargetMode="External"/><Relationship Id="rId1316" Type="http://schemas.openxmlformats.org/officeDocument/2006/relationships/hyperlink" Target="https://xatinhantay.thanhpho.quangngai.gov.vn/" TargetMode="External"/><Relationship Id="rId1523" Type="http://schemas.openxmlformats.org/officeDocument/2006/relationships/hyperlink" Target="https://quangngai.gov.vn/" TargetMode="External"/><Relationship Id="rId1730" Type="http://schemas.openxmlformats.org/officeDocument/2006/relationships/hyperlink" Target="https://nhontan.annhon.binhdinh.gov.vn/" TargetMode="External"/><Relationship Id="rId22" Type="http://schemas.openxmlformats.org/officeDocument/2006/relationships/hyperlink" Target="https://www.facebook.com/profile.php?id=61550956130042" TargetMode="External"/><Relationship Id="rId1828" Type="http://schemas.openxmlformats.org/officeDocument/2006/relationships/hyperlink" Target="https://dongxuan.phuyen.gov.vn/wps/portal/dongxuan/Home/page2/tin-tuc-su-kien/kinh-te-xa-hoi/nong_thon_moi_xsn" TargetMode="External"/><Relationship Id="rId171" Type="http://schemas.openxmlformats.org/officeDocument/2006/relationships/hyperlink" Target="https://www.facebook.com/policesongtra" TargetMode="External"/><Relationship Id="rId269" Type="http://schemas.openxmlformats.org/officeDocument/2006/relationships/hyperlink" Target="https://www.facebook.com/profile.php?id=100095200307634" TargetMode="External"/><Relationship Id="rId476" Type="http://schemas.openxmlformats.org/officeDocument/2006/relationships/hyperlink" Target="https://batang.huonghoa.quangtri.gov.vn/gi%E1%BB%9Ai-thi%E1%BB%86u-v%E1%BB%80-x%C3%83-ba-t%E1%BA%A6ng" TargetMode="External"/><Relationship Id="rId683" Type="http://schemas.openxmlformats.org/officeDocument/2006/relationships/hyperlink" Target="https://thuathienhue.gov.vn/" TargetMode="External"/><Relationship Id="rId890" Type="http://schemas.openxmlformats.org/officeDocument/2006/relationships/hyperlink" Target="https://www.danang.gov.vn/web/guest/trang-chu" TargetMode="External"/><Relationship Id="rId129" Type="http://schemas.openxmlformats.org/officeDocument/2006/relationships/hyperlink" Target="https://www.facebook.com/profile.php?id=100072116302995" TargetMode="External"/><Relationship Id="rId336" Type="http://schemas.openxmlformats.org/officeDocument/2006/relationships/hyperlink" Target="https://badonbd.quangbinh.gov.vn/" TargetMode="External"/><Relationship Id="rId543" Type="http://schemas.openxmlformats.org/officeDocument/2006/relationships/hyperlink" Target="https://quangthai.thuathienhue.gov.vn/?gd=4&amp;cn=322&amp;tc=60932" TargetMode="External"/><Relationship Id="rId988" Type="http://schemas.openxmlformats.org/officeDocument/2006/relationships/hyperlink" Target="https://www.facebook.com/policeDaihiep/" TargetMode="External"/><Relationship Id="rId1173" Type="http://schemas.openxmlformats.org/officeDocument/2006/relationships/hyperlink" Target="https://thangbinh.quangnam.gov.vn/webcenter/portal/thangbinh/pages_danh-ba?deptId=1825" TargetMode="External"/><Relationship Id="rId1380" Type="http://schemas.openxmlformats.org/officeDocument/2006/relationships/hyperlink" Target="https://www.facebook.com/dtncatquangngai/" TargetMode="External"/><Relationship Id="rId403" Type="http://schemas.openxmlformats.org/officeDocument/2006/relationships/hyperlink" Target="https://vinhhoa.vinhlinh.quangtri.gov.vn/" TargetMode="External"/><Relationship Id="rId750" Type="http://schemas.openxmlformats.org/officeDocument/2006/relationships/hyperlink" Target="https://www.facebook.com/ANTTxaVinhMy/" TargetMode="External"/><Relationship Id="rId848" Type="http://schemas.openxmlformats.org/officeDocument/2006/relationships/hyperlink" Target="https://www.facebook.com/p/UBND-ph%C6%B0%E1%BB%9Dng-An-H%E1%BA%A3i-B%E1%BA%AFc-qu%E1%BA%ADn-S%C6%A1n-Tr%C3%A0-th%C3%A0nh-ph%E1%BB%91-%C4%90%C3%A0-N%E1%BA%B5ng-100052003933476/" TargetMode="External"/><Relationship Id="rId1033" Type="http://schemas.openxmlformats.org/officeDocument/2006/relationships/hyperlink" Target="https://dienban.quangnam.gov.vn/Default.aspx?tabid=1031" TargetMode="External"/><Relationship Id="rId1478" Type="http://schemas.openxmlformats.org/officeDocument/2006/relationships/hyperlink" Target="https://xaphonhon.ducpho.quangngai.gov.vn/" TargetMode="External"/><Relationship Id="rId1685" Type="http://schemas.openxmlformats.org/officeDocument/2006/relationships/hyperlink" Target="https://www.facebook.com/1796651693828869" TargetMode="External"/><Relationship Id="rId1892" Type="http://schemas.openxmlformats.org/officeDocument/2006/relationships/hyperlink" Target="http://hoabinh1.tayhoa.phuyen.gov.vn/" TargetMode="External"/><Relationship Id="rId610" Type="http://schemas.openxmlformats.org/officeDocument/2006/relationships/hyperlink" Target="https://www.facebook.com/tuoitrethuathienhue/?locale=pa_IN" TargetMode="External"/><Relationship Id="rId708" Type="http://schemas.openxmlformats.org/officeDocument/2006/relationships/hyperlink" Target="https://huongchu.thuathienhue.gov.vn/?gd=4&amp;cn=97&amp;tc=21778" TargetMode="External"/><Relationship Id="rId915" Type="http://schemas.openxmlformats.org/officeDocument/2006/relationships/hyperlink" Target="http://hoathuan.tamky.quangnam.gov.vn/" TargetMode="External"/><Relationship Id="rId1240" Type="http://schemas.openxmlformats.org/officeDocument/2006/relationships/hyperlink" Target="https://tamdan.gov.vn/" TargetMode="External"/><Relationship Id="rId1338" Type="http://schemas.openxmlformats.org/officeDocument/2006/relationships/hyperlink" Target="https://binhson.quangngai.gov.vn/" TargetMode="External"/><Relationship Id="rId1545" Type="http://schemas.openxmlformats.org/officeDocument/2006/relationships/hyperlink" Target="https://leloi.quynhon.binhdinh.gov.vn/" TargetMode="External"/><Relationship Id="rId1100" Type="http://schemas.openxmlformats.org/officeDocument/2006/relationships/hyperlink" Target="https://vksquangnam.gov.vn/dang-doan-the/tang-qua-tet-quy-mao-nam-2023-tai-ubnd-xa-ca-dy-huyen-nam-giang-217.html" TargetMode="External"/><Relationship Id="rId1405" Type="http://schemas.openxmlformats.org/officeDocument/2006/relationships/hyperlink" Target="https://sonha.quangngai.gov.vn/ubnd-xa-son-thanh" TargetMode="External"/><Relationship Id="rId1752" Type="http://schemas.openxmlformats.org/officeDocument/2006/relationships/hyperlink" Target="https://www.facebook.com/TuoitreCongantinhBinhDinh/" TargetMode="External"/><Relationship Id="rId44" Type="http://schemas.openxmlformats.org/officeDocument/2006/relationships/hyperlink" Target="https://www.facebook.com/profile.php?id=100083257723078" TargetMode="External"/><Relationship Id="rId1612" Type="http://schemas.openxmlformats.org/officeDocument/2006/relationships/hyperlink" Target="https://www.facebook.com/cax.antuongdong/" TargetMode="External"/><Relationship Id="rId193" Type="http://schemas.openxmlformats.org/officeDocument/2006/relationships/hyperlink" Target="https://www.facebook.com/policeduyvinh" TargetMode="External"/><Relationship Id="rId498" Type="http://schemas.openxmlformats.org/officeDocument/2006/relationships/hyperlink" Target="https://trieuphong.quangtri.gov.vn/x%C3%A3-tri%E1%BB%87u-%C4%90%E1%BB%991" TargetMode="External"/><Relationship Id="rId260" Type="http://schemas.openxmlformats.org/officeDocument/2006/relationships/hyperlink" Target="https://www.facebook.com/CAXHAIPHU" TargetMode="External"/><Relationship Id="rId120" Type="http://schemas.openxmlformats.org/officeDocument/2006/relationships/hyperlink" Target="https://www.facebook.com/profile.php?id=100069805142208" TargetMode="External"/><Relationship Id="rId358" Type="http://schemas.openxmlformats.org/officeDocument/2006/relationships/hyperlink" Target="https://quangvan.quangbinh.gov.vn/" TargetMode="External"/><Relationship Id="rId565" Type="http://schemas.openxmlformats.org/officeDocument/2006/relationships/hyperlink" Target="https://www.facebook.com/phuongkimlongtphue/" TargetMode="External"/><Relationship Id="rId772" Type="http://schemas.openxmlformats.org/officeDocument/2006/relationships/hyperlink" Target="https://thuathienhue.gov.vn/" TargetMode="External"/><Relationship Id="rId1195" Type="http://schemas.openxmlformats.org/officeDocument/2006/relationships/hyperlink" Target="https://www.facebook.com/tuoitreconganquangnam/" TargetMode="External"/><Relationship Id="rId218" Type="http://schemas.openxmlformats.org/officeDocument/2006/relationships/hyperlink" Target="https://www.facebook.com/policedaithanh" TargetMode="External"/><Relationship Id="rId425" Type="http://schemas.openxmlformats.org/officeDocument/2006/relationships/hyperlink" Target="https://tanlong.huonghoa.quangtri.gov.vn/" TargetMode="External"/><Relationship Id="rId632" Type="http://schemas.openxmlformats.org/officeDocument/2006/relationships/hyperlink" Target="https://quangphuoc.thuathienhue.gov.vn/" TargetMode="External"/><Relationship Id="rId1055" Type="http://schemas.openxmlformats.org/officeDocument/2006/relationships/hyperlink" Target="https://www.facebook.com/policeduytrinh/" TargetMode="External"/><Relationship Id="rId1262" Type="http://schemas.openxmlformats.org/officeDocument/2006/relationships/hyperlink" Target="https://tamdan.gov.vn/" TargetMode="External"/><Relationship Id="rId937" Type="http://schemas.openxmlformats.org/officeDocument/2006/relationships/hyperlink" Target="https://hoian.quangnam.gov.vn/webcenter/portal/hoian" TargetMode="External"/><Relationship Id="rId1122" Type="http://schemas.openxmlformats.org/officeDocument/2006/relationships/hyperlink" Target="http://phuocthanh.tuyphuoc.binhdinh.gov.vn/" TargetMode="External"/><Relationship Id="rId1567" Type="http://schemas.openxmlformats.org/officeDocument/2006/relationships/hyperlink" Target="https://www.facebook.com/TuoitreCongantinhBinhDinh/" TargetMode="External"/><Relationship Id="rId1774" Type="http://schemas.openxmlformats.org/officeDocument/2006/relationships/hyperlink" Target="https://www.facebook.com/565858940709176" TargetMode="External"/><Relationship Id="rId66" Type="http://schemas.openxmlformats.org/officeDocument/2006/relationships/hyperlink" Target="https://www.facebook.com/profile.php?id=100080134854024" TargetMode="External"/><Relationship Id="rId1427" Type="http://schemas.openxmlformats.org/officeDocument/2006/relationships/hyperlink" Target="https://xasonmau.sontay.quangngai.gov.vn/" TargetMode="External"/><Relationship Id="rId1634" Type="http://schemas.openxmlformats.org/officeDocument/2006/relationships/hyperlink" Target="https://www.facebook.com/p/C%C3%B4ng-an-x%C3%A3-M%E1%BB%B9-Th%C3%A0nh-100079986674787/" TargetMode="External"/><Relationship Id="rId1841" Type="http://schemas.openxmlformats.org/officeDocument/2006/relationships/hyperlink" Target="https://songcau.phuyen.gov.vn/" TargetMode="External"/><Relationship Id="rId1701" Type="http://schemas.openxmlformats.org/officeDocument/2006/relationships/hyperlink" Target="http://cathanh.phucat.binhdinh.gov.vn/trang-thong-tin/so-do-co-cau-to-chuc/ubnd-xa-cat-hanh_633301007a1007223065cb05" TargetMode="External"/><Relationship Id="rId282" Type="http://schemas.openxmlformats.org/officeDocument/2006/relationships/hyperlink" Target="https://www.facebook.com/profile.php?id=100069119563743" TargetMode="External"/><Relationship Id="rId587" Type="http://schemas.openxmlformats.org/officeDocument/2006/relationships/hyperlink" Target="https://www.facebook.com/p/C%E1%BB%95ng-th%C3%B4ng-tin-ph%C6%B0%E1%BB%9Dng-Th%E1%BB%A7y-Bi%E1%BB%81u-Th%C3%A0nh-ph%E1%BB%91-Hu%E1%BA%BF-100064042993167/" TargetMode="External"/><Relationship Id="rId8" Type="http://schemas.openxmlformats.org/officeDocument/2006/relationships/hyperlink" Target="https://www.facebook.com/profile.php?id=100084935923147" TargetMode="External"/><Relationship Id="rId142" Type="http://schemas.openxmlformats.org/officeDocument/2006/relationships/hyperlink" Target="https://www.facebook.com/policetradoc" TargetMode="External"/><Relationship Id="rId447" Type="http://schemas.openxmlformats.org/officeDocument/2006/relationships/hyperlink" Target="https://giomy.giolinh.quangtri.gov.vn/" TargetMode="External"/><Relationship Id="rId794" Type="http://schemas.openxmlformats.org/officeDocument/2006/relationships/hyperlink" Target="https://www.danang.gov.vn/web/guest/trang-chu" TargetMode="External"/><Relationship Id="rId1077" Type="http://schemas.openxmlformats.org/officeDocument/2006/relationships/hyperlink" Target="https://www.facebook.com/policequehiepqs/" TargetMode="External"/><Relationship Id="rId654" Type="http://schemas.openxmlformats.org/officeDocument/2006/relationships/hyperlink" Target="https://phudien.thuathienhue.gov.vn/" TargetMode="External"/><Relationship Id="rId861" Type="http://schemas.openxmlformats.org/officeDocument/2006/relationships/hyperlink" Target="https://camle.danang.gov.vn/-on-vi-truc-thuoc" TargetMode="External"/><Relationship Id="rId959" Type="http://schemas.openxmlformats.org/officeDocument/2006/relationships/hyperlink" Target="https://donggiang.quangnam.gov.vn/webcenter/portal/donggiang/pages_tin-tuc/chi-tiet?dDocName=PORTAL178932" TargetMode="External"/><Relationship Id="rId1284" Type="http://schemas.openxmlformats.org/officeDocument/2006/relationships/hyperlink" Target="https://mc.ninhthuan.gov.vn/portaldvc/KenhTin/dich-vu-cong-truc-tuyen.aspx?_dv=000-27-31-H43" TargetMode="External"/><Relationship Id="rId1491" Type="http://schemas.openxmlformats.org/officeDocument/2006/relationships/hyperlink" Target="https://www.facebook.com/dtncatquangngai/" TargetMode="External"/><Relationship Id="rId1589" Type="http://schemas.openxmlformats.org/officeDocument/2006/relationships/hyperlink" Target="https://hoaitan-hoainhon.binhdinh.gov.vn/" TargetMode="External"/><Relationship Id="rId307" Type="http://schemas.openxmlformats.org/officeDocument/2006/relationships/hyperlink" Target="https://www.facebook.com/profile.php?id=100076528444900" TargetMode="External"/><Relationship Id="rId514" Type="http://schemas.openxmlformats.org/officeDocument/2006/relationships/hyperlink" Target="https://www.facebook.com/p/ANTT-x%C3%A3-Tri%E1%BB%87u-Th%C6%B0%E1%BB%A3ng-100057113333887/" TargetMode="External"/><Relationship Id="rId721" Type="http://schemas.openxmlformats.org/officeDocument/2006/relationships/hyperlink" Target="https://www.facebook.com/tuoitreconganthuathienhue/" TargetMode="External"/><Relationship Id="rId1144" Type="http://schemas.openxmlformats.org/officeDocument/2006/relationships/hyperlink" Target="http://binhnguyen.thangbinh.quangnam.gov.vn/" TargetMode="External"/><Relationship Id="rId1351" Type="http://schemas.openxmlformats.org/officeDocument/2006/relationships/hyperlink" Target="https://xabinhmy.binhson.quangngai.gov.vn/" TargetMode="External"/><Relationship Id="rId1449" Type="http://schemas.openxmlformats.org/officeDocument/2006/relationships/hyperlink" Target="https://quangngai.gov.vn/web/xa-hanh-minh/uy-ban-nhan-dan" TargetMode="External"/><Relationship Id="rId1796" Type="http://schemas.openxmlformats.org/officeDocument/2006/relationships/hyperlink" Target="https://xuanthanh.songcau.phuyen.gov.vn/" TargetMode="External"/><Relationship Id="rId88" Type="http://schemas.openxmlformats.org/officeDocument/2006/relationships/hyperlink" Target="https://www.facebook.com/profile.php?id=100082831366136" TargetMode="External"/><Relationship Id="rId819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1004" Type="http://schemas.openxmlformats.org/officeDocument/2006/relationships/hyperlink" Target="https://dailoc.quangnam.gov.vn/" TargetMode="External"/><Relationship Id="rId1211" Type="http://schemas.openxmlformats.org/officeDocument/2006/relationships/hyperlink" Target="https://tragiang.gov.vn/" TargetMode="External"/><Relationship Id="rId1656" Type="http://schemas.openxmlformats.org/officeDocument/2006/relationships/hyperlink" Target="https://vinhthanh.binhdinh.gov.vn/Index.aspx?P=B02&amp;M=61&amp;I=070754158" TargetMode="External"/><Relationship Id="rId1863" Type="http://schemas.openxmlformats.org/officeDocument/2006/relationships/hyperlink" Target="https://sonhoa.phuyen.gov.vn/" TargetMode="External"/><Relationship Id="rId1309" Type="http://schemas.openxmlformats.org/officeDocument/2006/relationships/hyperlink" Target="https://xatinhky.thanhpho.quangngai.gov.vn/" TargetMode="External"/><Relationship Id="rId1516" Type="http://schemas.openxmlformats.org/officeDocument/2006/relationships/hyperlink" Target="https://www.facebook.com/dtncatquangngai/" TargetMode="External"/><Relationship Id="rId1723" Type="http://schemas.openxmlformats.org/officeDocument/2006/relationships/hyperlink" Target="https://www.facebook.com/p/Ph%C6%B0%E1%BB%9Dng-Nh%C6%A1n-H%C6%B0ng-Th%E1%BB%8B-x%C3%A3-An-Nh%C6%A1n-B%C3%ACnh-%C4%90%E1%BB%8Bnh-100064379841861/" TargetMode="External"/><Relationship Id="rId15" Type="http://schemas.openxmlformats.org/officeDocument/2006/relationships/hyperlink" Target="https://www.facebook.com/profile.php?id=61550478545992" TargetMode="External"/><Relationship Id="rId164" Type="http://schemas.openxmlformats.org/officeDocument/2006/relationships/hyperlink" Target="https://www.facebook.com/policeBinhPhuc" TargetMode="External"/><Relationship Id="rId371" Type="http://schemas.openxmlformats.org/officeDocument/2006/relationships/hyperlink" Target="https://www.facebook.com/daiptthquangtri/?locale=af_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85" zoomScaleNormal="85" workbookViewId="0">
      <selection activeCell="E2" sqref="E2"/>
    </sheetView>
  </sheetViews>
  <sheetFormatPr defaultRowHeight="18.75" x14ac:dyDescent="0.25"/>
  <cols>
    <col min="1" max="1" width="7.75" style="15" bestFit="1" customWidth="1"/>
    <col min="2" max="2" width="70" style="15" bestFit="1" customWidth="1"/>
    <col min="3" max="3" width="9.375" style="17" bestFit="1" customWidth="1"/>
    <col min="4" max="4" width="8.625" style="16" bestFit="1" customWidth="1"/>
    <col min="5" max="5" width="80" bestFit="1" customWidth="1"/>
    <col min="6" max="6" width="28.375" bestFit="1" customWidth="1"/>
    <col min="7" max="7" width="11.5" bestFit="1" customWidth="1"/>
    <col min="8" max="8" width="12.375" bestFit="1" customWidth="1"/>
    <col min="9" max="9" width="22.875" bestFit="1" customWidth="1"/>
    <col min="10" max="10" width="11" bestFit="1" customWidth="1"/>
    <col min="11" max="11" width="15.375" bestFit="1" customWidth="1"/>
    <col min="12" max="12" width="23.5" bestFit="1" customWidth="1"/>
    <col min="13" max="13" width="9.5" bestFit="1" customWidth="1"/>
    <col min="14" max="14" width="16.625" bestFit="1" customWidth="1"/>
    <col min="15" max="15" width="5.125" bestFit="1" customWidth="1"/>
    <col min="16" max="16" width="25.25" bestFit="1" customWidth="1"/>
    <col min="17" max="17" width="5.25" bestFit="1" customWidth="1"/>
  </cols>
  <sheetData>
    <row r="1" spans="1:17" s="14" customFormat="1" ht="71.25" customHeight="1" x14ac:dyDescent="0.25">
      <c r="A1" s="2" t="s">
        <v>0</v>
      </c>
      <c r="B1" s="3" t="s">
        <v>1</v>
      </c>
      <c r="C1" s="4" t="s">
        <v>435</v>
      </c>
      <c r="D1" s="4" t="s">
        <v>436</v>
      </c>
      <c r="E1" s="5" t="s">
        <v>2</v>
      </c>
      <c r="F1" s="6" t="s">
        <v>3</v>
      </c>
      <c r="G1" s="7" t="s">
        <v>4</v>
      </c>
      <c r="H1" s="8" t="s">
        <v>5</v>
      </c>
      <c r="I1" s="9" t="s">
        <v>6</v>
      </c>
      <c r="J1" s="10" t="s">
        <v>7</v>
      </c>
      <c r="K1" s="9" t="s">
        <v>8</v>
      </c>
      <c r="L1" s="11" t="s">
        <v>437</v>
      </c>
      <c r="M1" s="12" t="s">
        <v>9</v>
      </c>
      <c r="N1" s="13" t="s">
        <v>438</v>
      </c>
      <c r="O1" s="13" t="s">
        <v>10</v>
      </c>
      <c r="P1" s="13" t="s">
        <v>439</v>
      </c>
      <c r="Q1" s="13" t="s">
        <v>11</v>
      </c>
    </row>
    <row r="2" spans="1:17" x14ac:dyDescent="0.25">
      <c r="A2" s="18">
        <v>15001</v>
      </c>
      <c r="B2" s="19" t="s">
        <v>12</v>
      </c>
      <c r="C2" s="20" t="s">
        <v>13</v>
      </c>
      <c r="D2" s="21"/>
      <c r="E2" s="1" t="s">
        <v>13</v>
      </c>
      <c r="F2" s="1" t="s">
        <v>13</v>
      </c>
      <c r="G2" s="1" t="s">
        <v>13</v>
      </c>
      <c r="H2" s="1" t="s">
        <v>14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15002</v>
      </c>
      <c r="B3" s="19" t="str">
        <f>HYPERLINK("https://maithuy.quangbinh.gov.vn/", "UBND Ủy ban nhân dân xã Mai Thủy tỉnh Quảng Bình")</f>
        <v>UBND Ủy ban nhân dân xã Mai Thủy tỉnh Quảng Bình</v>
      </c>
      <c r="C3" s="21" t="s">
        <v>15</v>
      </c>
      <c r="D3" s="22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15003</v>
      </c>
      <c r="B4" s="19" t="str">
        <f>HYPERLINK("https://www.facebook.com/p/C%C3%B4ng-an-x%C3%A3-Sen-Thu%E1%BB%B7-100075995417749/", "Công an xã Sen Thủy tỉnh Quảng Bình")</f>
        <v>Công an xã Sen Thủy tỉnh Quảng Bình</v>
      </c>
      <c r="C4" s="21" t="s">
        <v>15</v>
      </c>
      <c r="D4" s="21" t="s">
        <v>16</v>
      </c>
      <c r="E4" s="1" t="s">
        <v>13</v>
      </c>
      <c r="F4" s="1" t="s">
        <v>13</v>
      </c>
      <c r="G4" s="1" t="s">
        <v>13</v>
      </c>
      <c r="H4" s="1" t="s">
        <v>14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15004</v>
      </c>
      <c r="B5" s="19" t="str">
        <f>HYPERLINK("https://senthuy.quangbinh.gov.vn/", "UBND Ủy ban nhân dân xã Sen Thủy tỉnh Quảng Bình")</f>
        <v>UBND Ủy ban nhân dân xã Sen Thủy tỉnh Quảng Bình</v>
      </c>
      <c r="C5" s="21" t="s">
        <v>15</v>
      </c>
      <c r="D5" s="22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15005</v>
      </c>
      <c r="B6" s="19" t="str">
        <f>HYPERLINK("https://www.facebook.com/p/Tu%E1%BB%95i-tr%E1%BA%BB-C%C3%B4ng-an-huy%E1%BB%87n-Th%C3%A1i-Th%E1%BB%A5y-100083773900284/", "Công an xã Thái Thủy tỉnh Quảng Bình")</f>
        <v>Công an xã Thái Thủy tỉnh Quảng Bình</v>
      </c>
      <c r="C6" s="21" t="s">
        <v>15</v>
      </c>
      <c r="D6" s="21" t="s">
        <v>16</v>
      </c>
      <c r="E6" s="1" t="s">
        <v>13</v>
      </c>
      <c r="F6" s="1" t="s">
        <v>13</v>
      </c>
      <c r="G6" s="1" t="s">
        <v>13</v>
      </c>
      <c r="H6" s="1" t="s">
        <v>14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15006</v>
      </c>
      <c r="B7" s="19" t="str">
        <f>HYPERLINK("https://thaithuy.quangbinh.gov.vn/", "UBND Ủy ban nhân dân xã Thái Thủy tỉnh Quảng Bình")</f>
        <v>UBND Ủy ban nhân dân xã Thái Thủy tỉnh Quảng Bình</v>
      </c>
      <c r="C7" s="21" t="s">
        <v>15</v>
      </c>
      <c r="D7" s="22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15007</v>
      </c>
      <c r="B8" s="19" t="str">
        <f>HYPERLINK("https://www.facebook.com/caxkimthuy/", "Công an xã Kim Thủy tỉnh Quảng Bình")</f>
        <v>Công an xã Kim Thủy tỉnh Quảng Bình</v>
      </c>
      <c r="C8" s="21" t="s">
        <v>15</v>
      </c>
      <c r="D8" s="21" t="s">
        <v>16</v>
      </c>
      <c r="E8" s="1" t="s">
        <v>13</v>
      </c>
      <c r="F8" s="1" t="s">
        <v>13</v>
      </c>
      <c r="G8" s="1" t="s">
        <v>13</v>
      </c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15008</v>
      </c>
      <c r="B9" s="19" t="str">
        <f>HYPERLINK("https://kimthuy.quangbinh.gov.vn/", "UBND Ủy ban nhân dân xã Kim Thủy tỉnh Quảng Bình")</f>
        <v>UBND Ủy ban nhân dân xã Kim Thủy tỉnh Quảng Bình</v>
      </c>
      <c r="C9" s="21" t="s">
        <v>15</v>
      </c>
      <c r="D9" s="22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15009</v>
      </c>
      <c r="B10" s="19" t="str">
        <f>HYPERLINK("https://www.facebook.com/100071323488554", "Công an xã Trường Thủy tỉnh Quảng Bình")</f>
        <v>Công an xã Trường Thủy tỉnh Quảng Bình</v>
      </c>
      <c r="C10" s="21" t="s">
        <v>15</v>
      </c>
      <c r="D10" s="21" t="s">
        <v>16</v>
      </c>
      <c r="E10" s="1" t="s">
        <v>13</v>
      </c>
      <c r="F10" s="1" t="s">
        <v>13</v>
      </c>
      <c r="G10" s="1" t="s">
        <v>13</v>
      </c>
      <c r="H10" s="1" t="s">
        <v>14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15010</v>
      </c>
      <c r="B11" s="19" t="str">
        <f>HYPERLINK("https://truongthuy.quangbinh.gov.vn/", "UBND Ủy ban nhân dân xã Trường Thủy tỉnh Quảng Bình")</f>
        <v>UBND Ủy ban nhân dân xã Trường Thủy tỉnh Quảng Bình</v>
      </c>
      <c r="C11" s="21" t="s">
        <v>15</v>
      </c>
      <c r="D11" s="22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15011</v>
      </c>
      <c r="B12" s="19" t="str">
        <f>HYPERLINK("https://www.facebook.com/conganlt/", "Công an xã Văn Thủy tỉnh Quảng Bình")</f>
        <v>Công an xã Văn Thủy tỉnh Quảng Bình</v>
      </c>
      <c r="C12" s="21" t="s">
        <v>15</v>
      </c>
      <c r="D12" s="21"/>
      <c r="E12" s="1" t="s">
        <v>13</v>
      </c>
      <c r="F12" s="1" t="s">
        <v>13</v>
      </c>
      <c r="G12" s="1" t="s">
        <v>13</v>
      </c>
      <c r="H12" s="1" t="s">
        <v>14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15012</v>
      </c>
      <c r="B13" s="19" t="str">
        <f>HYPERLINK("https://lethuy.quangbinh.gov.vn/", "UBND Ủy ban nhân dân xã Văn Thủy tỉnh Quảng Bình")</f>
        <v>UBND Ủy ban nhân dân xã Văn Thủy tỉnh Quảng Bình</v>
      </c>
      <c r="C13" s="21" t="s">
        <v>15</v>
      </c>
      <c r="D13" s="22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15013</v>
      </c>
      <c r="B14" s="19" t="s">
        <v>17</v>
      </c>
      <c r="C14" s="20" t="s">
        <v>13</v>
      </c>
      <c r="D14" s="21"/>
      <c r="E14" s="1" t="s">
        <v>13</v>
      </c>
      <c r="F14" s="1" t="s">
        <v>13</v>
      </c>
      <c r="G14" s="1" t="s">
        <v>13</v>
      </c>
      <c r="H14" s="1" t="s">
        <v>14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15014</v>
      </c>
      <c r="B15" s="19" t="str">
        <f>HYPERLINK("https://quangbinh.gov.vn/chi-tiet-tin/-/view-article/1/1433568025090/1665651300766", "UBND Ủy ban nhân dân xã Lâm Thủy tỉnh Quảng Bình")</f>
        <v>UBND Ủy ban nhân dân xã Lâm Thủy tỉnh Quảng Bình</v>
      </c>
      <c r="C15" s="21" t="s">
        <v>15</v>
      </c>
      <c r="D15" s="22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15015</v>
      </c>
      <c r="B16" s="19" t="str">
        <f>HYPERLINK("https://www.facebook.com/conganthixabadon/", "Công an phường Ba Đồn tỉnh Quảng Bình")</f>
        <v>Công an phường Ba Đồn tỉnh Quảng Bình</v>
      </c>
      <c r="C16" s="21" t="s">
        <v>15</v>
      </c>
      <c r="D16" s="21" t="s">
        <v>16</v>
      </c>
      <c r="E16" s="1" t="s">
        <v>13</v>
      </c>
      <c r="F16" s="1" t="s">
        <v>13</v>
      </c>
      <c r="G16" s="1" t="s">
        <v>13</v>
      </c>
      <c r="H16" s="1" t="s">
        <v>14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15016</v>
      </c>
      <c r="B17" s="19" t="str">
        <f>HYPERLINK("https://badonbd.quangbinh.gov.vn/", "UBND Ủy ban nhân dân phường Ba Đồn tỉnh Quảng Bình")</f>
        <v>UBND Ủy ban nhân dân phường Ba Đồn tỉnh Quảng Bình</v>
      </c>
      <c r="C17" s="21" t="s">
        <v>15</v>
      </c>
      <c r="D17" s="22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15017</v>
      </c>
      <c r="B18" s="19" t="str">
        <f>HYPERLINK("https://www.facebook.com/capquangtho/", "Công an phường Quảng Thọ tỉnh Quảng Bình")</f>
        <v>Công an phường Quảng Thọ tỉnh Quảng Bình</v>
      </c>
      <c r="C18" s="21" t="s">
        <v>15</v>
      </c>
      <c r="D18" s="21" t="s">
        <v>16</v>
      </c>
      <c r="E18" s="1" t="s">
        <v>13</v>
      </c>
      <c r="F18" s="1" t="s">
        <v>13</v>
      </c>
      <c r="G18" s="1" t="s">
        <v>13</v>
      </c>
      <c r="H18" s="1" t="s">
        <v>14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15018</v>
      </c>
      <c r="B19" s="19" t="str">
        <f>HYPERLINK("https://quangtho.quangbinh.gov.vn/", "UBND Ủy ban nhân dân phường Quảng Thọ tỉnh Quảng Bình")</f>
        <v>UBND Ủy ban nhân dân phường Quảng Thọ tỉnh Quảng Bình</v>
      </c>
      <c r="C19" s="21" t="s">
        <v>15</v>
      </c>
      <c r="D19" s="22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15019</v>
      </c>
      <c r="B20" s="19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0" s="21" t="s">
        <v>15</v>
      </c>
      <c r="D20" s="21" t="s">
        <v>16</v>
      </c>
      <c r="E20" s="1" t="s">
        <v>13</v>
      </c>
      <c r="F20" s="1" t="s">
        <v>13</v>
      </c>
      <c r="G20" s="1" t="s">
        <v>13</v>
      </c>
      <c r="H20" s="1" t="s">
        <v>14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15020</v>
      </c>
      <c r="B21" s="19" t="str">
        <f>HYPERLINK("http://quangtien.cumgar.daklak.gov.vn/", "UBND Ủy ban nhân dân xã Quảng Tiên tỉnh Quảng Bình")</f>
        <v>UBND Ủy ban nhân dân xã Quảng Tiên tỉnh Quảng Bình</v>
      </c>
      <c r="C21" s="21" t="s">
        <v>15</v>
      </c>
      <c r="D21" s="22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15021</v>
      </c>
      <c r="B22" s="19" t="str">
        <f>HYPERLINK("https://www.facebook.com/tuoitreconganquangbinh/", "Công an xã Quảng Trung tỉnh Quảng Bình")</f>
        <v>Công an xã Quảng Trung tỉnh Quảng Bình</v>
      </c>
      <c r="C22" s="21" t="s">
        <v>15</v>
      </c>
      <c r="D22" s="21" t="s">
        <v>16</v>
      </c>
      <c r="E22" s="1" t="s">
        <v>13</v>
      </c>
      <c r="F22" s="1" t="s">
        <v>13</v>
      </c>
      <c r="G22" s="1" t="s">
        <v>13</v>
      </c>
      <c r="H22" s="1" t="s">
        <v>14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15022</v>
      </c>
      <c r="B23" s="19" t="str">
        <f>HYPERLINK("https://quangbinh.gov.vn/", "UBND Ủy ban nhân dân xã Quảng Trung tỉnh Quảng Bình")</f>
        <v>UBND Ủy ban nhân dân xã Quảng Trung tỉnh Quảng Bình</v>
      </c>
      <c r="C23" s="21" t="s">
        <v>15</v>
      </c>
      <c r="D23" s="22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15023</v>
      </c>
      <c r="B24" s="19" t="str">
        <f>HYPERLINK("https://www.facebook.com/p/C%C3%B4ng-an-ph%C6%B0%E1%BB%9Dng-Qu%E1%BA%A3ng-Phong-C%C3%B4ng-an-th%E1%BB%8B-x%C3%A3-Ba-%C4%90%E1%BB%93n-100071571061726/", "Công an phường Quảng Phong tỉnh Quảng Bình")</f>
        <v>Công an phường Quảng Phong tỉnh Quảng Bình</v>
      </c>
      <c r="C24" s="21" t="s">
        <v>15</v>
      </c>
      <c r="D24" s="21" t="s">
        <v>16</v>
      </c>
      <c r="E24" s="1" t="s">
        <v>13</v>
      </c>
      <c r="F24" s="1" t="s">
        <v>13</v>
      </c>
      <c r="G24" s="1" t="s">
        <v>13</v>
      </c>
      <c r="H24" s="1" t="s">
        <v>14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15024</v>
      </c>
      <c r="B25" s="19" t="str">
        <f>HYPERLINK("https://quangbinh.gov.vn/chi-tiet-tin/-/view-article/1/14012495784457/1511176963623", "UBND Ủy ban nhân dân phường Quảng Phong tỉnh Quảng Bình")</f>
        <v>UBND Ủy ban nhân dân phường Quảng Phong tỉnh Quảng Bình</v>
      </c>
      <c r="C25" s="21" t="s">
        <v>15</v>
      </c>
      <c r="D25" s="22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15025</v>
      </c>
      <c r="B26" s="19" t="str">
        <f>HYPERLINK("https://www.facebook.com/conganphuongquangthuan/", "Công an phường Quảng Thuận tỉnh Quảng Bình")</f>
        <v>Công an phường Quảng Thuận tỉnh Quảng Bình</v>
      </c>
      <c r="C26" s="21" t="s">
        <v>15</v>
      </c>
      <c r="D26" s="21" t="s">
        <v>16</v>
      </c>
      <c r="E26" s="1" t="s">
        <v>13</v>
      </c>
      <c r="F26" s="1" t="s">
        <v>13</v>
      </c>
      <c r="G26" s="1" t="s">
        <v>13</v>
      </c>
      <c r="H26" s="1" t="s">
        <v>14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15026</v>
      </c>
      <c r="B27" s="19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27" s="21" t="s">
        <v>15</v>
      </c>
      <c r="D27" s="22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15027</v>
      </c>
      <c r="B28" s="19" t="str">
        <f>HYPERLINK("https://www.facebook.com/p/C%C3%B4ng-an-x%C3%A3-Qu%E1%BA%A3ng-T%C3%A2n-C%C3%B4ng-an-th%E1%BB%8B-x%C3%A3-Ba-%C4%90%E1%BB%93n-100089357495082/", "Công an xã Quảng Tân tỉnh Quảng Bình")</f>
        <v>Công an xã Quảng Tân tỉnh Quảng Bình</v>
      </c>
      <c r="C28" s="21" t="s">
        <v>15</v>
      </c>
      <c r="D28" s="21" t="s">
        <v>16</v>
      </c>
      <c r="E28" s="1" t="s">
        <v>13</v>
      </c>
      <c r="F28" s="1" t="s">
        <v>13</v>
      </c>
      <c r="G28" s="1" t="s">
        <v>13</v>
      </c>
      <c r="H28" s="1" t="s">
        <v>14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15028</v>
      </c>
      <c r="B29" s="19" t="str">
        <f>HYPERLINK("https://www.quangninh.gov.vn/donvi/huyendamha/Trang/ChiTietBVGioiThieu.aspx?bvid=75", "UBND Ủy ban nhân dân xã Quảng Tân tỉnh Quảng Bình")</f>
        <v>UBND Ủy ban nhân dân xã Quảng Tân tỉnh Quảng Bình</v>
      </c>
      <c r="C29" s="21" t="s">
        <v>15</v>
      </c>
      <c r="D29" s="22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15029</v>
      </c>
      <c r="B30" s="19" t="str">
        <f>HYPERLINK("https://www.facebook.com/conganquanghai/", "Công an xã Quảng Hải tỉnh Quảng Bình")</f>
        <v>Công an xã Quảng Hải tỉnh Quảng Bình</v>
      </c>
      <c r="C30" s="21" t="s">
        <v>15</v>
      </c>
      <c r="D30" s="21"/>
      <c r="E30" s="1" t="s">
        <v>13</v>
      </c>
      <c r="F30" s="1" t="s">
        <v>13</v>
      </c>
      <c r="G30" s="1" t="s">
        <v>13</v>
      </c>
      <c r="H30" s="1" t="s">
        <v>14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15030</v>
      </c>
      <c r="B31" s="19" t="str">
        <f>HYPERLINK("https://quangbinh.gov.vn/", "UBND Ủy ban nhân dân xã Quảng Hải tỉnh Quảng Bình")</f>
        <v>UBND Ủy ban nhân dân xã Quảng Hải tỉnh Quảng Bình</v>
      </c>
      <c r="C31" s="21" t="s">
        <v>15</v>
      </c>
      <c r="D31" s="22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15031</v>
      </c>
      <c r="B32" s="19" t="str">
        <f>HYPERLINK("https://www.facebook.com/p/C%C3%B4ng-an-x%C3%A3-Qu%E1%BA%A3ng-S%C6%A1n-th%E1%BB%8B-x%C3%A3-Ba-%C4%90%E1%BB%93n-100072370150779/", "Công an xã Quảng Sơn tỉnh Quảng Bình")</f>
        <v>Công an xã Quảng Sơn tỉnh Quảng Bình</v>
      </c>
      <c r="C32" s="21" t="s">
        <v>15</v>
      </c>
      <c r="D32" s="21" t="s">
        <v>16</v>
      </c>
      <c r="E32" s="1" t="s">
        <v>13</v>
      </c>
      <c r="F32" s="1" t="s">
        <v>13</v>
      </c>
      <c r="G32" s="1" t="s">
        <v>13</v>
      </c>
      <c r="H32" s="1" t="s">
        <v>14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15032</v>
      </c>
      <c r="B33" s="19" t="str">
        <f>HYPERLINK("https://haiha.quangninh.gov.vn/Trang/ChiTietBVGioiThieu.aspx?bvid=134", "UBND Ủy ban nhân dân xã Quảng Sơn tỉnh Quảng Bình")</f>
        <v>UBND Ủy ban nhân dân xã Quảng Sơn tỉnh Quảng Bình</v>
      </c>
      <c r="C33" s="21" t="s">
        <v>15</v>
      </c>
      <c r="D33" s="22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15033</v>
      </c>
      <c r="B34" s="19" t="str">
        <f>HYPERLINK("https://www.facebook.com/p/C%C3%B4ng-an-x%C3%A3-Qu%E1%BA%A3ng-L%E1%BB%99c-huy%E1%BB%87n-Qu%E1%BA%A3ng-X%C6%B0%C6%A1ng-THANH-HO%C3%81-100063861413509/", "Công an xã Quảng Lộc tỉnh Quảng Bình")</f>
        <v>Công an xã Quảng Lộc tỉnh Quảng Bình</v>
      </c>
      <c r="C34" s="21" t="s">
        <v>15</v>
      </c>
      <c r="D34" s="21" t="s">
        <v>16</v>
      </c>
      <c r="E34" s="1" t="s">
        <v>13</v>
      </c>
      <c r="F34" s="1" t="s">
        <v>13</v>
      </c>
      <c r="G34" s="1" t="s">
        <v>13</v>
      </c>
      <c r="H34" s="1" t="s">
        <v>14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15034</v>
      </c>
      <c r="B35" s="19" t="str">
        <f>HYPERLINK("https://quangloc.quangbinh.gov.vn/", "UBND Ủy ban nhân dân xã Quảng Lộc tỉnh Quảng Bình")</f>
        <v>UBND Ủy ban nhân dân xã Quảng Lộc tỉnh Quảng Bình</v>
      </c>
      <c r="C35" s="21" t="s">
        <v>15</v>
      </c>
      <c r="D35" s="22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15035</v>
      </c>
      <c r="B36" s="19" t="str">
        <f>HYPERLINK("https://www.facebook.com/tuoitreconganquangbinh/", "Công an xã Quảng Thủy tỉnh Quảng Bình")</f>
        <v>Công an xã Quảng Thủy tỉnh Quảng Bình</v>
      </c>
      <c r="C36" s="21" t="s">
        <v>15</v>
      </c>
      <c r="D36" s="21" t="s">
        <v>16</v>
      </c>
      <c r="E36" s="1" t="s">
        <v>13</v>
      </c>
      <c r="F36" s="1" t="s">
        <v>13</v>
      </c>
      <c r="G36" s="1" t="s">
        <v>13</v>
      </c>
      <c r="H36" s="1" t="s">
        <v>14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15036</v>
      </c>
      <c r="B37" s="19" t="str">
        <f>HYPERLINK("https://quangbinh.gov.vn/", "UBND Ủy ban nhân dân xã Quảng Thủy tỉnh Quảng Bình")</f>
        <v>UBND Ủy ban nhân dân xã Quảng Thủy tỉnh Quảng Bình</v>
      </c>
      <c r="C37" s="21" t="s">
        <v>15</v>
      </c>
      <c r="D37" s="22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15037</v>
      </c>
      <c r="B38" s="19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38" s="21" t="s">
        <v>15</v>
      </c>
      <c r="D38" s="21" t="s">
        <v>16</v>
      </c>
      <c r="E38" s="1" t="s">
        <v>13</v>
      </c>
      <c r="F38" s="1" t="s">
        <v>13</v>
      </c>
      <c r="G38" s="1" t="s">
        <v>13</v>
      </c>
      <c r="H38" s="1" t="s">
        <v>14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15038</v>
      </c>
      <c r="B39" s="19" t="str">
        <f>HYPERLINK("https://quangvan.quangbinh.gov.vn/", "UBND Ủy ban nhân dân xã Quảng Văn tỉnh Quảng Bình")</f>
        <v>UBND Ủy ban nhân dân xã Quảng Văn tỉnh Quảng Bình</v>
      </c>
      <c r="C39" s="21" t="s">
        <v>15</v>
      </c>
      <c r="D39" s="22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15039</v>
      </c>
      <c r="B40" s="19" t="str">
        <f>HYPERLINK("https://www.facebook.com/p/C%C3%B4ng-an-ph%C6%B0%E1%BB%9Dng-Qu%E1%BA%A3ng-Ph%C3%BAc-th%E1%BB%8B-x%C3%A3-Ba-%C4%90%E1%BB%93n-100076528444900/", "Công an phường Quảng Phúc tỉnh Quảng Bình")</f>
        <v>Công an phường Quảng Phúc tỉnh Quảng Bình</v>
      </c>
      <c r="C40" s="21" t="s">
        <v>15</v>
      </c>
      <c r="D40" s="21" t="s">
        <v>16</v>
      </c>
      <c r="E40" s="1" t="s">
        <v>13</v>
      </c>
      <c r="F40" s="1" t="s">
        <v>13</v>
      </c>
      <c r="G40" s="1" t="s">
        <v>13</v>
      </c>
      <c r="H40" s="1" t="s">
        <v>14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15040</v>
      </c>
      <c r="B41" s="19" t="str">
        <f>HYPERLINK("https://quangphuc.quangbinh.gov.vn/", "UBND Ủy ban nhân dân phường Quảng Phúc tỉnh Quảng Bình")</f>
        <v>UBND Ủy ban nhân dân phường Quảng Phúc tỉnh Quảng Bình</v>
      </c>
      <c r="C41" s="21" t="s">
        <v>15</v>
      </c>
      <c r="D41" s="22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15041</v>
      </c>
      <c r="B42" s="19" t="str">
        <f>HYPERLINK("https://www.facebook.com/p/C%C3%B4ng-an-x%C3%A3-Qu%E1%BA%A3ng-Ho%C3%A0-Th%E1%BB%8B-x%C3%A3-Ba-%C4%90%E1%BB%93n-100069246997987/", "Công an xã Quảng Hòa tỉnh Quảng Bình")</f>
        <v>Công an xã Quảng Hòa tỉnh Quảng Bình</v>
      </c>
      <c r="C42" s="21" t="s">
        <v>15</v>
      </c>
      <c r="D42" s="21" t="s">
        <v>16</v>
      </c>
      <c r="E42" s="1" t="s">
        <v>13</v>
      </c>
      <c r="F42" s="1" t="s">
        <v>13</v>
      </c>
      <c r="G42" s="1" t="s">
        <v>13</v>
      </c>
      <c r="H42" s="1" t="s">
        <v>14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15042</v>
      </c>
      <c r="B43" s="19" t="str">
        <f>HYPERLINK("https://quanghoa.quangbinh.gov.vn/", "UBND Ủy ban nhân dân xã Quảng Hòa tỉnh Quảng Bình")</f>
        <v>UBND Ủy ban nhân dân xã Quảng Hòa tỉnh Quảng Bình</v>
      </c>
      <c r="C43" s="21" t="s">
        <v>15</v>
      </c>
      <c r="D43" s="22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15043</v>
      </c>
      <c r="B44" s="19" t="str">
        <f>HYPERLINK("https://www.facebook.com/tuoitreconganquangbinh/", "Công an xã Quảng Minh tỉnh Quảng Bình")</f>
        <v>Công an xã Quảng Minh tỉnh Quảng Bình</v>
      </c>
      <c r="C44" s="21" t="s">
        <v>15</v>
      </c>
      <c r="D44" s="21" t="s">
        <v>16</v>
      </c>
      <c r="E44" s="1" t="s">
        <v>13</v>
      </c>
      <c r="F44" s="1" t="s">
        <v>13</v>
      </c>
      <c r="G44" s="1" t="s">
        <v>13</v>
      </c>
      <c r="H44" s="1" t="s">
        <v>14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15044</v>
      </c>
      <c r="B45" s="19" t="str">
        <f>HYPERLINK("https://haiha.quangninh.gov.vn/Trang/ChiTietBVGioiThieu.aspx?bvid=128", "UBND Ủy ban nhân dân xã Quảng Minh tỉnh Quảng Bình")</f>
        <v>UBND Ủy ban nhân dân xã Quảng Minh tỉnh Quảng Bình</v>
      </c>
      <c r="C45" s="21" t="s">
        <v>15</v>
      </c>
      <c r="D45" s="22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15045</v>
      </c>
      <c r="B46" s="19" t="str">
        <f>HYPERLINK("https://www.facebook.com/p/ANTT-Ph%C6%B0%E1%BB%9Dng-%C4%90%C3%B4ng-Giang-100067982228248/", "Công an phường Đông Giang tỉnh Quảng Trị")</f>
        <v>Công an phường Đông Giang tỉnh Quảng Trị</v>
      </c>
      <c r="C46" s="21" t="s">
        <v>15</v>
      </c>
      <c r="D46" s="21" t="s">
        <v>16</v>
      </c>
      <c r="E46" s="1" t="s">
        <v>13</v>
      </c>
      <c r="F46" s="1" t="s">
        <v>13</v>
      </c>
      <c r="G46" s="1" t="s">
        <v>13</v>
      </c>
      <c r="H46" s="1" t="s">
        <v>14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15046</v>
      </c>
      <c r="B47" s="19" t="str">
        <f>HYPERLINK("https://donggiang.dongha.quangtri.gov.vn/", "UBND Ủy ban nhân dân phường Đông Giang tỉnh Quảng Trị")</f>
        <v>UBND Ủy ban nhân dân phường Đông Giang tỉnh Quảng Trị</v>
      </c>
      <c r="C47" s="21" t="s">
        <v>15</v>
      </c>
      <c r="D47" s="22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15047</v>
      </c>
      <c r="B48" s="19" t="str">
        <f>HYPERLINK("https://www.facebook.com/2593283287577337", "Công an phường 1 tỉnh Quảng Trị")</f>
        <v>Công an phường 1 tỉnh Quảng Trị</v>
      </c>
      <c r="C48" s="21" t="s">
        <v>15</v>
      </c>
      <c r="D48" s="21"/>
      <c r="E48" s="1" t="s">
        <v>13</v>
      </c>
      <c r="F48" s="1" t="s">
        <v>13</v>
      </c>
      <c r="G48" s="1" t="s">
        <v>13</v>
      </c>
      <c r="H48" s="1" t="s">
        <v>14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15048</v>
      </c>
      <c r="B49" s="19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49" s="21" t="s">
        <v>15</v>
      </c>
      <c r="D49" s="22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15049</v>
      </c>
      <c r="B50" s="19" t="str">
        <f>HYPERLINK("https://www.facebook.com/p/ANTT-ph%C6%B0%E1%BB%9Dng-%C4%90%C3%B4ng-L%E1%BB%85-100027047303034/", "Công an phường Đông Lễ tỉnh Quảng Trị")</f>
        <v>Công an phường Đông Lễ tỉnh Quảng Trị</v>
      </c>
      <c r="C50" s="21" t="s">
        <v>15</v>
      </c>
      <c r="D50" s="21"/>
      <c r="E50" s="1" t="s">
        <v>13</v>
      </c>
      <c r="F50" s="1" t="s">
        <v>13</v>
      </c>
      <c r="G50" s="1" t="s">
        <v>13</v>
      </c>
      <c r="H50" s="1" t="s">
        <v>14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15050</v>
      </c>
      <c r="B51" s="19" t="str">
        <f>HYPERLINK("https://dongle.dongha.quangtri.gov.vn/", "UBND Ủy ban nhân dân phường Đông Lễ tỉnh Quảng Trị")</f>
        <v>UBND Ủy ban nhân dân phường Đông Lễ tỉnh Quảng Trị</v>
      </c>
      <c r="C51" s="21" t="s">
        <v>15</v>
      </c>
      <c r="D51" s="22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15051</v>
      </c>
      <c r="B52" s="19" t="str">
        <f>HYPERLINK("https://www.facebook.com/daiptthquangtri/?locale=af_ZA", "Công an phường Đông Thanh tỉnh Quảng Trị")</f>
        <v>Công an phường Đông Thanh tỉnh Quảng Trị</v>
      </c>
      <c r="C52" s="21" t="s">
        <v>15</v>
      </c>
      <c r="D52" s="21"/>
      <c r="E52" s="1" t="s">
        <v>13</v>
      </c>
      <c r="F52" s="1" t="s">
        <v>13</v>
      </c>
      <c r="G52" s="1" t="s">
        <v>13</v>
      </c>
      <c r="H52" s="1" t="s">
        <v>14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15052</v>
      </c>
      <c r="B53" s="19" t="str">
        <f>HYPERLINK("https://dongthanh.dongha.quangtri.gov.vn/", "UBND Ủy ban nhân dân phường Đông Thanh tỉnh Quảng Trị")</f>
        <v>UBND Ủy ban nhân dân phường Đông Thanh tỉnh Quảng Trị</v>
      </c>
      <c r="C53" s="21" t="s">
        <v>15</v>
      </c>
      <c r="D53" s="22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15053</v>
      </c>
      <c r="B54" s="19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54" s="21" t="s">
        <v>15</v>
      </c>
      <c r="D54" s="21"/>
      <c r="E54" s="1" t="s">
        <v>13</v>
      </c>
      <c r="F54" s="1" t="s">
        <v>13</v>
      </c>
      <c r="G54" s="1" t="s">
        <v>13</v>
      </c>
      <c r="H54" s="1" t="s">
        <v>14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15054</v>
      </c>
      <c r="B55" s="19" t="str">
        <f>HYPERLINK("https://phuong2.thixaquangtri.quangtri.gov.vn/", "UBND Ủy ban nhân dân phường 2 tỉnh Quảng Trị")</f>
        <v>UBND Ủy ban nhân dân phường 2 tỉnh Quảng Trị</v>
      </c>
      <c r="C55" s="21" t="s">
        <v>15</v>
      </c>
      <c r="D55" s="22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15055</v>
      </c>
      <c r="B56" s="19" t="str">
        <f>HYPERLINK("https://www.facebook.com/TH.THCSPhuong4/", "Công an phường 4 tỉnh Quảng Trị")</f>
        <v>Công an phường 4 tỉnh Quảng Trị</v>
      </c>
      <c r="C56" s="21" t="s">
        <v>15</v>
      </c>
      <c r="D56" s="21"/>
      <c r="E56" s="1" t="s">
        <v>13</v>
      </c>
      <c r="F56" s="1" t="s">
        <v>13</v>
      </c>
      <c r="G56" s="1" t="s">
        <v>13</v>
      </c>
      <c r="H56" s="1" t="s">
        <v>14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15056</v>
      </c>
      <c r="B57" s="19" t="str">
        <f>HYPERLINK("https://phuong4.dongha.quangtri.gov.vn/", "UBND Ủy ban nhân dân phường 4 tỉnh Quảng Trị")</f>
        <v>UBND Ủy ban nhân dân phường 4 tỉnh Quảng Trị</v>
      </c>
      <c r="C57" s="21" t="s">
        <v>15</v>
      </c>
      <c r="D57" s="22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15057</v>
      </c>
      <c r="B58" s="19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58" s="21" t="s">
        <v>15</v>
      </c>
      <c r="D58" s="21"/>
      <c r="E58" s="1" t="s">
        <v>13</v>
      </c>
      <c r="F58" s="1" t="s">
        <v>13</v>
      </c>
      <c r="G58" s="1" t="s">
        <v>13</v>
      </c>
      <c r="H58" s="1" t="s">
        <v>14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15058</v>
      </c>
      <c r="B59" s="19" t="str">
        <f>HYPERLINK("https://phuong5.dongha.quangtri.gov.vn/", "UBND Ủy ban nhân dân phường 5 tỉnh Quảng Trị")</f>
        <v>UBND Ủy ban nhân dân phường 5 tỉnh Quảng Trị</v>
      </c>
      <c r="C59" s="21" t="s">
        <v>15</v>
      </c>
      <c r="D59" s="22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15059</v>
      </c>
      <c r="B60" s="19" t="str">
        <f>HYPERLINK("https://www.facebook.com/CAPDONGLUONG/", "Công an phường Đông Lương tỉnh Quảng Trị")</f>
        <v>Công an phường Đông Lương tỉnh Quảng Trị</v>
      </c>
      <c r="C60" s="21" t="s">
        <v>15</v>
      </c>
      <c r="D60" s="21" t="s">
        <v>16</v>
      </c>
      <c r="E60" s="1" t="s">
        <v>13</v>
      </c>
      <c r="F60" s="1" t="s">
        <v>13</v>
      </c>
      <c r="G60" s="1" t="s">
        <v>13</v>
      </c>
      <c r="H60" s="1" t="s">
        <v>14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15060</v>
      </c>
      <c r="B61" s="19" t="str">
        <f>HYPERLINK("https://dongluong.dongha.quangtri.gov.vn/", "UBND Ủy ban nhân dân phường Đông Lương tỉnh Quảng Trị")</f>
        <v>UBND Ủy ban nhân dân phường Đông Lương tỉnh Quảng Trị</v>
      </c>
      <c r="C61" s="21" t="s">
        <v>15</v>
      </c>
      <c r="D61" s="22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15061</v>
      </c>
      <c r="B62" s="19" t="str">
        <f>HYPERLINK("https://www.facebook.com/p/ANTT-Ph%C6%B0%E1%BB%9Dng-3-TX-Qu%E1%BA%A3ng-Tr%E1%BB%8B-100066493164550/", "Công an phường 3 tỉnh Quảng Trị")</f>
        <v>Công an phường 3 tỉnh Quảng Trị</v>
      </c>
      <c r="C62" s="21" t="s">
        <v>15</v>
      </c>
      <c r="D62" s="21"/>
      <c r="E62" s="1" t="s">
        <v>13</v>
      </c>
      <c r="F62" s="1" t="s">
        <v>13</v>
      </c>
      <c r="G62" s="1" t="s">
        <v>13</v>
      </c>
      <c r="H62" s="1" t="s">
        <v>14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15062</v>
      </c>
      <c r="B63" s="19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63" s="21" t="s">
        <v>15</v>
      </c>
      <c r="D63" s="22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15063</v>
      </c>
      <c r="B64" s="19" t="str">
        <f>HYPERLINK("https://www.facebook.com/2593283287577337", "Công an phường 1 tỉnh Quảng Trị")</f>
        <v>Công an phường 1 tỉnh Quảng Trị</v>
      </c>
      <c r="C64" s="21" t="s">
        <v>15</v>
      </c>
      <c r="D64" s="21"/>
      <c r="E64" s="1" t="s">
        <v>13</v>
      </c>
      <c r="F64" s="1" t="s">
        <v>13</v>
      </c>
      <c r="G64" s="1" t="s">
        <v>13</v>
      </c>
      <c r="H64" s="1" t="s">
        <v>14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15064</v>
      </c>
      <c r="B65" s="19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65" s="21" t="s">
        <v>15</v>
      </c>
      <c r="D65" s="22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15065</v>
      </c>
      <c r="B66" s="19" t="str">
        <f>HYPERLINK("https://www.facebook.com/tuoitreconganthixabadon/", "Công an phường An Đôn tỉnh Quảng Trị")</f>
        <v>Công an phường An Đôn tỉnh Quảng Trị</v>
      </c>
      <c r="C66" s="21" t="s">
        <v>15</v>
      </c>
      <c r="D66" s="21"/>
      <c r="E66" s="1" t="s">
        <v>13</v>
      </c>
      <c r="F66" s="1" t="s">
        <v>13</v>
      </c>
      <c r="G66" s="1" t="s">
        <v>13</v>
      </c>
      <c r="H66" s="1" t="s">
        <v>14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15066</v>
      </c>
      <c r="B67" s="19" t="str">
        <f>HYPERLINK("https://dongha.quangtri.gov.vn/chi-tiet-tin/-/view-article/1/1647243270645/1647243351521", "UBND Ủy ban nhân dân phường An Đôn tỉnh Quảng Trị")</f>
        <v>UBND Ủy ban nhân dân phường An Đôn tỉnh Quảng Trị</v>
      </c>
      <c r="C67" s="21" t="s">
        <v>15</v>
      </c>
      <c r="D67" s="22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15067</v>
      </c>
      <c r="B68" s="19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68" s="21" t="s">
        <v>15</v>
      </c>
      <c r="D68" s="21"/>
      <c r="E68" s="1" t="s">
        <v>13</v>
      </c>
      <c r="F68" s="1" t="s">
        <v>13</v>
      </c>
      <c r="G68" s="1" t="s">
        <v>13</v>
      </c>
      <c r="H68" s="1" t="s">
        <v>14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15068</v>
      </c>
      <c r="B69" s="19" t="str">
        <f>HYPERLINK("https://phuong2.thixaquangtri.quangtri.gov.vn/", "UBND Ủy ban nhân dân phường 2 tỉnh Quảng Trị")</f>
        <v>UBND Ủy ban nhân dân phường 2 tỉnh Quảng Trị</v>
      </c>
      <c r="C69" s="21" t="s">
        <v>15</v>
      </c>
      <c r="D69" s="22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15069</v>
      </c>
      <c r="B70" s="19" t="str">
        <f>HYPERLINK("https://www.facebook.com/p/ANTT-Ph%C6%B0%E1%BB%9Dng-3-TX-Qu%E1%BA%A3ng-Tr%E1%BB%8B-100066493164550/", "Công an phường 3 tỉnh Quảng Trị")</f>
        <v>Công an phường 3 tỉnh Quảng Trị</v>
      </c>
      <c r="C70" s="21" t="s">
        <v>15</v>
      </c>
      <c r="D70" s="21"/>
      <c r="E70" s="1" t="s">
        <v>13</v>
      </c>
      <c r="F70" s="1" t="s">
        <v>13</v>
      </c>
      <c r="G70" s="1" t="s">
        <v>13</v>
      </c>
      <c r="H70" s="1" t="s">
        <v>14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15070</v>
      </c>
      <c r="B71" s="19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71" s="21" t="s">
        <v>15</v>
      </c>
      <c r="D71" s="22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15071</v>
      </c>
      <c r="B72" s="19" t="s">
        <v>18</v>
      </c>
      <c r="C72" s="20" t="s">
        <v>13</v>
      </c>
      <c r="D72" s="21"/>
      <c r="E72" s="1" t="s">
        <v>13</v>
      </c>
      <c r="F72" s="1" t="s">
        <v>13</v>
      </c>
      <c r="G72" s="1" t="s">
        <v>13</v>
      </c>
      <c r="H72" s="1" t="s">
        <v>14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15072</v>
      </c>
      <c r="B73" s="19" t="str">
        <f>HYPERLINK("https://thixaquangtri.quangtri.gov.vn/x%C3%A3-h%E1%BA%A3i-l%E1%BB%871", "UBND Ủy ban nhân dân xã Hải Lệ tỉnh Quảng Trị")</f>
        <v>UBND Ủy ban nhân dân xã Hải Lệ tỉnh Quảng Trị</v>
      </c>
      <c r="C73" s="21" t="s">
        <v>15</v>
      </c>
      <c r="D73" s="22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15073</v>
      </c>
      <c r="B74" s="19" t="str">
        <f>HYPERLINK("https://www.facebook.com/p/C%C3%B4ng-an-x%C3%A3-V%C4%A9nh-Th%C3%A1i-100066812070502/", "Công an xã Vĩnh Thái tỉnh Quảng Trị")</f>
        <v>Công an xã Vĩnh Thái tỉnh Quảng Trị</v>
      </c>
      <c r="C74" s="21" t="s">
        <v>15</v>
      </c>
      <c r="D74" s="21" t="s">
        <v>16</v>
      </c>
      <c r="E74" s="1" t="s">
        <v>13</v>
      </c>
      <c r="F74" s="1" t="s">
        <v>13</v>
      </c>
      <c r="G74" s="1" t="s">
        <v>13</v>
      </c>
      <c r="H74" s="1" t="s">
        <v>14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15074</v>
      </c>
      <c r="B75" s="19" t="str">
        <f>HYPERLINK("https://vinhthai.vinhlinh.quangtri.gov.vn/", "UBND Ủy ban nhân dân xã Vĩnh Thái tỉnh Quảng Trị")</f>
        <v>UBND Ủy ban nhân dân xã Vĩnh Thái tỉnh Quảng Trị</v>
      </c>
      <c r="C75" s="21" t="s">
        <v>15</v>
      </c>
      <c r="D75" s="22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15075</v>
      </c>
      <c r="B76" s="19" t="s">
        <v>19</v>
      </c>
      <c r="C76" s="20" t="s">
        <v>13</v>
      </c>
      <c r="D76" s="21" t="s">
        <v>16</v>
      </c>
      <c r="E76" s="1" t="s">
        <v>13</v>
      </c>
      <c r="F76" s="1" t="s">
        <v>13</v>
      </c>
      <c r="G76" s="1" t="s">
        <v>13</v>
      </c>
      <c r="H76" s="1" t="s">
        <v>14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15076</v>
      </c>
      <c r="B77" s="19" t="str">
        <f>HYPERLINK("https://vinhtu.vinhlinh.quangtri.gov.vn/", "UBND Ủy ban nhân dân xã Vĩnh Tú tỉnh Quảng Trị")</f>
        <v>UBND Ủy ban nhân dân xã Vĩnh Tú tỉnh Quảng Trị</v>
      </c>
      <c r="C77" s="21" t="s">
        <v>15</v>
      </c>
      <c r="D77" s="22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15077</v>
      </c>
      <c r="B78" s="19" t="s">
        <v>20</v>
      </c>
      <c r="C78" s="20" t="s">
        <v>13</v>
      </c>
      <c r="D78" s="21" t="s">
        <v>16</v>
      </c>
      <c r="E78" s="1" t="s">
        <v>13</v>
      </c>
      <c r="F78" s="1" t="s">
        <v>13</v>
      </c>
      <c r="G78" s="1" t="s">
        <v>13</v>
      </c>
      <c r="H78" s="1" t="s">
        <v>14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15078</v>
      </c>
      <c r="B79" s="19" t="str">
        <f>HYPERLINK("https://vinhchap.vinhlinh.quangtri.gov.vn/", "UBND Ủy ban nhân dân xã Vĩnh Chấp tỉnh Quảng Trị")</f>
        <v>UBND Ủy ban nhân dân xã Vĩnh Chấp tỉnh Quảng Trị</v>
      </c>
      <c r="C79" s="21" t="s">
        <v>15</v>
      </c>
      <c r="D79" s="22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15079</v>
      </c>
      <c r="B80" s="19" t="s">
        <v>21</v>
      </c>
      <c r="C80" s="20" t="s">
        <v>13</v>
      </c>
      <c r="D80" s="21"/>
      <c r="E80" s="1" t="s">
        <v>13</v>
      </c>
      <c r="F80" s="1" t="s">
        <v>13</v>
      </c>
      <c r="G80" s="1" t="s">
        <v>13</v>
      </c>
      <c r="H80" s="1" t="s">
        <v>14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15080</v>
      </c>
      <c r="B81" s="19" t="str">
        <f>HYPERLINK("https://mongcai.gov.vn/vi-vn/tin/xa-vinh-trung-p98210-c0-n958251", "UBND Ủy ban nhân dân xã Vĩnh Trung tỉnh Quảng Trị")</f>
        <v>UBND Ủy ban nhân dân xã Vĩnh Trung tỉnh Quảng Trị</v>
      </c>
      <c r="C81" s="21" t="s">
        <v>15</v>
      </c>
      <c r="D81" s="22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15081</v>
      </c>
      <c r="B82" s="19" t="s">
        <v>22</v>
      </c>
      <c r="C82" s="20" t="s">
        <v>13</v>
      </c>
      <c r="D82" s="21"/>
      <c r="E82" s="1" t="s">
        <v>13</v>
      </c>
      <c r="F82" s="1" t="s">
        <v>13</v>
      </c>
      <c r="G82" s="1" t="s">
        <v>13</v>
      </c>
      <c r="H82" s="1" t="s">
        <v>14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15082</v>
      </c>
      <c r="B83" s="19" t="str">
        <f>HYPERLINK("https://kimthach.vinhlinh.quangtri.gov.vn/", "UBND Ủy ban nhân dân xã Vĩnh Kim tỉnh Quảng Trị")</f>
        <v>UBND Ủy ban nhân dân xã Vĩnh Kim tỉnh Quảng Trị</v>
      </c>
      <c r="C83" s="21" t="s">
        <v>15</v>
      </c>
      <c r="D83" s="22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15083</v>
      </c>
      <c r="B84" s="19" t="s">
        <v>23</v>
      </c>
      <c r="C84" s="20" t="s">
        <v>13</v>
      </c>
      <c r="D84" s="21"/>
      <c r="E84" s="1" t="s">
        <v>13</v>
      </c>
      <c r="F84" s="1" t="s">
        <v>13</v>
      </c>
      <c r="G84" s="1" t="s">
        <v>13</v>
      </c>
      <c r="H84" s="1" t="s">
        <v>14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15084</v>
      </c>
      <c r="B85" s="19" t="str">
        <f>HYPERLINK("https://vinhthanh.binhdinh.gov.vn/", "UBND Ủy ban nhân dân xã Vĩnh Thạch tỉnh Quảng Trị")</f>
        <v>UBND Ủy ban nhân dân xã Vĩnh Thạch tỉnh Quảng Trị</v>
      </c>
      <c r="C85" s="21" t="s">
        <v>15</v>
      </c>
      <c r="D85" s="22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15085</v>
      </c>
      <c r="B86" s="19" t="str">
        <f>HYPERLINK("https://www.facebook.com/p/C%C3%B4ng-an-x%C3%A3-V%C4%A9nh-Long-100068525307147/", "Công an xã Vĩnh Long tỉnh Quảng Trị")</f>
        <v>Công an xã Vĩnh Long tỉnh Quảng Trị</v>
      </c>
      <c r="C86" s="21" t="s">
        <v>15</v>
      </c>
      <c r="D86" s="21" t="s">
        <v>16</v>
      </c>
      <c r="E86" s="1" t="s">
        <v>13</v>
      </c>
      <c r="F86" s="1" t="s">
        <v>13</v>
      </c>
      <c r="G86" s="1" t="s">
        <v>13</v>
      </c>
      <c r="H86" s="1" t="s">
        <v>14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15086</v>
      </c>
      <c r="B87" s="19" t="str">
        <f>HYPERLINK("https://vinhlong.vinhlinh.quangtri.gov.vn/", "UBND Ủy ban nhân dân xã Vĩnh Long tỉnh Quảng Trị")</f>
        <v>UBND Ủy ban nhân dân xã Vĩnh Long tỉnh Quảng Trị</v>
      </c>
      <c r="C87" s="21" t="s">
        <v>15</v>
      </c>
      <c r="D87" s="22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15087</v>
      </c>
      <c r="B88" s="19" t="s">
        <v>24</v>
      </c>
      <c r="C88" s="20" t="s">
        <v>13</v>
      </c>
      <c r="D88" s="21"/>
      <c r="E88" s="1" t="s">
        <v>13</v>
      </c>
      <c r="F88" s="1" t="s">
        <v>13</v>
      </c>
      <c r="G88" s="1" t="s">
        <v>13</v>
      </c>
      <c r="H88" s="1" t="s">
        <v>14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15088</v>
      </c>
      <c r="B89" s="19" t="str">
        <f>HYPERLINK("https://vinhlong.vinhlinh.quangtri.gov.vn/", "UBND Ủy ban nhân dân xã Vĩnh Nam tỉnh Quảng Trị")</f>
        <v>UBND Ủy ban nhân dân xã Vĩnh Nam tỉnh Quảng Trị</v>
      </c>
      <c r="C89" s="21" t="s">
        <v>15</v>
      </c>
      <c r="D89" s="22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15089</v>
      </c>
      <c r="B90" s="19" t="s">
        <v>25</v>
      </c>
      <c r="C90" s="20" t="s">
        <v>13</v>
      </c>
      <c r="D90" s="21" t="s">
        <v>16</v>
      </c>
      <c r="E90" s="1" t="s">
        <v>13</v>
      </c>
      <c r="F90" s="1" t="s">
        <v>13</v>
      </c>
      <c r="G90" s="1" t="s">
        <v>13</v>
      </c>
      <c r="H90" s="1" t="s">
        <v>14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15090</v>
      </c>
      <c r="B91" s="19" t="str">
        <f>HYPERLINK("https://vinhkhe.vinhlinh.quangtri.gov.vn/", "UBND Ủy ban nhân dân xã Vĩnh Khê tỉnh Quảng Trị")</f>
        <v>UBND Ủy ban nhân dân xã Vĩnh Khê tỉnh Quảng Trị</v>
      </c>
      <c r="C91" s="21" t="s">
        <v>15</v>
      </c>
      <c r="D91" s="22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15091</v>
      </c>
      <c r="B92" s="19" t="s">
        <v>26</v>
      </c>
      <c r="C92" s="20" t="s">
        <v>13</v>
      </c>
      <c r="D92" s="21" t="s">
        <v>16</v>
      </c>
      <c r="E92" s="1" t="s">
        <v>13</v>
      </c>
      <c r="F92" s="1" t="s">
        <v>13</v>
      </c>
      <c r="G92" s="1" t="s">
        <v>13</v>
      </c>
      <c r="H92" s="1" t="s">
        <v>14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15092</v>
      </c>
      <c r="B93" s="19" t="str">
        <f>HYPERLINK("https://vinhhoa.vinhlinh.quangtri.gov.vn/", "UBND Ủy ban nhân dân xã Vĩnh Hòa tỉnh Quảng Trị")</f>
        <v>UBND Ủy ban nhân dân xã Vĩnh Hòa tỉnh Quảng Trị</v>
      </c>
      <c r="C93" s="21" t="s">
        <v>15</v>
      </c>
      <c r="D93" s="22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15093</v>
      </c>
      <c r="B94" s="19" t="str">
        <f>HYPERLINK("https://www.facebook.com/groups/hienthanh/?locale=vi_VN", "Công an xã Vĩnh Hiền tỉnh Quảng Trị")</f>
        <v>Công an xã Vĩnh Hiền tỉnh Quảng Trị</v>
      </c>
      <c r="C94" s="21" t="s">
        <v>15</v>
      </c>
      <c r="D94" s="21"/>
      <c r="E94" s="1" t="s">
        <v>13</v>
      </c>
      <c r="F94" s="1" t="s">
        <v>13</v>
      </c>
      <c r="G94" s="1" t="s">
        <v>13</v>
      </c>
      <c r="H94" s="1" t="s">
        <v>14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15094</v>
      </c>
      <c r="B95" s="19" t="str">
        <f>HYPERLINK("https://hienthanh.vinhlinh.quangtri.gov.vn/", "UBND Ủy ban nhân dân xã Vĩnh Hiền tỉnh Quảng Trị")</f>
        <v>UBND Ủy ban nhân dân xã Vĩnh Hiền tỉnh Quảng Trị</v>
      </c>
      <c r="C95" s="21" t="s">
        <v>15</v>
      </c>
      <c r="D95" s="22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15095</v>
      </c>
      <c r="B96" s="19" t="s">
        <v>27</v>
      </c>
      <c r="C96" s="20" t="s">
        <v>13</v>
      </c>
      <c r="D96" s="21" t="s">
        <v>16</v>
      </c>
      <c r="E96" s="1" t="s">
        <v>13</v>
      </c>
      <c r="F96" s="1" t="s">
        <v>13</v>
      </c>
      <c r="G96" s="1" t="s">
        <v>13</v>
      </c>
      <c r="H96" s="1" t="s">
        <v>14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15096</v>
      </c>
      <c r="B97" s="19" t="str">
        <f>HYPERLINK("https://vinhthuy.vinhlinh.quangtri.gov.vn/", "UBND Ủy ban nhân dân xã Vĩnh Thủy tỉnh Quảng Trị")</f>
        <v>UBND Ủy ban nhân dân xã Vĩnh Thủy tỉnh Quảng Trị</v>
      </c>
      <c r="C97" s="21" t="s">
        <v>15</v>
      </c>
      <c r="D97" s="22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15097</v>
      </c>
      <c r="B98" s="19" t="str">
        <f>HYPERLINK("https://www.facebook.com/p/C%C3%B4ng-an-xa%CC%83-Vi%CC%83nh-L%C3%A2m-Vi%CC%83nh-Linh-100069211509845/", "Công an xã Vĩnh Lâm tỉnh Quảng Trị")</f>
        <v>Công an xã Vĩnh Lâm tỉnh Quảng Trị</v>
      </c>
      <c r="C98" s="21" t="s">
        <v>15</v>
      </c>
      <c r="D98" s="21" t="s">
        <v>16</v>
      </c>
      <c r="E98" s="1" t="s">
        <v>13</v>
      </c>
      <c r="F98" s="1" t="s">
        <v>13</v>
      </c>
      <c r="G98" s="1" t="s">
        <v>13</v>
      </c>
      <c r="H98" s="1" t="s">
        <v>14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15098</v>
      </c>
      <c r="B99" s="19" t="str">
        <f>HYPERLINK("https://vinhlam.vinhlinh.quangtri.gov.vn/", "UBND Ủy ban nhân dân xã Vĩnh Lâm tỉnh Quảng Trị")</f>
        <v>UBND Ủy ban nhân dân xã Vĩnh Lâm tỉnh Quảng Trị</v>
      </c>
      <c r="C99" s="21" t="s">
        <v>15</v>
      </c>
      <c r="D99" s="22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15099</v>
      </c>
      <c r="B100" s="19" t="s">
        <v>28</v>
      </c>
      <c r="C100" s="20" t="s">
        <v>13</v>
      </c>
      <c r="D100" s="21"/>
      <c r="E100" s="1" t="s">
        <v>13</v>
      </c>
      <c r="F100" s="1" t="s">
        <v>13</v>
      </c>
      <c r="G100" s="1" t="s">
        <v>13</v>
      </c>
      <c r="H100" s="1" t="s">
        <v>14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15100</v>
      </c>
      <c r="B101" s="19" t="str">
        <f>HYPERLINK("https://vinhthanh.binhdinh.gov.vn/", "UBND Ủy ban nhân dân xã Vĩnh Thành tỉnh Quảng Trị")</f>
        <v>UBND Ủy ban nhân dân xã Vĩnh Thành tỉnh Quảng Trị</v>
      </c>
      <c r="C101" s="21" t="s">
        <v>15</v>
      </c>
      <c r="D101" s="22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15101</v>
      </c>
      <c r="B102" s="19" t="s">
        <v>29</v>
      </c>
      <c r="C102" s="20" t="s">
        <v>13</v>
      </c>
      <c r="D102" s="21" t="s">
        <v>16</v>
      </c>
      <c r="E102" s="1" t="s">
        <v>13</v>
      </c>
      <c r="F102" s="1" t="s">
        <v>13</v>
      </c>
      <c r="G102" s="1" t="s">
        <v>13</v>
      </c>
      <c r="H102" s="1" t="s">
        <v>14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15102</v>
      </c>
      <c r="B103" s="19" t="str">
        <f>HYPERLINK("https://nongthonmoi.quangtri.gov.vn/tag/%C4%91%E1%BB%93ng-ch%C3%AD", "UBND Ủy ban nhân dân xã Vĩnh Tân tỉnh Quảng Trị")</f>
        <v>UBND Ủy ban nhân dân xã Vĩnh Tân tỉnh Quảng Trị</v>
      </c>
      <c r="C103" s="21" t="s">
        <v>15</v>
      </c>
      <c r="D103" s="22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15103</v>
      </c>
      <c r="B104" s="19" t="s">
        <v>30</v>
      </c>
      <c r="C104" s="20" t="s">
        <v>13</v>
      </c>
      <c r="D104" s="21" t="s">
        <v>16</v>
      </c>
      <c r="E104" s="1" t="s">
        <v>13</v>
      </c>
      <c r="F104" s="1" t="s">
        <v>13</v>
      </c>
      <c r="G104" s="1" t="s">
        <v>13</v>
      </c>
      <c r="H104" s="1" t="s">
        <v>14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15104</v>
      </c>
      <c r="B105" s="19" t="str">
        <f>HYPERLINK("https://vinhha.vinhlinh.quangtri.gov.vn/", "UBND Ủy ban nhân dân xã Vĩnh Hà tỉnh Quảng Trị")</f>
        <v>UBND Ủy ban nhân dân xã Vĩnh Hà tỉnh Quảng Trị</v>
      </c>
      <c r="C105" s="21" t="s">
        <v>15</v>
      </c>
      <c r="D105" s="22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15105</v>
      </c>
      <c r="B106" s="19" t="str">
        <f>HYPERLINK("https://www.facebook.com/p/C%C3%B4ng-an-x%C3%A3-V%C4%A9nh-S%C6%A1n-100039604761947/", "Công an xã Vĩnh Sơn tỉnh Quảng Trị")</f>
        <v>Công an xã Vĩnh Sơn tỉnh Quảng Trị</v>
      </c>
      <c r="C106" s="21" t="s">
        <v>15</v>
      </c>
      <c r="D106" s="21" t="s">
        <v>16</v>
      </c>
      <c r="E106" s="1" t="s">
        <v>13</v>
      </c>
      <c r="F106" s="1" t="s">
        <v>13</v>
      </c>
      <c r="G106" s="1" t="s">
        <v>13</v>
      </c>
      <c r="H106" s="1" t="s">
        <v>14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15106</v>
      </c>
      <c r="B107" s="19" t="str">
        <f>HYPERLINK("https://vinhson.vinhlinh.quangtri.gov.vn/", "UBND Ủy ban nhân dân xã Vĩnh Sơn tỉnh Quảng Trị")</f>
        <v>UBND Ủy ban nhân dân xã Vĩnh Sơn tỉnh Quảng Trị</v>
      </c>
      <c r="C107" s="21" t="s">
        <v>15</v>
      </c>
      <c r="D107" s="22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15107</v>
      </c>
      <c r="B108" s="19" t="s">
        <v>31</v>
      </c>
      <c r="C108" s="20" t="s">
        <v>13</v>
      </c>
      <c r="D108" s="21" t="s">
        <v>16</v>
      </c>
      <c r="E108" s="1" t="s">
        <v>13</v>
      </c>
      <c r="F108" s="1" t="s">
        <v>13</v>
      </c>
      <c r="G108" s="1" t="s">
        <v>13</v>
      </c>
      <c r="H108" s="1" t="s">
        <v>14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15108</v>
      </c>
      <c r="B109" s="19" t="str">
        <f>HYPERLINK("https://vinhgiang.vinhlinh.quangtri.gov.vn/", "UBND Ủy ban nhân dân xã Vĩnh Giang tỉnh Quảng Trị")</f>
        <v>UBND Ủy ban nhân dân xã Vĩnh Giang tỉnh Quảng Trị</v>
      </c>
      <c r="C109" s="21" t="s">
        <v>15</v>
      </c>
      <c r="D109" s="22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15109</v>
      </c>
      <c r="B110" s="19" t="s">
        <v>32</v>
      </c>
      <c r="C110" s="20" t="s">
        <v>13</v>
      </c>
      <c r="D110" s="21" t="s">
        <v>16</v>
      </c>
      <c r="E110" s="1" t="s">
        <v>13</v>
      </c>
      <c r="F110" s="1" t="s">
        <v>13</v>
      </c>
      <c r="G110" s="1" t="s">
        <v>13</v>
      </c>
      <c r="H110" s="1" t="s">
        <v>14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15110</v>
      </c>
      <c r="B111" s="19" t="str">
        <f>HYPERLINK("https://vinho.vinhlinh.quangtri.gov.vn/tin-tuc-su-kien/tin-hoat-dong", "UBND Ủy ban nhân dân xã Vĩnh Ô tỉnh Quảng Trị")</f>
        <v>UBND Ủy ban nhân dân xã Vĩnh Ô tỉnh Quảng Trị</v>
      </c>
      <c r="C111" s="21" t="s">
        <v>15</v>
      </c>
      <c r="D111" s="22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15111</v>
      </c>
      <c r="B112" s="19" t="s">
        <v>33</v>
      </c>
      <c r="C112" s="20" t="s">
        <v>13</v>
      </c>
      <c r="D112" s="21" t="s">
        <v>16</v>
      </c>
      <c r="E112" s="1" t="s">
        <v>13</v>
      </c>
      <c r="F112" s="1" t="s">
        <v>13</v>
      </c>
      <c r="G112" s="1" t="s">
        <v>13</v>
      </c>
      <c r="H112" s="1" t="s">
        <v>14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15112</v>
      </c>
      <c r="B113" s="19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13" s="21" t="s">
        <v>15</v>
      </c>
      <c r="D113" s="22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15113</v>
      </c>
      <c r="B114" s="19" t="s">
        <v>34</v>
      </c>
      <c r="C114" s="20" t="s">
        <v>13</v>
      </c>
      <c r="D114" s="21" t="s">
        <v>16</v>
      </c>
      <c r="E114" s="1" t="s">
        <v>13</v>
      </c>
      <c r="F114" s="1" t="s">
        <v>13</v>
      </c>
      <c r="G114" s="1" t="s">
        <v>13</v>
      </c>
      <c r="H114" s="1" t="s">
        <v>14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15114</v>
      </c>
      <c r="B115" s="19" t="str">
        <f>HYPERLINK("https://huongviet.huonghoa.quangtri.gov.vn/", "UBND Ủy ban nhân dân xã Hướng Việt tỉnh Quảng Trị")</f>
        <v>UBND Ủy ban nhân dân xã Hướng Việt tỉnh Quảng Trị</v>
      </c>
      <c r="C115" s="21" t="s">
        <v>15</v>
      </c>
      <c r="D115" s="22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15115</v>
      </c>
      <c r="B116" s="19" t="str">
        <f>HYPERLINK("https://www.facebook.com/3369423743141950", "Công an xã Hướng Phùng tỉnh Quảng Trị")</f>
        <v>Công an xã Hướng Phùng tỉnh Quảng Trị</v>
      </c>
      <c r="C116" s="21" t="s">
        <v>15</v>
      </c>
      <c r="D116" s="21" t="s">
        <v>16</v>
      </c>
      <c r="E116" s="1" t="s">
        <v>13</v>
      </c>
      <c r="F116" s="1" t="s">
        <v>13</v>
      </c>
      <c r="G116" s="1" t="s">
        <v>13</v>
      </c>
      <c r="H116" s="1" t="s">
        <v>14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15116</v>
      </c>
      <c r="B117" s="19" t="str">
        <f>HYPERLINK("https://huongphung.huonghoa.quangtri.gov.vn/", "UBND Ủy ban nhân dân xã Hướng Phùng tỉnh Quảng Trị")</f>
        <v>UBND Ủy ban nhân dân xã Hướng Phùng tỉnh Quảng Trị</v>
      </c>
      <c r="C117" s="21" t="s">
        <v>15</v>
      </c>
      <c r="D117" s="22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15117</v>
      </c>
      <c r="B118" s="19" t="s">
        <v>35</v>
      </c>
      <c r="C118" s="20" t="s">
        <v>13</v>
      </c>
      <c r="D118" s="21"/>
      <c r="E118" s="1" t="s">
        <v>13</v>
      </c>
      <c r="F118" s="1" t="s">
        <v>13</v>
      </c>
      <c r="G118" s="1" t="s">
        <v>13</v>
      </c>
      <c r="H118" s="1" t="s">
        <v>14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15118</v>
      </c>
      <c r="B119" s="19" t="str">
        <f>HYPERLINK("https://huongson.huonghoa.quangtri.gov.vn/t%E1%BB%95-ch%E1%BB%A9c-b%E1%BB%99-m%C3%A1y", "UBND Ủy ban nhân dân xã Hướng Sơn tỉnh Quảng Trị")</f>
        <v>UBND Ủy ban nhân dân xã Hướng Sơn tỉnh Quảng Trị</v>
      </c>
      <c r="C119" s="21" t="s">
        <v>15</v>
      </c>
      <c r="D119" s="22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15119</v>
      </c>
      <c r="B120" s="19" t="s">
        <v>36</v>
      </c>
      <c r="C120" s="20" t="s">
        <v>13</v>
      </c>
      <c r="D120" s="21" t="s">
        <v>16</v>
      </c>
      <c r="E120" s="1" t="s">
        <v>13</v>
      </c>
      <c r="F120" s="1" t="s">
        <v>13</v>
      </c>
      <c r="G120" s="1" t="s">
        <v>13</v>
      </c>
      <c r="H120" s="1" t="s">
        <v>14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15120</v>
      </c>
      <c r="B121" s="19" t="str">
        <f>HYPERLINK("https://huonglinh.huonghoa.quangtri.gov.vn/", "UBND Ủy ban nhân dân xã Hướng Linh tỉnh Quảng Trị")</f>
        <v>UBND Ủy ban nhân dân xã Hướng Linh tỉnh Quảng Trị</v>
      </c>
      <c r="C121" s="21" t="s">
        <v>15</v>
      </c>
      <c r="D121" s="22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15121</v>
      </c>
      <c r="B122" s="19" t="s">
        <v>37</v>
      </c>
      <c r="C122" s="20" t="s">
        <v>13</v>
      </c>
      <c r="D122" s="21" t="s">
        <v>16</v>
      </c>
      <c r="E122" s="1" t="s">
        <v>13</v>
      </c>
      <c r="F122" s="1" t="s">
        <v>13</v>
      </c>
      <c r="G122" s="1" t="s">
        <v>13</v>
      </c>
      <c r="H122" s="1" t="s">
        <v>14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15122</v>
      </c>
      <c r="B123" s="19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123" s="21" t="s">
        <v>15</v>
      </c>
      <c r="D123" s="22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15123</v>
      </c>
      <c r="B124" s="19" t="s">
        <v>38</v>
      </c>
      <c r="C124" s="20" t="s">
        <v>13</v>
      </c>
      <c r="D124" s="21"/>
      <c r="E124" s="1" t="s">
        <v>13</v>
      </c>
      <c r="F124" s="1" t="s">
        <v>13</v>
      </c>
      <c r="G124" s="1" t="s">
        <v>13</v>
      </c>
      <c r="H124" s="1" t="s">
        <v>14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15124</v>
      </c>
      <c r="B125" s="19" t="str">
        <f>HYPERLINK("https://huongtan.huonghoa.quangtri.gov.vn/t%E1%BB%95-ch%E1%BB%A9c-b%E1%BB%99-m%C3%A1y", "UBND Ủy ban nhân dân xã Hướng Tân tỉnh Quảng Trị")</f>
        <v>UBND Ủy ban nhân dân xã Hướng Tân tỉnh Quảng Trị</v>
      </c>
      <c r="C125" s="21" t="s">
        <v>15</v>
      </c>
      <c r="D125" s="22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15125</v>
      </c>
      <c r="B126" s="19" t="s">
        <v>39</v>
      </c>
      <c r="C126" s="20" t="s">
        <v>13</v>
      </c>
      <c r="D126" s="21"/>
      <c r="E126" s="1" t="s">
        <v>13</v>
      </c>
      <c r="F126" s="1" t="s">
        <v>13</v>
      </c>
      <c r="G126" s="1" t="s">
        <v>13</v>
      </c>
      <c r="H126" s="1" t="s">
        <v>14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15126</v>
      </c>
      <c r="B127" s="19" t="str">
        <f>HYPERLINK("https://tanthanh.huonghoa.quangtri.gov.vn/t%E1%BB%95-ch%E1%BB%A9c-b%E1%BB%99-m%C3%A1y", "UBND Ủy ban nhân dân xã Tân Thành tỉnh Quảng Trị")</f>
        <v>UBND Ủy ban nhân dân xã Tân Thành tỉnh Quảng Trị</v>
      </c>
      <c r="C127" s="21" t="s">
        <v>15</v>
      </c>
      <c r="D127" s="22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15127</v>
      </c>
      <c r="B128" s="19" t="s">
        <v>40</v>
      </c>
      <c r="C128" s="20" t="s">
        <v>13</v>
      </c>
      <c r="D128" s="21" t="s">
        <v>16</v>
      </c>
      <c r="E128" s="1" t="s">
        <v>13</v>
      </c>
      <c r="F128" s="1" t="s">
        <v>13</v>
      </c>
      <c r="G128" s="1" t="s">
        <v>13</v>
      </c>
      <c r="H128" s="1" t="s">
        <v>14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15128</v>
      </c>
      <c r="B129" s="19" t="str">
        <f>HYPERLINK("https://tanlong.huonghoa.quangtri.gov.vn/", "UBND Ủy ban nhân dân xã Tân Long tỉnh Quảng Trị")</f>
        <v>UBND Ủy ban nhân dân xã Tân Long tỉnh Quảng Trị</v>
      </c>
      <c r="C129" s="21" t="s">
        <v>15</v>
      </c>
      <c r="D129" s="22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15129</v>
      </c>
      <c r="B130" s="19" t="s">
        <v>41</v>
      </c>
      <c r="C130" s="20" t="s">
        <v>13</v>
      </c>
      <c r="D130" s="21" t="s">
        <v>16</v>
      </c>
      <c r="E130" s="1" t="s">
        <v>13</v>
      </c>
      <c r="F130" s="1" t="s">
        <v>13</v>
      </c>
      <c r="G130" s="1" t="s">
        <v>13</v>
      </c>
      <c r="H130" s="1" t="s">
        <v>14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15130</v>
      </c>
      <c r="B131" s="19" t="str">
        <f>HYPERLINK("https://tanlap.huonghoa.quangtri.gov.vn/t%E1%BB%95-ch%E1%BB%A9c-b%E1%BB%99-m%C3%A1y", "UBND Ủy ban nhân dân xã Tân Lập tỉnh Quảng Trị")</f>
        <v>UBND Ủy ban nhân dân xã Tân Lập tỉnh Quảng Trị</v>
      </c>
      <c r="C131" s="21" t="s">
        <v>15</v>
      </c>
      <c r="D131" s="22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15131</v>
      </c>
      <c r="B132" s="19" t="str">
        <f>HYPERLINK("https://www.facebook.com/conganBaTri/", "Công an xã Tân Liên tỉnh Quảng Trị")</f>
        <v>Công an xã Tân Liên tỉnh Quảng Trị</v>
      </c>
      <c r="C132" s="21" t="s">
        <v>15</v>
      </c>
      <c r="D132" s="21"/>
      <c r="E132" s="1" t="s">
        <v>13</v>
      </c>
      <c r="F132" s="1" t="s">
        <v>13</v>
      </c>
      <c r="G132" s="1" t="s">
        <v>13</v>
      </c>
      <c r="H132" s="1" t="s">
        <v>14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15132</v>
      </c>
      <c r="B133" s="19" t="str">
        <f>HYPERLINK("https://tanlien.huonghoa.quangtri.gov.vn/", "UBND Ủy ban nhân dân xã Tân Liên tỉnh Quảng Trị")</f>
        <v>UBND Ủy ban nhân dân xã Tân Liên tỉnh Quảng Trị</v>
      </c>
      <c r="C133" s="21" t="s">
        <v>15</v>
      </c>
      <c r="D133" s="22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15133</v>
      </c>
      <c r="B134" s="19" t="s">
        <v>42</v>
      </c>
      <c r="C134" s="20" t="s">
        <v>13</v>
      </c>
      <c r="D134" s="21"/>
      <c r="E134" s="1" t="s">
        <v>13</v>
      </c>
      <c r="F134" s="1" t="s">
        <v>13</v>
      </c>
      <c r="G134" s="1" t="s">
        <v>13</v>
      </c>
      <c r="H134" s="1" t="s">
        <v>14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15134</v>
      </c>
      <c r="B135" s="19" t="str">
        <f>HYPERLINK("https://huonghoa.quangtri.gov.vn/c%C3%A1c-x%C3%A3-th%E1%BB%8B-tr%E1%BA%A5n1", "UBND Ủy ban nhân dân xã Húc tỉnh Quảng Trị")</f>
        <v>UBND Ủy ban nhân dân xã Húc tỉnh Quảng Trị</v>
      </c>
      <c r="C135" s="21" t="s">
        <v>15</v>
      </c>
      <c r="D135" s="22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15135</v>
      </c>
      <c r="B136" s="19" t="str">
        <f>HYPERLINK("https://www.facebook.com/conganBaTri/", "Công an xã Thuận tỉnh Quảng Trị")</f>
        <v>Công an xã Thuận tỉnh Quảng Trị</v>
      </c>
      <c r="C136" s="21" t="s">
        <v>15</v>
      </c>
      <c r="D136" s="21"/>
      <c r="E136" s="1" t="s">
        <v>13</v>
      </c>
      <c r="F136" s="1" t="s">
        <v>13</v>
      </c>
      <c r="G136" s="1" t="s">
        <v>13</v>
      </c>
      <c r="H136" s="1" t="s">
        <v>14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15136</v>
      </c>
      <c r="B137" s="19" t="str">
        <f>HYPERLINK("https://thuan.huonghoa.quangtri.gov.vn/", "UBND Ủy ban nhân dân xã Thuận tỉnh Quảng Trị")</f>
        <v>UBND Ủy ban nhân dân xã Thuận tỉnh Quảng Trị</v>
      </c>
      <c r="C137" s="21" t="s">
        <v>15</v>
      </c>
      <c r="D137" s="22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15137</v>
      </c>
      <c r="B138" s="19" t="str">
        <f>HYPERLINK("https://www.facebook.com/media/set/?set=a.320710718116080&amp;type=3", "Công an xã Hướng Lộc tỉnh Quảng Trị")</f>
        <v>Công an xã Hướng Lộc tỉnh Quảng Trị</v>
      </c>
      <c r="C138" s="21" t="s">
        <v>15</v>
      </c>
      <c r="D138" s="21"/>
      <c r="E138" s="1" t="s">
        <v>13</v>
      </c>
      <c r="F138" s="1" t="s">
        <v>13</v>
      </c>
      <c r="G138" s="1" t="s">
        <v>13</v>
      </c>
      <c r="H138" s="1" t="s">
        <v>14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15138</v>
      </c>
      <c r="B139" s="19" t="str">
        <f>HYPERLINK("https://huonghoa.quangtri.gov.vn/c%C3%A1c-x%C3%A3-th%E1%BB%8B-tr%E1%BA%A5n1", "UBND Ủy ban nhân dân xã Hướng Lộc tỉnh Quảng Trị")</f>
        <v>UBND Ủy ban nhân dân xã Hướng Lộc tỉnh Quảng Trị</v>
      </c>
      <c r="C139" s="21" t="s">
        <v>15</v>
      </c>
      <c r="D139" s="22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15139</v>
      </c>
      <c r="B140" s="19" t="s">
        <v>43</v>
      </c>
      <c r="C140" s="20" t="s">
        <v>13</v>
      </c>
      <c r="D140" s="21"/>
      <c r="E140" s="1" t="s">
        <v>13</v>
      </c>
      <c r="F140" s="1" t="s">
        <v>13</v>
      </c>
      <c r="G140" s="1" t="s">
        <v>13</v>
      </c>
      <c r="H140" s="1" t="s">
        <v>14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15140</v>
      </c>
      <c r="B141" s="19" t="str">
        <f>HYPERLINK("https://batang.huonghoa.quangtri.gov.vn/gi%E1%BB%9Ai-thi%E1%BB%86u-v%E1%BB%80-x%C3%83-ba-t%E1%BA%A6ng", "UBND Ủy ban nhân dân xã Ba Tầng tỉnh Quảng Trị")</f>
        <v>UBND Ủy ban nhân dân xã Ba Tầng tỉnh Quảng Trị</v>
      </c>
      <c r="C141" s="21" t="s">
        <v>15</v>
      </c>
      <c r="D141" s="22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15141</v>
      </c>
      <c r="B142" s="19" t="str">
        <f>HYPERLINK("https://www.facebook.com/p/C%C3%B4ng-an-x%C3%A3-Thanh-An-100045274099754/", "Công an xã Thanh tỉnh Quảng Trị")</f>
        <v>Công an xã Thanh tỉnh Quảng Trị</v>
      </c>
      <c r="C142" s="21" t="s">
        <v>15</v>
      </c>
      <c r="D142" s="21"/>
      <c r="E142" s="1" t="s">
        <v>13</v>
      </c>
      <c r="F142" s="1" t="s">
        <v>13</v>
      </c>
      <c r="G142" s="1" t="s">
        <v>13</v>
      </c>
      <c r="H142" s="1" t="s">
        <v>14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15142</v>
      </c>
      <c r="B143" s="19" t="str">
        <f>HYPERLINK("https://thanhan.camlo.quangtri.gov.vn/", "UBND Ủy ban nhân dân xã Thanh tỉnh Quảng Trị")</f>
        <v>UBND Ủy ban nhân dân xã Thanh tỉnh Quảng Trị</v>
      </c>
      <c r="C143" s="21" t="s">
        <v>15</v>
      </c>
      <c r="D143" s="22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15143</v>
      </c>
      <c r="B144" s="19" t="str">
        <f>HYPERLINK("https://www.facebook.com/conganBaTri/", "Công an xã A Dơi tỉnh Quảng Trị")</f>
        <v>Công an xã A Dơi tỉnh Quảng Trị</v>
      </c>
      <c r="C144" s="21" t="s">
        <v>15</v>
      </c>
      <c r="D144" s="21"/>
      <c r="E144" s="1" t="s">
        <v>13</v>
      </c>
      <c r="F144" s="1" t="s">
        <v>13</v>
      </c>
      <c r="G144" s="1" t="s">
        <v>13</v>
      </c>
      <c r="H144" s="1" t="s">
        <v>14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15144</v>
      </c>
      <c r="B145" s="19" t="str">
        <f>HYPERLINK("https://adoi.huonghoa.quangtri.gov.vn/t%E1%BB%95-ch%E1%BB%A9c-b%E1%BB%99-m%C3%A1y", "UBND Ủy ban nhân dân xã A Dơi tỉnh Quảng Trị")</f>
        <v>UBND Ủy ban nhân dân xã A Dơi tỉnh Quảng Trị</v>
      </c>
      <c r="C145" s="21" t="s">
        <v>15</v>
      </c>
      <c r="D145" s="22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15145</v>
      </c>
      <c r="B146" s="19" t="str">
        <f>HYPERLINK("https://www.facebook.com/587881275432823", "Công an xã A Xing tỉnh Quảng Trị")</f>
        <v>Công an xã A Xing tỉnh Quảng Trị</v>
      </c>
      <c r="C146" s="21" t="s">
        <v>15</v>
      </c>
      <c r="D146" s="21"/>
      <c r="E146" s="1" t="s">
        <v>13</v>
      </c>
      <c r="F146" s="1" t="s">
        <v>13</v>
      </c>
      <c r="G146" s="1" t="s">
        <v>13</v>
      </c>
      <c r="H146" s="1" t="s">
        <v>14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15146</v>
      </c>
      <c r="B147" s="19" t="str">
        <f>HYPERLINK("https://quangtri.gdt.gov.vn/wps/portal?1dmy&amp;page=Z6_049IL8VSOJDB70IERMA7G920M6&amp;urile=wcm%3Apath%3A%2Fquangtri%2Fsite%2Fnews%2Fcucthue%2F6fc16489-f169-4532-a1aa-78ec55c84c48", "UBND Ủy ban nhân dân xã A Xing tỉnh Quảng Trị")</f>
        <v>UBND Ủy ban nhân dân xã A Xing tỉnh Quảng Trị</v>
      </c>
      <c r="C147" s="21" t="s">
        <v>15</v>
      </c>
      <c r="D147" s="22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15147</v>
      </c>
      <c r="B148" s="19" t="s">
        <v>44</v>
      </c>
      <c r="C148" s="20" t="s">
        <v>13</v>
      </c>
      <c r="D148" s="21"/>
      <c r="E148" s="1" t="s">
        <v>13</v>
      </c>
      <c r="F148" s="1" t="s">
        <v>13</v>
      </c>
      <c r="G148" s="1" t="s">
        <v>13</v>
      </c>
      <c r="H148" s="1" t="s">
        <v>14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15148</v>
      </c>
      <c r="B149" s="19" t="str">
        <f>HYPERLINK("https://huonghoa.quangtri.gov.vn/", "UBND Ủy ban nhân dân xã A Túc tỉnh Quảng Trị")</f>
        <v>UBND Ủy ban nhân dân xã A Túc tỉnh Quảng Trị</v>
      </c>
      <c r="C149" s="21" t="s">
        <v>15</v>
      </c>
      <c r="D149" s="22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15149</v>
      </c>
      <c r="B150" s="19" t="s">
        <v>45</v>
      </c>
      <c r="C150" s="20" t="s">
        <v>13</v>
      </c>
      <c r="D150" s="21"/>
      <c r="E150" s="1" t="s">
        <v>13</v>
      </c>
      <c r="F150" s="1" t="s">
        <v>13</v>
      </c>
      <c r="G150" s="1" t="s">
        <v>13</v>
      </c>
      <c r="H150" s="1" t="s">
        <v>14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15150</v>
      </c>
      <c r="B151" s="19" t="str">
        <f>HYPERLINK("https://thixaquangtri.quangtri.gov.vn/ubnd-th%E1%BB%8A-x%C3%83", "UBND Ủy ban nhân dân xã Xy tỉnh Quảng Trị")</f>
        <v>UBND Ủy ban nhân dân xã Xy tỉnh Quảng Trị</v>
      </c>
      <c r="C151" s="21" t="s">
        <v>15</v>
      </c>
      <c r="D151" s="22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15151</v>
      </c>
      <c r="B152" s="19" t="s">
        <v>46</v>
      </c>
      <c r="C152" s="20" t="s">
        <v>13</v>
      </c>
      <c r="D152" s="21"/>
      <c r="E152" s="1" t="s">
        <v>13</v>
      </c>
      <c r="F152" s="1" t="s">
        <v>13</v>
      </c>
      <c r="G152" s="1" t="s">
        <v>13</v>
      </c>
      <c r="H152" s="1" t="s">
        <v>14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15152</v>
      </c>
      <c r="B153" s="19" t="str">
        <f>HYPERLINK("https://trunggiang.giolinh.quangtri.gov.vn/", "UBND Ủy ban nhân dân xã Trung Giang tỉnh Quảng Trị")</f>
        <v>UBND Ủy ban nhân dân xã Trung Giang tỉnh Quảng Trị</v>
      </c>
      <c r="C153" s="21" t="s">
        <v>15</v>
      </c>
      <c r="D153" s="22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15153</v>
      </c>
      <c r="B154" s="19" t="s">
        <v>47</v>
      </c>
      <c r="C154" s="20" t="s">
        <v>13</v>
      </c>
      <c r="D154" s="21"/>
      <c r="E154" s="1" t="s">
        <v>13</v>
      </c>
      <c r="F154" s="1" t="s">
        <v>13</v>
      </c>
      <c r="G154" s="1" t="s">
        <v>13</v>
      </c>
      <c r="H154" s="1" t="s">
        <v>14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15154</v>
      </c>
      <c r="B155" s="19" t="str">
        <f>HYPERLINK("https://giolinh.quangtri.gov.vn/c%C3%A1c-x%C3%A3-th%E1%BB%8B-tr%E1%BA%A5n", "UBND Ủy ban nhân dân xã Trung Hải tỉnh Quảng Trị")</f>
        <v>UBND Ủy ban nhân dân xã Trung Hải tỉnh Quảng Trị</v>
      </c>
      <c r="C155" s="21" t="s">
        <v>15</v>
      </c>
      <c r="D155" s="22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15155</v>
      </c>
      <c r="B156" s="19" t="s">
        <v>48</v>
      </c>
      <c r="C156" s="20" t="s">
        <v>13</v>
      </c>
      <c r="D156" s="21" t="s">
        <v>16</v>
      </c>
      <c r="E156" s="1" t="s">
        <v>13</v>
      </c>
      <c r="F156" s="1" t="s">
        <v>13</v>
      </c>
      <c r="G156" s="1" t="s">
        <v>13</v>
      </c>
      <c r="H156" s="1" t="s">
        <v>14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15156</v>
      </c>
      <c r="B157" s="19" t="str">
        <f>HYPERLINK("https://trungson.giolinh.quangtri.gov.vn/", "UBND Ủy ban nhân dân xã Trung Sơn tỉnh Quảng Trị")</f>
        <v>UBND Ủy ban nhân dân xã Trung Sơn tỉnh Quảng Trị</v>
      </c>
      <c r="C157" s="21" t="s">
        <v>15</v>
      </c>
      <c r="D157" s="22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15157</v>
      </c>
      <c r="B158" s="19" t="s">
        <v>49</v>
      </c>
      <c r="C158" s="20" t="s">
        <v>13</v>
      </c>
      <c r="D158" s="21"/>
      <c r="E158" s="1" t="s">
        <v>13</v>
      </c>
      <c r="F158" s="1" t="s">
        <v>13</v>
      </c>
      <c r="G158" s="1" t="s">
        <v>13</v>
      </c>
      <c r="H158" s="1" t="s">
        <v>14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15158</v>
      </c>
      <c r="B159" s="19" t="str">
        <f>HYPERLINK("https://giolinh.quangtri.gov.vn/c%C3%A1c-x%C3%A3-th%E1%BB%8B-tr%E1%BA%A5n", "UBND Ủy ban nhân dân xã Gio Phong tỉnh Quảng Trị")</f>
        <v>UBND Ủy ban nhân dân xã Gio Phong tỉnh Quảng Trị</v>
      </c>
      <c r="C159" s="21" t="s">
        <v>15</v>
      </c>
      <c r="D159" s="22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15159</v>
      </c>
      <c r="B160" s="19" t="s">
        <v>50</v>
      </c>
      <c r="C160" s="20" t="s">
        <v>13</v>
      </c>
      <c r="D160" s="21" t="s">
        <v>16</v>
      </c>
      <c r="E160" s="1" t="s">
        <v>13</v>
      </c>
      <c r="F160" s="1" t="s">
        <v>13</v>
      </c>
      <c r="G160" s="1" t="s">
        <v>13</v>
      </c>
      <c r="H160" s="1" t="s">
        <v>14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15160</v>
      </c>
      <c r="B161" s="19" t="str">
        <f>HYPERLINK("https://giomy.giolinh.quangtri.gov.vn/", "UBND Ủy ban nhân dân xã Gio Mỹ tỉnh Quảng Trị")</f>
        <v>UBND Ủy ban nhân dân xã Gio Mỹ tỉnh Quảng Trị</v>
      </c>
      <c r="C161" s="21" t="s">
        <v>15</v>
      </c>
      <c r="D161" s="22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15161</v>
      </c>
      <c r="B162" s="19" t="s">
        <v>51</v>
      </c>
      <c r="C162" s="20" t="s">
        <v>13</v>
      </c>
      <c r="D162" s="21"/>
      <c r="E162" s="1" t="s">
        <v>13</v>
      </c>
      <c r="F162" s="1" t="s">
        <v>13</v>
      </c>
      <c r="G162" s="1" t="s">
        <v>13</v>
      </c>
      <c r="H162" s="1" t="s">
        <v>14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15162</v>
      </c>
      <c r="B163" s="19" t="str">
        <f>HYPERLINK("https://vinhtruong.anphu.angiang.gov.vn/", "UBND Ủy ban nhân dân xã Vĩnh Trường tỉnh Quảng Trị")</f>
        <v>UBND Ủy ban nhân dân xã Vĩnh Trường tỉnh Quảng Trị</v>
      </c>
      <c r="C163" s="21" t="s">
        <v>15</v>
      </c>
      <c r="D163" s="22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15163</v>
      </c>
      <c r="B164" s="19" t="s">
        <v>52</v>
      </c>
      <c r="C164" s="20" t="s">
        <v>13</v>
      </c>
      <c r="D164" s="21"/>
      <c r="E164" s="1" t="s">
        <v>13</v>
      </c>
      <c r="F164" s="1" t="s">
        <v>13</v>
      </c>
      <c r="G164" s="1" t="s">
        <v>13</v>
      </c>
      <c r="H164" s="1" t="s">
        <v>14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15164</v>
      </c>
      <c r="B165" s="19" t="str">
        <f>HYPERLINK("https://giolinh.quangtri.gov.vn/c%C3%A1c-x%C3%A3-th%E1%BB%8B-tr%E1%BA%A5n", "UBND Ủy ban nhân dân xã Gio Bình tỉnh Quảng Trị")</f>
        <v>UBND Ủy ban nhân dân xã Gio Bình tỉnh Quảng Trị</v>
      </c>
      <c r="C165" s="21" t="s">
        <v>15</v>
      </c>
      <c r="D165" s="22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15165</v>
      </c>
      <c r="B166" s="19" t="s">
        <v>53</v>
      </c>
      <c r="C166" s="20" t="s">
        <v>13</v>
      </c>
      <c r="D166" s="21" t="s">
        <v>16</v>
      </c>
      <c r="E166" s="1" t="s">
        <v>13</v>
      </c>
      <c r="F166" s="1" t="s">
        <v>13</v>
      </c>
      <c r="G166" s="1" t="s">
        <v>13</v>
      </c>
      <c r="H166" s="1" t="s">
        <v>14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15166</v>
      </c>
      <c r="B167" s="19" t="str">
        <f>HYPERLINK("https://giolinh.quangtri.gov.vn/c%C3%A1c-x%C3%A3-th%E1%BB%8B-tr%E1%BA%A5n", "UBND Ủy ban nhân dân xã Gio Hải tỉnh Quảng Trị")</f>
        <v>UBND Ủy ban nhân dân xã Gio Hải tỉnh Quảng Trị</v>
      </c>
      <c r="C167" s="21" t="s">
        <v>15</v>
      </c>
      <c r="D167" s="22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15167</v>
      </c>
      <c r="B168" s="19" t="s">
        <v>54</v>
      </c>
      <c r="C168" s="20" t="s">
        <v>13</v>
      </c>
      <c r="D168" s="21" t="s">
        <v>16</v>
      </c>
      <c r="E168" s="1" t="s">
        <v>13</v>
      </c>
      <c r="F168" s="1" t="s">
        <v>13</v>
      </c>
      <c r="G168" s="1" t="s">
        <v>13</v>
      </c>
      <c r="H168" s="1" t="s">
        <v>14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15168</v>
      </c>
      <c r="B169" s="19" t="str">
        <f>HYPERLINK("https://giolinh.quangtri.gov.vn/c%C3%A1c-x%C3%A3-th%E1%BB%8B-tr%E1%BA%A5n", "UBND Ủy ban nhân dân xã Gio An tỉnh Quảng Trị")</f>
        <v>UBND Ủy ban nhân dân xã Gio An tỉnh Quảng Trị</v>
      </c>
      <c r="C169" s="21" t="s">
        <v>15</v>
      </c>
      <c r="D169" s="22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15169</v>
      </c>
      <c r="B170" s="19" t="s">
        <v>55</v>
      </c>
      <c r="C170" s="20" t="s">
        <v>13</v>
      </c>
      <c r="D170" s="21"/>
      <c r="E170" s="1" t="s">
        <v>13</v>
      </c>
      <c r="F170" s="1" t="s">
        <v>13</v>
      </c>
      <c r="G170" s="1" t="s">
        <v>13</v>
      </c>
      <c r="H170" s="1" t="s">
        <v>14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15170</v>
      </c>
      <c r="B171" s="19" t="str">
        <f>HYPERLINK("https://giochau.giolinh.quangtri.gov.vn/", "UBND Ủy ban nhân dân xã Gio Châu tỉnh Quảng Trị")</f>
        <v>UBND Ủy ban nhân dân xã Gio Châu tỉnh Quảng Trị</v>
      </c>
      <c r="C171" s="21" t="s">
        <v>15</v>
      </c>
      <c r="D171" s="22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15171</v>
      </c>
      <c r="B172" s="19" t="s">
        <v>56</v>
      </c>
      <c r="C172" s="20" t="s">
        <v>13</v>
      </c>
      <c r="D172" s="21"/>
      <c r="E172" s="1" t="s">
        <v>13</v>
      </c>
      <c r="F172" s="1" t="s">
        <v>13</v>
      </c>
      <c r="G172" s="1" t="s">
        <v>13</v>
      </c>
      <c r="H172" s="1" t="s">
        <v>14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15172</v>
      </c>
      <c r="B173" s="19" t="str">
        <f>HYPERLINK("https://giolinh.quangtri.gov.vn/c%C3%A1c-x%C3%A3-th%E1%BB%8B-tr%E1%BA%A5n", "UBND Ủy ban nhân dân xã Gio Thành tỉnh Quảng Trị")</f>
        <v>UBND Ủy ban nhân dân xã Gio Thành tỉnh Quảng Trị</v>
      </c>
      <c r="C173" s="21" t="s">
        <v>15</v>
      </c>
      <c r="D173" s="22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15173</v>
      </c>
      <c r="B174" s="19" t="s">
        <v>57</v>
      </c>
      <c r="C174" s="20" t="s">
        <v>13</v>
      </c>
      <c r="D174" s="21" t="s">
        <v>16</v>
      </c>
      <c r="E174" s="1" t="s">
        <v>13</v>
      </c>
      <c r="F174" s="1" t="s">
        <v>13</v>
      </c>
      <c r="G174" s="1" t="s">
        <v>13</v>
      </c>
      <c r="H174" s="1" t="s">
        <v>14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15174</v>
      </c>
      <c r="B175" s="19" t="str">
        <f>HYPERLINK("https://giolinh.quangtri.gov.vn/c%C3%A1c-x%C3%A3-th%E1%BB%8B-tr%E1%BA%A5n", "UBND Ủy ban nhân dân xã Gio Việt tỉnh Quảng Trị")</f>
        <v>UBND Ủy ban nhân dân xã Gio Việt tỉnh Quảng Trị</v>
      </c>
      <c r="C175" s="21" t="s">
        <v>15</v>
      </c>
      <c r="D175" s="22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15175</v>
      </c>
      <c r="B176" s="19" t="s">
        <v>58</v>
      </c>
      <c r="C176" s="20" t="s">
        <v>13</v>
      </c>
      <c r="D176" s="21"/>
      <c r="E176" s="1" t="s">
        <v>13</v>
      </c>
      <c r="F176" s="1" t="s">
        <v>13</v>
      </c>
      <c r="G176" s="1" t="s">
        <v>13</v>
      </c>
      <c r="H176" s="1" t="s">
        <v>14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15176</v>
      </c>
      <c r="B177" s="19" t="str">
        <f>HYPERLINK("https://giolinh.quangtri.gov.vn/", "UBND Ủy ban nhân dân xã Linh Thượng tỉnh Quảng Trị")</f>
        <v>UBND Ủy ban nhân dân xã Linh Thượng tỉnh Quảng Trị</v>
      </c>
      <c r="C177" s="21" t="s">
        <v>15</v>
      </c>
      <c r="D177" s="22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15177</v>
      </c>
      <c r="B178" s="19" t="str">
        <f>HYPERLINK("https://www.facebook.com/ConganxaGioSon/", "Công an xã Gio Sơn tỉnh Quảng Trị")</f>
        <v>Công an xã Gio Sơn tỉnh Quảng Trị</v>
      </c>
      <c r="C178" s="21" t="s">
        <v>15</v>
      </c>
      <c r="D178" s="21"/>
      <c r="E178" s="1" t="s">
        <v>13</v>
      </c>
      <c r="F178" s="1" t="s">
        <v>13</v>
      </c>
      <c r="G178" s="1" t="s">
        <v>13</v>
      </c>
      <c r="H178" s="1" t="s">
        <v>14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15178</v>
      </c>
      <c r="B179" s="19" t="str">
        <f>HYPERLINK("https://giolinh.quangtri.gov.vn/c%C3%A1c-x%C3%A3-th%E1%BB%8B-tr%E1%BA%A5n", "UBND Ủy ban nhân dân xã Gio Sơn tỉnh Quảng Trị")</f>
        <v>UBND Ủy ban nhân dân xã Gio Sơn tỉnh Quảng Trị</v>
      </c>
      <c r="C179" s="21" t="s">
        <v>15</v>
      </c>
      <c r="D179" s="22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15179</v>
      </c>
      <c r="B180" s="19" t="str">
        <f>HYPERLINK("https://www.facebook.com/546920079480480", "Công an xã Gio Hòa tỉnh Quảng Trị")</f>
        <v>Công an xã Gio Hòa tỉnh Quảng Trị</v>
      </c>
      <c r="C180" s="21" t="s">
        <v>15</v>
      </c>
      <c r="D180" s="21"/>
      <c r="E180" s="1" t="s">
        <v>13</v>
      </c>
      <c r="F180" s="1" t="s">
        <v>13</v>
      </c>
      <c r="G180" s="1" t="s">
        <v>13</v>
      </c>
      <c r="H180" s="1" t="s">
        <v>14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15180</v>
      </c>
      <c r="B181" s="19" t="str">
        <f>HYPERLINK("https://giolinh.quangtri.gov.vn/c%C3%A1c-x%C3%A3-th%E1%BB%8B-tr%E1%BA%A5n", "UBND Ủy ban nhân dân xã Gio Hòa tỉnh Quảng Trị")</f>
        <v>UBND Ủy ban nhân dân xã Gio Hòa tỉnh Quảng Trị</v>
      </c>
      <c r="C181" s="21" t="s">
        <v>15</v>
      </c>
      <c r="D181" s="22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15181</v>
      </c>
      <c r="B182" s="19" t="str">
        <f>HYPERLINK("https://www.facebook.com/p/ANTT-x%C3%A3-Gio-Mai-100048384679171/", "Công an xã Gio Mai tỉnh Quảng Trị")</f>
        <v>Công an xã Gio Mai tỉnh Quảng Trị</v>
      </c>
      <c r="C182" s="21" t="s">
        <v>15</v>
      </c>
      <c r="D182" s="21"/>
      <c r="E182" s="1" t="s">
        <v>13</v>
      </c>
      <c r="F182" s="1" t="s">
        <v>13</v>
      </c>
      <c r="G182" s="1" t="s">
        <v>13</v>
      </c>
      <c r="H182" s="1" t="s">
        <v>14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15182</v>
      </c>
      <c r="B183" s="19" t="str">
        <f>HYPERLINK("https://giolinh.quangtri.gov.vn/c%C3%A1c-x%C3%A3-th%E1%BB%8B-tr%E1%BA%A5n", "UBND Ủy ban nhân dân xã Gio Mai tỉnh Quảng Trị")</f>
        <v>UBND Ủy ban nhân dân xã Gio Mai tỉnh Quảng Trị</v>
      </c>
      <c r="C183" s="21" t="s">
        <v>15</v>
      </c>
      <c r="D183" s="22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15183</v>
      </c>
      <c r="B184" s="19" t="str">
        <f>HYPERLINK("https://www.facebook.com/587881275432823", "Công an xã Hải Thái tỉnh Quảng Trị")</f>
        <v>Công an xã Hải Thái tỉnh Quảng Trị</v>
      </c>
      <c r="C184" s="21" t="s">
        <v>15</v>
      </c>
      <c r="D184" s="21"/>
      <c r="E184" s="1" t="s">
        <v>13</v>
      </c>
      <c r="F184" s="1" t="s">
        <v>13</v>
      </c>
      <c r="G184" s="1" t="s">
        <v>13</v>
      </c>
      <c r="H184" s="1" t="s">
        <v>14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15184</v>
      </c>
      <c r="B185" s="19" t="str">
        <f>HYPERLINK("https://haithai.giolinh.quangtri.gov.vn/", "UBND Ủy ban nhân dân xã Hải Thái tỉnh Quảng Trị")</f>
        <v>UBND Ủy ban nhân dân xã Hải Thái tỉnh Quảng Trị</v>
      </c>
      <c r="C185" s="21" t="s">
        <v>15</v>
      </c>
      <c r="D185" s="22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15185</v>
      </c>
      <c r="B186" s="19" t="s">
        <v>59</v>
      </c>
      <c r="C186" s="20" t="s">
        <v>13</v>
      </c>
      <c r="D186" s="21" t="s">
        <v>16</v>
      </c>
      <c r="E186" s="1" t="s">
        <v>13</v>
      </c>
      <c r="F186" s="1" t="s">
        <v>13</v>
      </c>
      <c r="G186" s="1" t="s">
        <v>13</v>
      </c>
      <c r="H186" s="1" t="s">
        <v>14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15186</v>
      </c>
      <c r="B187" s="19" t="str">
        <f>HYPERLINK("https://linhhai.giolinh.quangtri.gov.vn/", "UBND Ủy ban nhân dân xã Linh Hải tỉnh Quảng Trị")</f>
        <v>UBND Ủy ban nhân dân xã Linh Hải tỉnh Quảng Trị</v>
      </c>
      <c r="C187" s="21" t="s">
        <v>15</v>
      </c>
      <c r="D187" s="22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15187</v>
      </c>
      <c r="B188" s="19" t="s">
        <v>60</v>
      </c>
      <c r="C188" s="20" t="s">
        <v>13</v>
      </c>
      <c r="D188" s="21" t="s">
        <v>16</v>
      </c>
      <c r="E188" s="1" t="s">
        <v>13</v>
      </c>
      <c r="F188" s="1" t="s">
        <v>13</v>
      </c>
      <c r="G188" s="1" t="s">
        <v>13</v>
      </c>
      <c r="H188" s="1" t="s">
        <v>14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15188</v>
      </c>
      <c r="B189" s="19" t="str">
        <f>HYPERLINK("https://giolinh.quangtri.gov.vn/c%C3%A1c-x%C3%A3-th%E1%BB%8B-tr%E1%BA%A5n", "UBND Ủy ban nhân dân xã Gio Quang tỉnh Quảng Trị")</f>
        <v>UBND Ủy ban nhân dân xã Gio Quang tỉnh Quảng Trị</v>
      </c>
      <c r="C189" s="21" t="s">
        <v>15</v>
      </c>
      <c r="D189" s="22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15189</v>
      </c>
      <c r="B190" s="19" t="s">
        <v>61</v>
      </c>
      <c r="C190" s="20" t="s">
        <v>13</v>
      </c>
      <c r="D190" s="21" t="s">
        <v>16</v>
      </c>
      <c r="E190" s="1" t="s">
        <v>13</v>
      </c>
      <c r="F190" s="1" t="s">
        <v>13</v>
      </c>
      <c r="G190" s="1" t="s">
        <v>13</v>
      </c>
      <c r="H190" s="1" t="s">
        <v>14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15190</v>
      </c>
      <c r="B191" s="19" t="str">
        <f>HYPERLINK("https://nongthonmoi.quangtri.gov.vn/", "UBND Ủy ban nhân dân xã Mò Ó tỉnh Quảng Trị")</f>
        <v>UBND Ủy ban nhân dân xã Mò Ó tỉnh Quảng Trị</v>
      </c>
      <c r="C191" s="21" t="s">
        <v>15</v>
      </c>
      <c r="D191" s="22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15191</v>
      </c>
      <c r="B192" s="19" t="s">
        <v>62</v>
      </c>
      <c r="C192" s="21" t="s">
        <v>15</v>
      </c>
      <c r="D192" s="21" t="s">
        <v>16</v>
      </c>
      <c r="E192" s="1" t="s">
        <v>13</v>
      </c>
      <c r="F192" s="1" t="s">
        <v>13</v>
      </c>
      <c r="G192" s="1" t="s">
        <v>13</v>
      </c>
      <c r="H192" s="1" t="s">
        <v>14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15192</v>
      </c>
      <c r="B193" s="19" t="str">
        <f>HYPERLINK("https://dakrong.quangtri.gov.vn/", "UBND Ủy ban nhân dân xã Hướng Hiệp tỉnh Quảng Trị")</f>
        <v>UBND Ủy ban nhân dân xã Hướng Hiệp tỉnh Quảng Trị</v>
      </c>
      <c r="C193" s="21" t="s">
        <v>15</v>
      </c>
      <c r="D193" s="22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15193</v>
      </c>
      <c r="B194" s="19" t="str">
        <f>HYPERLINK("https://www.facebook.com/p/C%C3%B4ng-an-huy%E1%BB%87n-%C4%90akr%C3%B4ng-100086907874637/", "Công an xã Đa Krông tỉnh Quảng Trị")</f>
        <v>Công an xã Đa Krông tỉnh Quảng Trị</v>
      </c>
      <c r="C194" s="21" t="s">
        <v>15</v>
      </c>
      <c r="D194" s="21"/>
      <c r="E194" s="1" t="s">
        <v>13</v>
      </c>
      <c r="F194" s="1" t="s">
        <v>13</v>
      </c>
      <c r="G194" s="1" t="s">
        <v>13</v>
      </c>
      <c r="H194" s="1" t="s">
        <v>14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15194</v>
      </c>
      <c r="B195" s="19" t="str">
        <f>HYPERLINK("https://dakrong.quangtri.gov.vn/", "UBND Ủy ban nhân dân xã Đa Krông tỉnh Quảng Trị")</f>
        <v>UBND Ủy ban nhân dân xã Đa Krông tỉnh Quảng Trị</v>
      </c>
      <c r="C195" s="21" t="s">
        <v>15</v>
      </c>
      <c r="D195" s="22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15195</v>
      </c>
      <c r="B196" s="19" t="s">
        <v>63</v>
      </c>
      <c r="C196" s="20" t="s">
        <v>13</v>
      </c>
      <c r="D196" s="21"/>
      <c r="E196" s="1" t="s">
        <v>13</v>
      </c>
      <c r="F196" s="1" t="s">
        <v>13</v>
      </c>
      <c r="G196" s="1" t="s">
        <v>13</v>
      </c>
      <c r="H196" s="1" t="s">
        <v>14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15196</v>
      </c>
      <c r="B197" s="19" t="str">
        <f>HYPERLINK("https://nguyenbinh.caobang.gov.vn/xa-trieu-nguyen", "UBND Ủy ban nhân dân xã Triệu Nguyên tỉnh Quảng Trị")</f>
        <v>UBND Ủy ban nhân dân xã Triệu Nguyên tỉnh Quảng Trị</v>
      </c>
      <c r="C197" s="21" t="s">
        <v>15</v>
      </c>
      <c r="D197" s="22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15197</v>
      </c>
      <c r="B198" s="19" t="s">
        <v>64</v>
      </c>
      <c r="C198" s="20" t="s">
        <v>13</v>
      </c>
      <c r="D198" s="21" t="s">
        <v>16</v>
      </c>
      <c r="E198" s="1" t="s">
        <v>13</v>
      </c>
      <c r="F198" s="1" t="s">
        <v>13</v>
      </c>
      <c r="G198" s="1" t="s">
        <v>13</v>
      </c>
      <c r="H198" s="1" t="s">
        <v>14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15198</v>
      </c>
      <c r="B199" s="19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199" s="21" t="s">
        <v>15</v>
      </c>
      <c r="D199" s="22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15199</v>
      </c>
      <c r="B200" s="19" t="str">
        <f>HYPERLINK("https://www.facebook.com/587881275432823", "Công an xã Hải Phúc tỉnh Quảng Trị")</f>
        <v>Công an xã Hải Phúc tỉnh Quảng Trị</v>
      </c>
      <c r="C200" s="21" t="s">
        <v>15</v>
      </c>
      <c r="D200" s="21"/>
      <c r="E200" s="1" t="s">
        <v>13</v>
      </c>
      <c r="F200" s="1" t="s">
        <v>13</v>
      </c>
      <c r="G200" s="1" t="s">
        <v>13</v>
      </c>
      <c r="H200" s="1" t="s">
        <v>14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15200</v>
      </c>
      <c r="B201" s="19" t="str">
        <f>HYPERLINK("https://quangtri.toaan.gov.vn/webcenter/portal/quangtri/chitiettin?dDocName=TAND277183", "UBND Ủy ban nhân dân xã Hải Phúc tỉnh Quảng Trị")</f>
        <v>UBND Ủy ban nhân dân xã Hải Phúc tỉnh Quảng Trị</v>
      </c>
      <c r="C201" s="21" t="s">
        <v>15</v>
      </c>
      <c r="D201" s="22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15201</v>
      </c>
      <c r="B202" s="19" t="str">
        <f>HYPERLINK("https://www.facebook.com/conganBaTri/", "Công an xã Ba Nang tỉnh Quảng Trị")</f>
        <v>Công an xã Ba Nang tỉnh Quảng Trị</v>
      </c>
      <c r="C202" s="21" t="s">
        <v>15</v>
      </c>
      <c r="D202" s="21"/>
      <c r="E202" s="1" t="s">
        <v>13</v>
      </c>
      <c r="F202" s="1" t="s">
        <v>13</v>
      </c>
      <c r="G202" s="1" t="s">
        <v>13</v>
      </c>
      <c r="H202" s="1" t="s">
        <v>14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15202</v>
      </c>
      <c r="B203" s="19" t="str">
        <f>HYPERLINK("https://batang.huonghoa.quangtri.gov.vn/gi%E1%BB%9Ai-thi%E1%BB%86u-v%E1%BB%80-x%C3%83-ba-t%E1%BA%A6ng", "UBND Ủy ban nhân dân xã Ba Nang tỉnh Quảng Trị")</f>
        <v>UBND Ủy ban nhân dân xã Ba Nang tỉnh Quảng Trị</v>
      </c>
      <c r="C203" s="21" t="s">
        <v>15</v>
      </c>
      <c r="D203" s="22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15203</v>
      </c>
      <c r="B204" s="19" t="s">
        <v>65</v>
      </c>
      <c r="C204" s="20" t="s">
        <v>13</v>
      </c>
      <c r="D204" s="21" t="s">
        <v>16</v>
      </c>
      <c r="E204" s="1" t="s">
        <v>13</v>
      </c>
      <c r="F204" s="1" t="s">
        <v>13</v>
      </c>
      <c r="G204" s="1" t="s">
        <v>13</v>
      </c>
      <c r="H204" s="1" t="s">
        <v>14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15204</v>
      </c>
      <c r="B205" s="19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05" s="21" t="s">
        <v>15</v>
      </c>
      <c r="D205" s="22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15205</v>
      </c>
      <c r="B206" s="19" t="s">
        <v>66</v>
      </c>
      <c r="C206" s="20" t="s">
        <v>13</v>
      </c>
      <c r="D206" s="21"/>
      <c r="E206" s="1" t="s">
        <v>13</v>
      </c>
      <c r="F206" s="1" t="s">
        <v>13</v>
      </c>
      <c r="G206" s="1" t="s">
        <v>13</v>
      </c>
      <c r="H206" s="1" t="s">
        <v>14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15206</v>
      </c>
      <c r="B207" s="19" t="str">
        <f>HYPERLINK("https://congan.quangtri.gov.vn/vi/news/Phong-trao/diem-sang-trong-phong-trao-toan-dan-bao-ve-an-ninh-to-quoc-2968.html", "UBND Ủy ban nhân dân xã Húc Nghì tỉnh Quảng Trị")</f>
        <v>UBND Ủy ban nhân dân xã Húc Nghì tỉnh Quảng Trị</v>
      </c>
      <c r="C207" s="21" t="s">
        <v>15</v>
      </c>
      <c r="D207" s="22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15207</v>
      </c>
      <c r="B208" s="19" t="s">
        <v>67</v>
      </c>
      <c r="C208" s="20" t="s">
        <v>13</v>
      </c>
      <c r="D208" s="21"/>
      <c r="E208" s="1" t="s">
        <v>13</v>
      </c>
      <c r="F208" s="1" t="s">
        <v>13</v>
      </c>
      <c r="G208" s="1" t="s">
        <v>13</v>
      </c>
      <c r="H208" s="1" t="s">
        <v>14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15208</v>
      </c>
      <c r="B209" s="19" t="str">
        <f>HYPERLINK("https://quangngai.gov.vn/", "UBND Ủy ban nhân dân xã A Vao tỉnh Quảng Trị")</f>
        <v>UBND Ủy ban nhân dân xã A Vao tỉnh Quảng Trị</v>
      </c>
      <c r="C209" s="21" t="s">
        <v>15</v>
      </c>
      <c r="D209" s="22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15209</v>
      </c>
      <c r="B210" s="19" t="s">
        <v>68</v>
      </c>
      <c r="C210" s="20" t="s">
        <v>13</v>
      </c>
      <c r="D210" s="21"/>
      <c r="E210" s="1" t="s">
        <v>13</v>
      </c>
      <c r="F210" s="1" t="s">
        <v>13</v>
      </c>
      <c r="G210" s="1" t="s">
        <v>13</v>
      </c>
      <c r="H210" s="1" t="s">
        <v>14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15210</v>
      </c>
      <c r="B211" s="19" t="str">
        <f>HYPERLINK("https://dakrong.quangtri.gov.vn/chi-tiet-tin/-/view-article/1/1653268762191/1696650825243", "UBND Ủy ban nhân dân xã Tà Rụt tỉnh Quảng Trị")</f>
        <v>UBND Ủy ban nhân dân xã Tà Rụt tỉnh Quảng Trị</v>
      </c>
      <c r="C211" s="21" t="s">
        <v>15</v>
      </c>
      <c r="D211" s="22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15211</v>
      </c>
      <c r="B212" s="19" t="s">
        <v>69</v>
      </c>
      <c r="C212" s="20" t="s">
        <v>13</v>
      </c>
      <c r="D212" s="21"/>
      <c r="E212" s="1" t="s">
        <v>13</v>
      </c>
      <c r="F212" s="1" t="s">
        <v>13</v>
      </c>
      <c r="G212" s="1" t="s">
        <v>13</v>
      </c>
      <c r="H212" s="1" t="s">
        <v>14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15212</v>
      </c>
      <c r="B213" s="19" t="str">
        <f>HYPERLINK("https://dakrong.quangtri.gov.vn/", "UBND Ủy ban nhân dân xã A Bung tỉnh Quảng Trị")</f>
        <v>UBND Ủy ban nhân dân xã A Bung tỉnh Quảng Trị</v>
      </c>
      <c r="C213" s="21" t="s">
        <v>15</v>
      </c>
      <c r="D213" s="22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15213</v>
      </c>
      <c r="B214" s="19" t="s">
        <v>70</v>
      </c>
      <c r="C214" s="20" t="s">
        <v>13</v>
      </c>
      <c r="D214" s="21"/>
      <c r="E214" s="1" t="s">
        <v>13</v>
      </c>
      <c r="F214" s="1" t="s">
        <v>13</v>
      </c>
      <c r="G214" s="1" t="s">
        <v>13</v>
      </c>
      <c r="H214" s="1" t="s">
        <v>14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15214</v>
      </c>
      <c r="B215" s="19" t="str">
        <f>HYPERLINK("https://quangngai.gov.vn/", "UBND Ủy ban nhân dân xã A Ngo tỉnh Quảng Trị")</f>
        <v>UBND Ủy ban nhân dân xã A Ngo tỉnh Quảng Trị</v>
      </c>
      <c r="C215" s="21" t="s">
        <v>15</v>
      </c>
      <c r="D215" s="22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15215</v>
      </c>
      <c r="B216" s="19" t="s">
        <v>71</v>
      </c>
      <c r="C216" s="20" t="s">
        <v>13</v>
      </c>
      <c r="D216" s="21"/>
      <c r="E216" s="1" t="s">
        <v>13</v>
      </c>
      <c r="F216" s="1" t="s">
        <v>13</v>
      </c>
      <c r="G216" s="1" t="s">
        <v>13</v>
      </c>
      <c r="H216" s="1" t="s">
        <v>14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15216</v>
      </c>
      <c r="B217" s="19" t="str">
        <f>HYPERLINK("https://camtuyen.camlo.quangtri.gov.vn/%E1%BB%A6y-ban-nh%C3%A2n-d%C3%A2n", "UBND Ủy ban nhân dân xã Cam Tuyền tỉnh Quảng Trị")</f>
        <v>UBND Ủy ban nhân dân xã Cam Tuyền tỉnh Quảng Trị</v>
      </c>
      <c r="C217" s="21" t="s">
        <v>15</v>
      </c>
      <c r="D217" s="22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15217</v>
      </c>
      <c r="B218" s="19" t="str">
        <f>HYPERLINK("https://www.facebook.com/tuoitreconganquangbinh/", "Công an xã Cam An tỉnh Quảng Trị")</f>
        <v>Công an xã Cam An tỉnh Quảng Trị</v>
      </c>
      <c r="C218" s="21" t="s">
        <v>15</v>
      </c>
      <c r="D218" s="21"/>
      <c r="E218" s="1" t="s">
        <v>13</v>
      </c>
      <c r="F218" s="1" t="s">
        <v>13</v>
      </c>
      <c r="G218" s="1" t="s">
        <v>13</v>
      </c>
      <c r="H218" s="1" t="s">
        <v>14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15218</v>
      </c>
      <c r="B219" s="19" t="str">
        <f>HYPERLINK("https://camlo.quangtri.gov.vn/", "UBND Ủy ban nhân dân xã Cam An tỉnh Quảng Trị")</f>
        <v>UBND Ủy ban nhân dân xã Cam An tỉnh Quảng Trị</v>
      </c>
      <c r="C219" s="21" t="s">
        <v>15</v>
      </c>
      <c r="D219" s="22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15219</v>
      </c>
      <c r="B220" s="19" t="s">
        <v>72</v>
      </c>
      <c r="C220" s="20" t="s">
        <v>13</v>
      </c>
      <c r="D220" s="21"/>
      <c r="E220" s="1" t="s">
        <v>13</v>
      </c>
      <c r="F220" s="1" t="s">
        <v>13</v>
      </c>
      <c r="G220" s="1" t="s">
        <v>13</v>
      </c>
      <c r="H220" s="1" t="s">
        <v>14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15220</v>
      </c>
      <c r="B221" s="19" t="str">
        <f>HYPERLINK("https://camthuy.camlo.quangtri.gov.vn/", "UBND Ủy ban nhân dân xã Cam Thủy tỉnh Quảng Trị")</f>
        <v>UBND Ủy ban nhân dân xã Cam Thủy tỉnh Quảng Trị</v>
      </c>
      <c r="C221" s="21" t="s">
        <v>15</v>
      </c>
      <c r="D221" s="22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15221</v>
      </c>
      <c r="B222" s="19" t="s">
        <v>73</v>
      </c>
      <c r="C222" s="20" t="s">
        <v>13</v>
      </c>
      <c r="D222" s="21" t="s">
        <v>16</v>
      </c>
      <c r="E222" s="1" t="s">
        <v>13</v>
      </c>
      <c r="F222" s="1" t="s">
        <v>13</v>
      </c>
      <c r="G222" s="1" t="s">
        <v>13</v>
      </c>
      <c r="H222" s="1" t="s">
        <v>14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15222</v>
      </c>
      <c r="B223" s="19" t="str">
        <f>HYPERLINK("https://camthanh.camlo.quangtri.gov.vn/", "UBND Ủy ban nhân dân xã Cam Thanh tỉnh Quảng Trị")</f>
        <v>UBND Ủy ban nhân dân xã Cam Thanh tỉnh Quảng Trị</v>
      </c>
      <c r="C223" s="21" t="s">
        <v>15</v>
      </c>
      <c r="D223" s="22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15223</v>
      </c>
      <c r="B224" s="19" t="s">
        <v>74</v>
      </c>
      <c r="C224" s="20" t="s">
        <v>13</v>
      </c>
      <c r="D224" s="21" t="s">
        <v>16</v>
      </c>
      <c r="E224" s="1" t="s">
        <v>13</v>
      </c>
      <c r="F224" s="1" t="s">
        <v>13</v>
      </c>
      <c r="G224" s="1" t="s">
        <v>13</v>
      </c>
      <c r="H224" s="1" t="s">
        <v>14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15224</v>
      </c>
      <c r="B225" s="19" t="str">
        <f>HYPERLINK("https://camthanh.camlo.quangtri.gov.vn/", "UBND Ủy ban nhân dân xã Cam Thành tỉnh Quảng Trị")</f>
        <v>UBND Ủy ban nhân dân xã Cam Thành tỉnh Quảng Trị</v>
      </c>
      <c r="C225" s="21" t="s">
        <v>15</v>
      </c>
      <c r="D225" s="22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15225</v>
      </c>
      <c r="B226" s="19" t="str">
        <f>HYPERLINK("https://www.facebook.com/p/Tr%C6%B0%E1%BB%9Dng-THTHCS-Cam-Hi%E1%BA%BFu-Cam-L%E1%BB%99-100063487303300/", "Công an xã Cam Hiếu tỉnh Quảng Trị")</f>
        <v>Công an xã Cam Hiếu tỉnh Quảng Trị</v>
      </c>
      <c r="C226" s="21" t="s">
        <v>15</v>
      </c>
      <c r="D226" s="21"/>
      <c r="E226" s="1" t="s">
        <v>13</v>
      </c>
      <c r="F226" s="1" t="s">
        <v>13</v>
      </c>
      <c r="G226" s="1" t="s">
        <v>13</v>
      </c>
      <c r="H226" s="1" t="s">
        <v>14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15226</v>
      </c>
      <c r="B227" s="19" t="str">
        <f>HYPERLINK("https://camhieu.camlo.quangtri.gov.vn/", "UBND Ủy ban nhân dân xã Cam Hiếu tỉnh Quảng Trị")</f>
        <v>UBND Ủy ban nhân dân xã Cam Hiếu tỉnh Quảng Trị</v>
      </c>
      <c r="C227" s="21" t="s">
        <v>15</v>
      </c>
      <c r="D227" s="22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15227</v>
      </c>
      <c r="B228" s="19" t="s">
        <v>75</v>
      </c>
      <c r="C228" s="20" t="s">
        <v>13</v>
      </c>
      <c r="D228" s="21"/>
      <c r="E228" s="1" t="s">
        <v>13</v>
      </c>
      <c r="F228" s="1" t="s">
        <v>13</v>
      </c>
      <c r="G228" s="1" t="s">
        <v>13</v>
      </c>
      <c r="H228" s="1" t="s">
        <v>14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15228</v>
      </c>
      <c r="B229" s="19" t="str">
        <f>HYPERLINK("https://camlo.quangtri.gov.vn/", "UBND Ủy ban nhân dân xã Cam Chính tỉnh Quảng Trị")</f>
        <v>UBND Ủy ban nhân dân xã Cam Chính tỉnh Quảng Trị</v>
      </c>
      <c r="C229" s="21" t="s">
        <v>15</v>
      </c>
      <c r="D229" s="22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15229</v>
      </c>
      <c r="B230" s="19" t="s">
        <v>76</v>
      </c>
      <c r="C230" s="20" t="s">
        <v>13</v>
      </c>
      <c r="D230" s="21" t="s">
        <v>16</v>
      </c>
      <c r="E230" s="1" t="s">
        <v>13</v>
      </c>
      <c r="F230" s="1" t="s">
        <v>13</v>
      </c>
      <c r="G230" s="1" t="s">
        <v>13</v>
      </c>
      <c r="H230" s="1" t="s">
        <v>14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15230</v>
      </c>
      <c r="B231" s="19" t="str">
        <f>HYPERLINK("https://camthanh.camlo.quangtri.gov.vn/", "UBND Ủy ban nhân dân xã Cam Nghĩa tỉnh Quảng Trị")</f>
        <v>UBND Ủy ban nhân dân xã Cam Nghĩa tỉnh Quảng Trị</v>
      </c>
      <c r="C231" s="21" t="s">
        <v>15</v>
      </c>
      <c r="D231" s="22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15231</v>
      </c>
      <c r="B232" s="19" t="str">
        <f>HYPERLINK("https://www.facebook.com/p/C%C3%B4ng-an-x%C3%A3-Tri%E1%BB%87u-Trung-100064115859330/", "Công an xã Triệu An tỉnh Quảng Trị")</f>
        <v>Công an xã Triệu An tỉnh Quảng Trị</v>
      </c>
      <c r="C232" s="21" t="s">
        <v>15</v>
      </c>
      <c r="D232" s="21" t="s">
        <v>16</v>
      </c>
      <c r="E232" s="1" t="s">
        <v>13</v>
      </c>
      <c r="F232" s="1" t="s">
        <v>13</v>
      </c>
      <c r="G232" s="1" t="s">
        <v>13</v>
      </c>
      <c r="H232" s="1" t="s">
        <v>14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15232</v>
      </c>
      <c r="B233" s="19" t="str">
        <f>HYPERLINK("https://trieuphong.quangtri.gov.vn/x%C3%A3-tri%E1%BB%87u-an1", "UBND Ủy ban nhân dân xã Triệu An tỉnh Quảng Trị")</f>
        <v>UBND Ủy ban nhân dân xã Triệu An tỉnh Quảng Trị</v>
      </c>
      <c r="C233" s="21" t="s">
        <v>15</v>
      </c>
      <c r="D233" s="22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15233</v>
      </c>
      <c r="B234" s="19" t="str">
        <f>HYPERLINK("https://www.facebook.com/p/Tu%E1%BB%95i-tr%E1%BA%BB-%C4%90%E1%BB%93n-Bi%C3%AAn-ph%C3%B2ng-Tri%E1%BB%87u-V%C3%A2n-B%C4%90BP-T%E1%BB%89nh-Qu%E1%BA%A3ng-Tr%E1%BB%8B-100095241214434/", "Công an xã Triệu Vân tỉnh Quảng Trị")</f>
        <v>Công an xã Triệu Vân tỉnh Quảng Trị</v>
      </c>
      <c r="C234" s="21" t="s">
        <v>15</v>
      </c>
      <c r="D234" s="21"/>
      <c r="E234" s="1" t="s">
        <v>13</v>
      </c>
      <c r="F234" s="1" t="s">
        <v>13</v>
      </c>
      <c r="G234" s="1" t="s">
        <v>13</v>
      </c>
      <c r="H234" s="1" t="s">
        <v>14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15234</v>
      </c>
      <c r="B235" s="19" t="str">
        <f>HYPERLINK("https://trieuvan.trieuphong.quangtri.gov.vn/", "UBND Ủy ban nhân dân xã Triệu Vân tỉnh Quảng Trị")</f>
        <v>UBND Ủy ban nhân dân xã Triệu Vân tỉnh Quảng Trị</v>
      </c>
      <c r="C235" s="21" t="s">
        <v>15</v>
      </c>
      <c r="D235" s="22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15235</v>
      </c>
      <c r="B236" s="19" t="s">
        <v>77</v>
      </c>
      <c r="C236" s="20" t="s">
        <v>13</v>
      </c>
      <c r="D236" s="21" t="s">
        <v>16</v>
      </c>
      <c r="E236" s="1" t="s">
        <v>13</v>
      </c>
      <c r="F236" s="1" t="s">
        <v>13</v>
      </c>
      <c r="G236" s="1" t="s">
        <v>13</v>
      </c>
      <c r="H236" s="1" t="s">
        <v>14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15236</v>
      </c>
      <c r="B237" s="19" t="str">
        <f>HYPERLINK("https://trieuphong.quangtri.gov.vn/x%C3%A3-tri%E1%BB%87u-ph%C6%B0%E1%BB%9Bc1", "UBND Ủy ban nhân dân xã Triệu Phước tỉnh Quảng Trị")</f>
        <v>UBND Ủy ban nhân dân xã Triệu Phước tỉnh Quảng Trị</v>
      </c>
      <c r="C237" s="21" t="s">
        <v>15</v>
      </c>
      <c r="D237" s="22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15237</v>
      </c>
      <c r="B238" s="19" t="s">
        <v>78</v>
      </c>
      <c r="C238" s="20" t="s">
        <v>13</v>
      </c>
      <c r="D238" s="21"/>
      <c r="E238" s="1" t="s">
        <v>13</v>
      </c>
      <c r="F238" s="1" t="s">
        <v>13</v>
      </c>
      <c r="G238" s="1" t="s">
        <v>13</v>
      </c>
      <c r="H238" s="1" t="s">
        <v>14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15238</v>
      </c>
      <c r="B239" s="19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239" s="21" t="s">
        <v>15</v>
      </c>
      <c r="D239" s="22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15239</v>
      </c>
      <c r="B240" s="19" t="s">
        <v>79</v>
      </c>
      <c r="C240" s="20" t="s">
        <v>13</v>
      </c>
      <c r="D240" s="21"/>
      <c r="E240" s="1" t="s">
        <v>13</v>
      </c>
      <c r="F240" s="1" t="s">
        <v>13</v>
      </c>
      <c r="G240" s="1" t="s">
        <v>13</v>
      </c>
      <c r="H240" s="1" t="s">
        <v>14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15240</v>
      </c>
      <c r="B241" s="19" t="str">
        <f>HYPERLINK("https://trieutrach.trieuphong.quangtri.gov.vn/", "UBND Ủy ban nhân dân xã Triệu Trạch tỉnh Quảng Trị")</f>
        <v>UBND Ủy ban nhân dân xã Triệu Trạch tỉnh Quảng Trị</v>
      </c>
      <c r="C241" s="21" t="s">
        <v>15</v>
      </c>
      <c r="D241" s="22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15241</v>
      </c>
      <c r="B242" s="19" t="str">
        <f>HYPERLINK("https://www.facebook.com/xatrieuthuan.quangtri.gov.vn/", "Công an xã Triệu Thuận tỉnh Quảng Trị")</f>
        <v>Công an xã Triệu Thuận tỉnh Quảng Trị</v>
      </c>
      <c r="C242" s="21" t="s">
        <v>15</v>
      </c>
      <c r="D242" s="21" t="s">
        <v>16</v>
      </c>
      <c r="E242" s="1" t="s">
        <v>13</v>
      </c>
      <c r="F242" s="1" t="s">
        <v>13</v>
      </c>
      <c r="G242" s="1" t="s">
        <v>13</v>
      </c>
      <c r="H242" s="1" t="s">
        <v>14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15242</v>
      </c>
      <c r="B243" s="19" t="str">
        <f>HYPERLINK("https://trieuphong.quangtri.gov.vn/x%C3%A3-tri%E1%BB%87u-thu%E1%BA%ADn1", "UBND Ủy ban nhân dân xã Triệu Thuận tỉnh Quảng Trị")</f>
        <v>UBND Ủy ban nhân dân xã Triệu Thuận tỉnh Quảng Trị</v>
      </c>
      <c r="C243" s="21" t="s">
        <v>15</v>
      </c>
      <c r="D243" s="22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15243</v>
      </c>
      <c r="B244" s="19" t="s">
        <v>80</v>
      </c>
      <c r="C244" s="20" t="s">
        <v>13</v>
      </c>
      <c r="D244" s="21"/>
      <c r="E244" s="1" t="s">
        <v>13</v>
      </c>
      <c r="F244" s="1" t="s">
        <v>13</v>
      </c>
      <c r="G244" s="1" t="s">
        <v>13</v>
      </c>
      <c r="H244" s="1" t="s">
        <v>14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15244</v>
      </c>
      <c r="B245" s="19" t="str">
        <f>HYPERLINK("https://trieuphong.quangtri.gov.vn/x%C3%A3-tri%E1%BB%87u-%C4%90%E1%BA%A1i1", "UBND Ủy ban nhân dân xã Triệu Đại tỉnh Quảng Trị")</f>
        <v>UBND Ủy ban nhân dân xã Triệu Đại tỉnh Quảng Trị</v>
      </c>
      <c r="C245" s="21" t="s">
        <v>15</v>
      </c>
      <c r="D245" s="22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15245</v>
      </c>
      <c r="B246" s="19" t="str">
        <f>HYPERLINK("https://www.facebook.com/ANTTXaTrieuHoa/", "Công an xã Triệu Hòa tỉnh Quảng Trị")</f>
        <v>Công an xã Triệu Hòa tỉnh Quảng Trị</v>
      </c>
      <c r="C246" s="21" t="s">
        <v>15</v>
      </c>
      <c r="D246" s="21"/>
      <c r="E246" s="1" t="s">
        <v>13</v>
      </c>
      <c r="F246" s="1" t="s">
        <v>13</v>
      </c>
      <c r="G246" s="1" t="s">
        <v>13</v>
      </c>
      <c r="H246" s="1" t="s">
        <v>14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15246</v>
      </c>
      <c r="B247" s="19" t="str">
        <f>HYPERLINK("https://trieuhoa.trieuphong.quangtri.gov.vn/", "UBND Ủy ban nhân dân xã Triệu Hòa tỉnh Quảng Trị")</f>
        <v>UBND Ủy ban nhân dân xã Triệu Hòa tỉnh Quảng Trị</v>
      </c>
      <c r="C247" s="21" t="s">
        <v>15</v>
      </c>
      <c r="D247" s="22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15247</v>
      </c>
      <c r="B248" s="19" t="s">
        <v>81</v>
      </c>
      <c r="C248" s="20" t="s">
        <v>13</v>
      </c>
      <c r="D248" s="21"/>
      <c r="E248" s="1" t="s">
        <v>13</v>
      </c>
      <c r="F248" s="1" t="s">
        <v>13</v>
      </c>
      <c r="G248" s="1" t="s">
        <v>13</v>
      </c>
      <c r="H248" s="1" t="s">
        <v>14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15248</v>
      </c>
      <c r="B249" s="19" t="str">
        <f>HYPERLINK("https://trieuphong.quangtri.gov.vn/x%C3%A3-tri%E1%BB%87u-l%C4%83ng1", "UBND Ủy ban nhân dân xã Triệu Lăng tỉnh Quảng Trị")</f>
        <v>UBND Ủy ban nhân dân xã Triệu Lăng tỉnh Quảng Trị</v>
      </c>
      <c r="C249" s="21" t="s">
        <v>15</v>
      </c>
      <c r="D249" s="22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15249</v>
      </c>
      <c r="B250" s="19" t="s">
        <v>82</v>
      </c>
      <c r="C250" s="20" t="s">
        <v>13</v>
      </c>
      <c r="D250" s="21"/>
      <c r="E250" s="1" t="s">
        <v>13</v>
      </c>
      <c r="F250" s="1" t="s">
        <v>13</v>
      </c>
      <c r="G250" s="1" t="s">
        <v>13</v>
      </c>
      <c r="H250" s="1" t="s">
        <v>14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15250</v>
      </c>
      <c r="B251" s="19" t="str">
        <f>HYPERLINK("https://trieuphong.quangtri.gov.vn/x%C3%A3-tri%E1%BB%87u-s%C6%A1n1", "UBND Ủy ban nhân dân xã Triệu Sơn tỉnh Quảng Trị")</f>
        <v>UBND Ủy ban nhân dân xã Triệu Sơn tỉnh Quảng Trị</v>
      </c>
      <c r="C251" s="21" t="s">
        <v>15</v>
      </c>
      <c r="D251" s="22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15251</v>
      </c>
      <c r="B252" s="19" t="str">
        <f>HYPERLINK("https://www.facebook.com/people/ANTT-X%C3%A3-Tri%E1%BB%87u-Long/100063623409795/", "Công an xã Triệu Long tỉnh Quảng Trị")</f>
        <v>Công an xã Triệu Long tỉnh Quảng Trị</v>
      </c>
      <c r="C252" s="21" t="s">
        <v>15</v>
      </c>
      <c r="D252" s="21" t="s">
        <v>16</v>
      </c>
      <c r="E252" s="1" t="s">
        <v>83</v>
      </c>
      <c r="F252" s="1" t="str">
        <f>HYPERLINK("mailto:CAXTrieuLong@gmail.com", "CAXTrieuLong@gmail.com")</f>
        <v>CAXTrieuLong@gmail.com</v>
      </c>
      <c r="G252" s="1" t="s">
        <v>84</v>
      </c>
      <c r="H252" s="1" t="s">
        <v>13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15252</v>
      </c>
      <c r="B253" s="19" t="str">
        <f>HYPERLINK("https://trieuphong.quangtri.gov.vn/x%C3%A3-tri%E1%BB%87u-long1", "UBND Ủy ban nhân dân xã Triệu Long tỉnh Quảng Trị")</f>
        <v>UBND Ủy ban nhân dân xã Triệu Long tỉnh Quảng Trị</v>
      </c>
      <c r="C253" s="21" t="s">
        <v>15</v>
      </c>
      <c r="D253" s="22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15253</v>
      </c>
      <c r="B254" s="19" t="s">
        <v>85</v>
      </c>
      <c r="C254" s="20" t="s">
        <v>13</v>
      </c>
      <c r="D254" s="21"/>
      <c r="E254" s="1" t="s">
        <v>13</v>
      </c>
      <c r="F254" s="1" t="s">
        <v>13</v>
      </c>
      <c r="G254" s="1" t="s">
        <v>13</v>
      </c>
      <c r="H254" s="1" t="s">
        <v>14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15254</v>
      </c>
      <c r="B255" s="19" t="str">
        <f>HYPERLINK("https://trieuphong.quangtri.gov.vn/x%C3%A3-tri%E1%BB%87u-t%C3%A0i1", "UBND Ủy ban nhân dân xã Triệu Tài tỉnh Quảng Trị")</f>
        <v>UBND Ủy ban nhân dân xã Triệu Tài tỉnh Quảng Trị</v>
      </c>
      <c r="C255" s="21" t="s">
        <v>15</v>
      </c>
      <c r="D255" s="22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15255</v>
      </c>
      <c r="B256" s="19" t="s">
        <v>86</v>
      </c>
      <c r="C256" s="20" t="s">
        <v>13</v>
      </c>
      <c r="D256" s="21"/>
      <c r="E256" s="1" t="s">
        <v>13</v>
      </c>
      <c r="F256" s="1" t="s">
        <v>13</v>
      </c>
      <c r="G256" s="1" t="s">
        <v>13</v>
      </c>
      <c r="H256" s="1" t="s">
        <v>14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15256</v>
      </c>
      <c r="B257" s="19" t="str">
        <f>HYPERLINK("https://lamdong.gov.vn/sites/dateh/hethongchinhtri/tintuc-ubnd/cx-tn/SitePages/xa-trieu-hai.aspx", "UBND Ủy ban nhân dân xã Triệu Đông tỉnh Quảng Trị")</f>
        <v>UBND Ủy ban nhân dân xã Triệu Đông tỉnh Quảng Trị</v>
      </c>
      <c r="C257" s="21" t="s">
        <v>15</v>
      </c>
      <c r="D257" s="22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15257</v>
      </c>
      <c r="B258" s="19" t="str">
        <f>HYPERLINK("https://www.facebook.com/p/C%C3%B4ng-an-x%C3%A3-Tri%E1%BB%87u-Trung-100064115859330/", "Công an xã Triệu Trung tỉnh Quảng Trị")</f>
        <v>Công an xã Triệu Trung tỉnh Quảng Trị</v>
      </c>
      <c r="C258" s="21" t="s">
        <v>15</v>
      </c>
      <c r="D258" s="21" t="s">
        <v>16</v>
      </c>
      <c r="E258" s="1" t="s">
        <v>13</v>
      </c>
      <c r="F258" s="1" t="s">
        <v>13</v>
      </c>
      <c r="G258" s="1" t="s">
        <v>13</v>
      </c>
      <c r="H258" s="1" t="s">
        <v>14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15258</v>
      </c>
      <c r="B259" s="19" t="str">
        <f>HYPERLINK("https://trieutrung.trieuphong.quangtri.gov.vn/", "UBND Ủy ban nhân dân xã Triệu Trung tỉnh Quảng Trị")</f>
        <v>UBND Ủy ban nhân dân xã Triệu Trung tỉnh Quảng Trị</v>
      </c>
      <c r="C259" s="21" t="s">
        <v>15</v>
      </c>
      <c r="D259" s="22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15259</v>
      </c>
      <c r="B260" s="19" t="s">
        <v>87</v>
      </c>
      <c r="C260" s="20" t="s">
        <v>13</v>
      </c>
      <c r="D260" s="21"/>
      <c r="E260" s="1" t="s">
        <v>13</v>
      </c>
      <c r="F260" s="1" t="s">
        <v>13</v>
      </c>
      <c r="G260" s="1" t="s">
        <v>13</v>
      </c>
      <c r="H260" s="1" t="s">
        <v>14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15260</v>
      </c>
      <c r="B261" s="19" t="str">
        <f>HYPERLINK("https://trieuphong.quangtri.gov.vn/x%C3%A3-tri%E1%BB%87u-%C3%81i1", "UBND Ủy ban nhân dân xã Triệu Ái tỉnh Quảng Trị")</f>
        <v>UBND Ủy ban nhân dân xã Triệu Ái tỉnh Quảng Trị</v>
      </c>
      <c r="C261" s="21" t="s">
        <v>15</v>
      </c>
      <c r="D261" s="22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15261</v>
      </c>
      <c r="B262" s="19" t="str">
        <f>HYPERLINK("https://www.facebook.com/p/ANTT-x%C3%A3-Tri%E1%BB%87u-Th%C6%B0%E1%BB%A3ng-100057113333887/", "Công an xã Triệu Thượng tỉnh Quảng Trị")</f>
        <v>Công an xã Triệu Thượng tỉnh Quảng Trị</v>
      </c>
      <c r="C262" s="21" t="s">
        <v>15</v>
      </c>
      <c r="D262" s="21"/>
      <c r="E262" s="1" t="s">
        <v>13</v>
      </c>
      <c r="F262" s="1" t="s">
        <v>13</v>
      </c>
      <c r="G262" s="1" t="s">
        <v>13</v>
      </c>
      <c r="H262" s="1" t="s">
        <v>14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15262</v>
      </c>
      <c r="B263" s="19" t="str">
        <f>HYPERLINK("https://trieuphong.quangtri.gov.vn/x%C3%A3-tri%E1%BB%87u-th%C6%B0%E1%BB%A3ng1", "UBND Ủy ban nhân dân xã Triệu Thượng tỉnh Quảng Trị")</f>
        <v>UBND Ủy ban nhân dân xã Triệu Thượng tỉnh Quảng Trị</v>
      </c>
      <c r="C263" s="21" t="s">
        <v>15</v>
      </c>
      <c r="D263" s="22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15263</v>
      </c>
      <c r="B264" s="19" t="str">
        <f>HYPERLINK("https://www.facebook.com/people/ANTT-x%C3%A3-Tri%E1%BB%87u-Giang/100070573230256/", "Công an xã Triệu Giang tỉnh Quảng Trị")</f>
        <v>Công an xã Triệu Giang tỉnh Quảng Trị</v>
      </c>
      <c r="C264" s="21" t="s">
        <v>15</v>
      </c>
      <c r="D264" s="21" t="s">
        <v>16</v>
      </c>
      <c r="E264" s="1" t="s">
        <v>13</v>
      </c>
      <c r="F264" s="1" t="s">
        <v>13</v>
      </c>
      <c r="G264" s="1" t="s">
        <v>13</v>
      </c>
      <c r="H264" s="1" t="s">
        <v>14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15264</v>
      </c>
      <c r="B265" s="19" t="str">
        <f>HYPERLINK("https://trieuphong.quangtri.gov.vn/x%C3%A3-tri%E1%BB%87u-giang1", "UBND Ủy ban nhân dân xã Triệu Giang tỉnh Quảng Trị")</f>
        <v>UBND Ủy ban nhân dân xã Triệu Giang tỉnh Quảng Trị</v>
      </c>
      <c r="C265" s="21" t="s">
        <v>15</v>
      </c>
      <c r="D265" s="22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15265</v>
      </c>
      <c r="B266" s="19" t="str">
        <f>HYPERLINK("https://www.facebook.com/p/ANTT-x%C3%A3-Tri%E1%BB%87u-Th%C3%A0nh-100063458405797/", "Công an xã Triệu Thành tỉnh Quảng Trị")</f>
        <v>Công an xã Triệu Thành tỉnh Quảng Trị</v>
      </c>
      <c r="C266" s="21" t="s">
        <v>15</v>
      </c>
      <c r="D266" s="21" t="s">
        <v>16</v>
      </c>
      <c r="E266" s="1" t="s">
        <v>13</v>
      </c>
      <c r="F266" s="1" t="s">
        <v>13</v>
      </c>
      <c r="G266" s="1" t="s">
        <v>13</v>
      </c>
      <c r="H266" s="1" t="s">
        <v>14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15266</v>
      </c>
      <c r="B267" s="19" t="str">
        <f>HYPERLINK("https://trieuphong.quangtri.gov.vn/x%C3%A3-tri%E1%BB%87u-th%C3%A0nh", "UBND Ủy ban nhân dân xã Triệu Thành tỉnh Quảng Trị")</f>
        <v>UBND Ủy ban nhân dân xã Triệu Thành tỉnh Quảng Trị</v>
      </c>
      <c r="C267" s="21" t="s">
        <v>15</v>
      </c>
      <c r="D267" s="22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15267</v>
      </c>
      <c r="B268" s="19" t="str">
        <f>HYPERLINK("https://www.facebook.com/587881275432823", "Công an xã Hải An tỉnh Quảng Trị")</f>
        <v>Công an xã Hải An tỉnh Quảng Trị</v>
      </c>
      <c r="C268" s="21" t="s">
        <v>15</v>
      </c>
      <c r="D268" s="21"/>
      <c r="E268" s="1" t="s">
        <v>13</v>
      </c>
      <c r="F268" s="1" t="s">
        <v>13</v>
      </c>
      <c r="G268" s="1" t="s">
        <v>13</v>
      </c>
      <c r="H268" s="1" t="s">
        <v>14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15268</v>
      </c>
      <c r="B269" s="19" t="str">
        <f>HYPERLINK("https://haihung.hailang.quangtri.gov.vn/", "UBND Ủy ban nhân dân xã Hải An tỉnh Quảng Trị")</f>
        <v>UBND Ủy ban nhân dân xã Hải An tỉnh Quảng Trị</v>
      </c>
      <c r="C269" s="21" t="s">
        <v>15</v>
      </c>
      <c r="D269" s="22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15269</v>
      </c>
      <c r="B270" s="19" t="str">
        <f>HYPERLINK("https://www.facebook.com/587881275432823", "Công an xã Hải Ba tỉnh Quảng Trị")</f>
        <v>Công an xã Hải Ba tỉnh Quảng Trị</v>
      </c>
      <c r="C270" s="21" t="s">
        <v>15</v>
      </c>
      <c r="D270" s="21"/>
      <c r="E270" s="1" t="s">
        <v>13</v>
      </c>
      <c r="F270" s="1" t="s">
        <v>13</v>
      </c>
      <c r="G270" s="1" t="s">
        <v>13</v>
      </c>
      <c r="H270" s="1" t="s">
        <v>14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15270</v>
      </c>
      <c r="B271" s="19" t="str">
        <f>HYPERLINK("https://hailang.quangtri.gov.vn/", "UBND Ủy ban nhân dân xã Hải Ba tỉnh Quảng Trị")</f>
        <v>UBND Ủy ban nhân dân xã Hải Ba tỉnh Quảng Trị</v>
      </c>
      <c r="C271" s="21" t="s">
        <v>15</v>
      </c>
      <c r="D271" s="22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15271</v>
      </c>
      <c r="B272" s="19" t="s">
        <v>88</v>
      </c>
      <c r="C272" s="20" t="s">
        <v>13</v>
      </c>
      <c r="D272" s="21" t="s">
        <v>16</v>
      </c>
      <c r="E272" s="1" t="s">
        <v>13</v>
      </c>
      <c r="F272" s="1" t="s">
        <v>13</v>
      </c>
      <c r="G272" s="1" t="s">
        <v>13</v>
      </c>
      <c r="H272" s="1" t="s">
        <v>14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15272</v>
      </c>
      <c r="B273" s="19" t="str">
        <f>HYPERLINK("https://mongcai.gov.vn/vi-vn/tin/thong-tin-bo-may-xa-hai-xuan-p0-c954048-n121822", "UBND Ủy ban nhân dân xã Hải Xuân tỉnh Quảng Trị")</f>
        <v>UBND Ủy ban nhân dân xã Hải Xuân tỉnh Quảng Trị</v>
      </c>
      <c r="C273" s="21" t="s">
        <v>15</v>
      </c>
      <c r="D273" s="22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15273</v>
      </c>
      <c r="B274" s="19" t="str">
        <f>HYPERLINK("https://www.facebook.com/587881275432823", "Công an xã Hải Quy tỉnh Quảng Trị")</f>
        <v>Công an xã Hải Quy tỉnh Quảng Trị</v>
      </c>
      <c r="C274" s="21" t="s">
        <v>15</v>
      </c>
      <c r="D274" s="21"/>
      <c r="E274" s="1" t="s">
        <v>13</v>
      </c>
      <c r="F274" s="1" t="s">
        <v>13</v>
      </c>
      <c r="G274" s="1" t="s">
        <v>13</v>
      </c>
      <c r="H274" s="1" t="s">
        <v>14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15274</v>
      </c>
      <c r="B275" s="19" t="str">
        <f>HYPERLINK("https://haiquy.hailang.quangtri.gov.vn/", "UBND Ủy ban nhân dân xã Hải Quy tỉnh Quảng Trị")</f>
        <v>UBND Ủy ban nhân dân xã Hải Quy tỉnh Quảng Trị</v>
      </c>
      <c r="C275" s="21" t="s">
        <v>15</v>
      </c>
      <c r="D275" s="22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15275</v>
      </c>
      <c r="B276" s="19" t="s">
        <v>89</v>
      </c>
      <c r="C276" s="20" t="s">
        <v>13</v>
      </c>
      <c r="D276" s="21"/>
      <c r="E276" s="1" t="s">
        <v>13</v>
      </c>
      <c r="F276" s="1" t="s">
        <v>13</v>
      </c>
      <c r="G276" s="1" t="s">
        <v>13</v>
      </c>
      <c r="H276" s="1" t="s">
        <v>14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15276</v>
      </c>
      <c r="B277" s="19" t="str">
        <f>HYPERLINK("https://haique.hailang.quangtri.gov.vn/", "UBND Ủy ban nhân dân xã Hải Quế tỉnh Quảng Trị")</f>
        <v>UBND Ủy ban nhân dân xã Hải Quế tỉnh Quảng Trị</v>
      </c>
      <c r="C277" s="21" t="s">
        <v>15</v>
      </c>
      <c r="D277" s="22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15277</v>
      </c>
      <c r="B278" s="19" t="s">
        <v>90</v>
      </c>
      <c r="C278" s="20" t="s">
        <v>13</v>
      </c>
      <c r="D278" s="21"/>
      <c r="E278" s="1" t="s">
        <v>13</v>
      </c>
      <c r="F278" s="1" t="s">
        <v>13</v>
      </c>
      <c r="G278" s="1" t="s">
        <v>13</v>
      </c>
      <c r="H278" s="1" t="s">
        <v>14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15278</v>
      </c>
      <c r="B279" s="19" t="str">
        <f>HYPERLINK("https://haihung.hailang.quangtri.gov.vn/", "UBND Ủy ban nhân dân xã Hải Vĩnh tỉnh Quảng Trị")</f>
        <v>UBND Ủy ban nhân dân xã Hải Vĩnh tỉnh Quảng Trị</v>
      </c>
      <c r="C279" s="21" t="s">
        <v>15</v>
      </c>
      <c r="D279" s="22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15279</v>
      </c>
      <c r="B280" s="19" t="s">
        <v>91</v>
      </c>
      <c r="C280" s="20" t="s">
        <v>13</v>
      </c>
      <c r="D280" s="21" t="s">
        <v>16</v>
      </c>
      <c r="E280" s="1" t="s">
        <v>13</v>
      </c>
      <c r="F280" s="1" t="s">
        <v>13</v>
      </c>
      <c r="G280" s="1" t="s">
        <v>13</v>
      </c>
      <c r="H280" s="1" t="s">
        <v>14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15280</v>
      </c>
      <c r="B281" s="19" t="str">
        <f>HYPERLINK("https://haiphu.hailang.quangtri.gov.vn/", "UBND Ủy ban nhân dân xã Hải Phú tỉnh Quảng Trị")</f>
        <v>UBND Ủy ban nhân dân xã Hải Phú tỉnh Quảng Trị</v>
      </c>
      <c r="C281" s="21" t="s">
        <v>15</v>
      </c>
      <c r="D281" s="22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15281</v>
      </c>
      <c r="B282" s="19" t="s">
        <v>92</v>
      </c>
      <c r="C282" s="20" t="s">
        <v>13</v>
      </c>
      <c r="D282" s="21"/>
      <c r="E282" s="1" t="s">
        <v>13</v>
      </c>
      <c r="F282" s="1" t="s">
        <v>13</v>
      </c>
      <c r="G282" s="1" t="s">
        <v>13</v>
      </c>
      <c r="H282" s="1" t="s">
        <v>14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15282</v>
      </c>
      <c r="B283" s="19" t="str">
        <f>HYPERLINK("https://haithuong.hailang.quangtri.gov.vn/", "UBND Ủy ban nhân dân xã Hải Thượng tỉnh Quảng Trị")</f>
        <v>UBND Ủy ban nhân dân xã Hải Thượng tỉnh Quảng Trị</v>
      </c>
      <c r="C283" s="21" t="s">
        <v>15</v>
      </c>
      <c r="D283" s="22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15283</v>
      </c>
      <c r="B284" s="19" t="s">
        <v>93</v>
      </c>
      <c r="C284" s="20" t="s">
        <v>13</v>
      </c>
      <c r="D284" s="21"/>
      <c r="E284" s="1" t="s">
        <v>13</v>
      </c>
      <c r="F284" s="1" t="s">
        <v>13</v>
      </c>
      <c r="G284" s="1" t="s">
        <v>13</v>
      </c>
      <c r="H284" s="1" t="s">
        <v>14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15284</v>
      </c>
      <c r="B285" s="19" t="str">
        <f>HYPERLINK("https://haiduong.hailang.quangtri.gov.vn/", "UBND Ủy ban nhân dân xã Hải Dương tỉnh Quảng Trị")</f>
        <v>UBND Ủy ban nhân dân xã Hải Dương tỉnh Quảng Trị</v>
      </c>
      <c r="C285" s="21" t="s">
        <v>15</v>
      </c>
      <c r="D285" s="22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15285</v>
      </c>
      <c r="B286" s="19" t="str">
        <f>HYPERLINK("https://www.facebook.com/587881275432823", "Công an xã Hải Thiện tỉnh Quảng Trị")</f>
        <v>Công an xã Hải Thiện tỉnh Quảng Trị</v>
      </c>
      <c r="C286" s="21" t="s">
        <v>15</v>
      </c>
      <c r="D286" s="21"/>
      <c r="E286" s="1" t="s">
        <v>13</v>
      </c>
      <c r="F286" s="1" t="s">
        <v>13</v>
      </c>
      <c r="G286" s="1" t="s">
        <v>13</v>
      </c>
      <c r="H286" s="1" t="s">
        <v>14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15286</v>
      </c>
      <c r="B287" s="19" t="str">
        <f>HYPERLINK("https://snv.thuathienhue.gov.vn/?gd=3&amp;cn=28&amp;tc=12153", "UBND Ủy ban nhân dân xã Hải Thiện tỉnh Quảng Trị")</f>
        <v>UBND Ủy ban nhân dân xã Hải Thiện tỉnh Quảng Trị</v>
      </c>
      <c r="C287" s="21" t="s">
        <v>15</v>
      </c>
      <c r="D287" s="22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15287</v>
      </c>
      <c r="B288" s="19" t="str">
        <f>HYPERLINK("https://www.facebook.com/587881275432823", "Công an xã Hải Lâm tỉnh Quảng Trị")</f>
        <v>Công an xã Hải Lâm tỉnh Quảng Trị</v>
      </c>
      <c r="C288" s="21" t="s">
        <v>15</v>
      </c>
      <c r="D288" s="21" t="s">
        <v>16</v>
      </c>
      <c r="E288" s="1" t="s">
        <v>13</v>
      </c>
      <c r="F288" s="1" t="s">
        <v>13</v>
      </c>
      <c r="G288" s="1" t="s">
        <v>13</v>
      </c>
      <c r="H288" s="1" t="s">
        <v>14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15288</v>
      </c>
      <c r="B289" s="19" t="str">
        <f>HYPERLINK("https://hailam.hailang.quangtri.gov.vn/", "UBND Ủy ban nhân dân xã Hải Lâm tỉnh Quảng Trị")</f>
        <v>UBND Ủy ban nhân dân xã Hải Lâm tỉnh Quảng Trị</v>
      </c>
      <c r="C289" s="21" t="s">
        <v>15</v>
      </c>
      <c r="D289" s="22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15289</v>
      </c>
      <c r="B290" s="19" t="str">
        <f>HYPERLINK("https://www.facebook.com/587881275432823", "Công an xã Hải Thành tỉnh Quảng Trị")</f>
        <v>Công an xã Hải Thành tỉnh Quảng Trị</v>
      </c>
      <c r="C290" s="21" t="s">
        <v>15</v>
      </c>
      <c r="D290" s="21"/>
      <c r="E290" s="1" t="s">
        <v>13</v>
      </c>
      <c r="F290" s="1" t="s">
        <v>13</v>
      </c>
      <c r="G290" s="1" t="s">
        <v>13</v>
      </c>
      <c r="H290" s="1" t="s">
        <v>14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15290</v>
      </c>
      <c r="B291" s="19" t="str">
        <f>HYPERLINK("https://hailang.quangtri.gov.vn/", "UBND Ủy ban nhân dân xã Hải Thành tỉnh Quảng Trị")</f>
        <v>UBND Ủy ban nhân dân xã Hải Thành tỉnh Quảng Trị</v>
      </c>
      <c r="C291" s="21" t="s">
        <v>15</v>
      </c>
      <c r="D291" s="22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15291</v>
      </c>
      <c r="B292" s="19" t="s">
        <v>94</v>
      </c>
      <c r="C292" s="20" t="s">
        <v>13</v>
      </c>
      <c r="D292" s="21"/>
      <c r="E292" s="1" t="s">
        <v>13</v>
      </c>
      <c r="F292" s="1" t="s">
        <v>13</v>
      </c>
      <c r="G292" s="1" t="s">
        <v>13</v>
      </c>
      <c r="H292" s="1" t="s">
        <v>14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15292</v>
      </c>
      <c r="B293" s="19" t="str">
        <f>HYPERLINK("https://www.quangninh.gov.vn/donvi/tpcampha/Trang/ChiTietTinTuc.aspx?nid=27499", "UBND Ủy ban nhân dân xã Hải Hòa tỉnh Quảng Trị")</f>
        <v>UBND Ủy ban nhân dân xã Hải Hòa tỉnh Quảng Trị</v>
      </c>
      <c r="C293" s="21" t="s">
        <v>15</v>
      </c>
      <c r="D293" s="22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15293</v>
      </c>
      <c r="B294" s="19" t="s">
        <v>95</v>
      </c>
      <c r="C294" s="20" t="s">
        <v>13</v>
      </c>
      <c r="D294" s="21"/>
      <c r="E294" s="1" t="s">
        <v>13</v>
      </c>
      <c r="F294" s="1" t="s">
        <v>13</v>
      </c>
      <c r="G294" s="1" t="s">
        <v>13</v>
      </c>
      <c r="H294" s="1" t="s">
        <v>14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15294</v>
      </c>
      <c r="B295" s="19" t="str">
        <f>HYPERLINK("https://truongleduan.quangtri.gov.vn/vi/hoat-dong-khoa-hoc/Nghien-cuu-trao-doi/nhung-ghi-nhan-qua-chuyen-di-thuc-te-o-xa-hai-tan-63.html", "UBND Ủy ban nhân dân xã Hải Tân tỉnh Quảng Trị")</f>
        <v>UBND Ủy ban nhân dân xã Hải Tân tỉnh Quảng Trị</v>
      </c>
      <c r="C295" s="21" t="s">
        <v>15</v>
      </c>
      <c r="D295" s="22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15295</v>
      </c>
      <c r="B296" s="19" t="s">
        <v>96</v>
      </c>
      <c r="C296" s="20" t="s">
        <v>13</v>
      </c>
      <c r="D296" s="21"/>
      <c r="E296" s="1" t="s">
        <v>13</v>
      </c>
      <c r="F296" s="1" t="s">
        <v>13</v>
      </c>
      <c r="G296" s="1" t="s">
        <v>13</v>
      </c>
      <c r="H296" s="1" t="s">
        <v>14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15296</v>
      </c>
      <c r="B297" s="19" t="str">
        <f>HYPERLINK("http://xml18.quangtri.gov.vn/UBNDHLA/VBDI/01_ds.pdf", "UBND Ủy ban nhân dân xã Hải Trường tỉnh Quảng Trị")</f>
        <v>UBND Ủy ban nhân dân xã Hải Trường tỉnh Quảng Trị</v>
      </c>
      <c r="C297" s="21" t="s">
        <v>15</v>
      </c>
      <c r="D297" s="22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15297</v>
      </c>
      <c r="B298" s="19" t="s">
        <v>97</v>
      </c>
      <c r="C298" s="20" t="s">
        <v>13</v>
      </c>
      <c r="D298" s="21"/>
      <c r="E298" s="1" t="s">
        <v>13</v>
      </c>
      <c r="F298" s="1" t="s">
        <v>13</v>
      </c>
      <c r="G298" s="1" t="s">
        <v>13</v>
      </c>
      <c r="H298" s="1" t="s">
        <v>14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15298</v>
      </c>
      <c r="B299" s="19" t="str">
        <f>HYPERLINK("https://congbobanan.toaan.gov.vn/3ta1576441t1cvn/", "UBND Ủy ban nhân dân xã Hải Thọ tỉnh Quảng Trị")</f>
        <v>UBND Ủy ban nhân dân xã Hải Thọ tỉnh Quảng Trị</v>
      </c>
      <c r="C299" s="21" t="s">
        <v>15</v>
      </c>
      <c r="D299" s="22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15299</v>
      </c>
      <c r="B300" s="19" t="str">
        <f>HYPERLINK("https://www.facebook.com/Cong.an.xa.Hai.Son/", "Công an xã Hải Sơn tỉnh Quảng Trị")</f>
        <v>Công an xã Hải Sơn tỉnh Quảng Trị</v>
      </c>
      <c r="C300" s="21" t="s">
        <v>15</v>
      </c>
      <c r="D300" s="21"/>
      <c r="E300" s="1" t="s">
        <v>13</v>
      </c>
      <c r="F300" s="1" t="s">
        <v>13</v>
      </c>
      <c r="G300" s="1" t="s">
        <v>13</v>
      </c>
      <c r="H300" s="1" t="s">
        <v>14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15300</v>
      </c>
      <c r="B301" s="19" t="str">
        <f>HYPERLINK("https://quangthai.thuathienhue.gov.vn/?gd=4&amp;cn=322&amp;tc=60932", "UBND Ủy ban nhân dân xã Hải Sơn tỉnh Quảng Trị")</f>
        <v>UBND Ủy ban nhân dân xã Hải Sơn tỉnh Quảng Trị</v>
      </c>
      <c r="C301" s="21" t="s">
        <v>15</v>
      </c>
      <c r="D301" s="22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15301</v>
      </c>
      <c r="B302" s="19" t="str">
        <f>HYPERLINK("https://www.facebook.com/587881275432823", "Công an xã Hải Chánh tỉnh Quảng Trị")</f>
        <v>Công an xã Hải Chánh tỉnh Quảng Trị</v>
      </c>
      <c r="C302" s="21" t="s">
        <v>15</v>
      </c>
      <c r="D302" s="21"/>
      <c r="E302" s="1" t="s">
        <v>13</v>
      </c>
      <c r="F302" s="1" t="s">
        <v>13</v>
      </c>
      <c r="G302" s="1" t="s">
        <v>13</v>
      </c>
      <c r="H302" s="1" t="s">
        <v>14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15302</v>
      </c>
      <c r="B303" s="19" t="str">
        <f>HYPERLINK("https://haichanh.hailang.quangtri.gov.vn/", "UBND Ủy ban nhân dân xã Hải Chánh tỉnh Quảng Trị")</f>
        <v>UBND Ủy ban nhân dân xã Hải Chánh tỉnh Quảng Trị</v>
      </c>
      <c r="C303" s="21" t="s">
        <v>15</v>
      </c>
      <c r="D303" s="22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15303</v>
      </c>
      <c r="B304" s="19" t="s">
        <v>98</v>
      </c>
      <c r="C304" s="20" t="s">
        <v>13</v>
      </c>
      <c r="D304" s="21"/>
      <c r="E304" s="1" t="s">
        <v>13</v>
      </c>
      <c r="F304" s="1" t="s">
        <v>13</v>
      </c>
      <c r="G304" s="1" t="s">
        <v>13</v>
      </c>
      <c r="H304" s="1" t="s">
        <v>14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15304</v>
      </c>
      <c r="B305" s="19" t="str">
        <f>HYPERLINK("https://hailang.quangtri.gov.vn/", "UBND Ủy ban nhân dân xã Hải Khê tỉnh Quảng Trị")</f>
        <v>UBND Ủy ban nhân dân xã Hải Khê tỉnh Quảng Trị</v>
      </c>
      <c r="C305" s="21" t="s">
        <v>15</v>
      </c>
      <c r="D305" s="22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15305</v>
      </c>
      <c r="B306" s="19" t="s">
        <v>99</v>
      </c>
      <c r="C306" s="20" t="s">
        <v>13</v>
      </c>
      <c r="D306" s="21"/>
      <c r="E306" s="1" t="s">
        <v>13</v>
      </c>
      <c r="F306" s="1" t="s">
        <v>13</v>
      </c>
      <c r="G306" s="1" t="s">
        <v>13</v>
      </c>
      <c r="H306" s="1" t="s">
        <v>14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15306</v>
      </c>
      <c r="B307" s="19" t="str">
        <f>HYPERLINK("https://thuathienhue.gov.vn/", "UBND Ủy ban nhân dân phường Phú Thuận tỉnh Thừa Thiên Huế")</f>
        <v>UBND Ủy ban nhân dân phường Phú Thuận tỉnh Thừa Thiên Huế</v>
      </c>
      <c r="C307" s="21" t="s">
        <v>15</v>
      </c>
      <c r="D307" s="22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15307</v>
      </c>
      <c r="B308" s="19" t="str">
        <f>HYPERLINK("https://www.facebook.com/tuoitrethuathienhue", "Công an phường Phú Bình tỉnh Thừa Thiên Huế")</f>
        <v>Công an phường Phú Bình tỉnh Thừa Thiên Huế</v>
      </c>
      <c r="C308" s="21" t="s">
        <v>15</v>
      </c>
      <c r="D308" s="21"/>
      <c r="E308" s="1" t="s">
        <v>13</v>
      </c>
      <c r="F308" s="1" t="s">
        <v>13</v>
      </c>
      <c r="G308" s="1" t="s">
        <v>13</v>
      </c>
      <c r="H308" s="1" t="s">
        <v>14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15308</v>
      </c>
      <c r="B309" s="19" t="str">
        <f>HYPERLINK("https://thuathienhue.gov.vn/", "UBND Ủy ban nhân dân phường Phú Bình tỉnh Thừa Thiên Huế")</f>
        <v>UBND Ủy ban nhân dân phường Phú Bình tỉnh Thừa Thiên Huế</v>
      </c>
      <c r="C309" s="21" t="s">
        <v>15</v>
      </c>
      <c r="D309" s="22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15309</v>
      </c>
      <c r="B310" s="19" t="str">
        <f>HYPERLINK("https://www.facebook.com/antttayloc/", "Công an phường Tây Lộc tỉnh Thừa Thiên Huế")</f>
        <v>Công an phường Tây Lộc tỉnh Thừa Thiên Huế</v>
      </c>
      <c r="C310" s="21" t="s">
        <v>15</v>
      </c>
      <c r="D310" s="21"/>
      <c r="E310" s="1" t="s">
        <v>13</v>
      </c>
      <c r="F310" s="1" t="s">
        <v>13</v>
      </c>
      <c r="G310" s="1" t="s">
        <v>13</v>
      </c>
      <c r="H310" s="1" t="s">
        <v>14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15310</v>
      </c>
      <c r="B311" s="19" t="str">
        <f>HYPERLINK("https://tayloc.thuathienhue.gov.vn/?gd=16", "UBND Ủy ban nhân dân phường Tây Lộc tỉnh Thừa Thiên Huế")</f>
        <v>UBND Ủy ban nhân dân phường Tây Lộc tỉnh Thừa Thiên Huế</v>
      </c>
      <c r="C311" s="21" t="s">
        <v>15</v>
      </c>
      <c r="D311" s="22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15311</v>
      </c>
      <c r="B312" s="19" t="str">
        <f>HYPERLINK("https://www.facebook.com/p/C%E1%BB%95ng-th%C3%B4ng-tin-ph%C6%B0%E1%BB%9Dng-Thu%E1%BA%ADn-L%E1%BB%99c-th%C3%A0nh-ph%E1%BB%91-Hu%E1%BA%BF-100069392221421/", "Công an phường Thuận Lộc tỉnh Thừa Thiên Huế")</f>
        <v>Công an phường Thuận Lộc tỉnh Thừa Thiên Huế</v>
      </c>
      <c r="C312" s="21" t="s">
        <v>15</v>
      </c>
      <c r="D312" s="21"/>
      <c r="E312" s="1" t="s">
        <v>13</v>
      </c>
      <c r="F312" s="1" t="s">
        <v>13</v>
      </c>
      <c r="G312" s="1" t="s">
        <v>13</v>
      </c>
      <c r="H312" s="1" t="s">
        <v>14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15312</v>
      </c>
      <c r="B313" s="19" t="str">
        <f>HYPERLINK("https://thuanloc.thuathienhue.gov.vn/?gd=4&amp;cn=16", "UBND Ủy ban nhân dân phường Thuận Lộc tỉnh Thừa Thiên Huế")</f>
        <v>UBND Ủy ban nhân dân phường Thuận Lộc tỉnh Thừa Thiên Huế</v>
      </c>
      <c r="C313" s="21" t="s">
        <v>15</v>
      </c>
      <c r="D313" s="22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15313</v>
      </c>
      <c r="B314" s="19" t="str">
        <f>HYPERLINK("https://www.facebook.com/p/C%E1%BB%95ng-Th%C3%B4ng-tin-%C4%90i%E1%BB%87n-t%E1%BB%AD-Ph%C6%B0%E1%BB%9Dng-Ph%C3%BA-Hi%E1%BB%87p-th%C3%A0nh-ph%E1%BB%91-Hu%E1%BA%BF-100064758425882/", "Công an phường Phú Hiệp tỉnh Thừa Thiên Huế")</f>
        <v>Công an phường Phú Hiệp tỉnh Thừa Thiên Huế</v>
      </c>
      <c r="C314" s="21" t="s">
        <v>15</v>
      </c>
      <c r="D314" s="21"/>
      <c r="E314" s="1" t="s">
        <v>13</v>
      </c>
      <c r="F314" s="1" t="s">
        <v>13</v>
      </c>
      <c r="G314" s="1" t="s">
        <v>13</v>
      </c>
      <c r="H314" s="1" t="s">
        <v>14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15314</v>
      </c>
      <c r="B315" s="19" t="str">
        <f>HYPERLINK("https://quyhoach.xaydung.gov.vn/Images/Quyhoach/fileDK/c2d0c1c2-3125-48e6-8509-d7b755622e89_00%2000%20h57-297-qd-ubnd-2021-pl2_signed.pdf", "UBND Ủy ban nhân dân phường Phú Hiệp tỉnh Thừa Thiên Huế")</f>
        <v>UBND Ủy ban nhân dân phường Phú Hiệp tỉnh Thừa Thiên Huế</v>
      </c>
      <c r="C315" s="21" t="s">
        <v>15</v>
      </c>
      <c r="D315" s="22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15315</v>
      </c>
      <c r="B316" s="19" t="s">
        <v>100</v>
      </c>
      <c r="C316" s="20" t="s">
        <v>13</v>
      </c>
      <c r="D316" s="21"/>
      <c r="E316" s="1" t="s">
        <v>13</v>
      </c>
      <c r="F316" s="1" t="s">
        <v>13</v>
      </c>
      <c r="G316" s="1" t="s">
        <v>13</v>
      </c>
      <c r="H316" s="1" t="s">
        <v>14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15316</v>
      </c>
      <c r="B317" s="19" t="str">
        <f>HYPERLINK("https://phuhau.thuathienhue.gov.vn/", "UBND Ủy ban nhân dân phường Phú Hậu tỉnh Thừa Thiên Huế")</f>
        <v>UBND Ủy ban nhân dân phường Phú Hậu tỉnh Thừa Thiên Huế</v>
      </c>
      <c r="C317" s="21" t="s">
        <v>15</v>
      </c>
      <c r="D317" s="22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15317</v>
      </c>
      <c r="B318" s="19" t="str">
        <f>HYPERLINK("https://www.facebook.com/p/Ph%C6%B0%E1%BB%9Dng-Thu%E1%BA%ADn-Ho%C3%A0-th%C3%A0nh-ph%E1%BB%91-Hu%E1%BA%BF-100063763263421/", "Công an phường Thuận Hòa tỉnh Thừa Thiên Huế")</f>
        <v>Công an phường Thuận Hòa tỉnh Thừa Thiên Huế</v>
      </c>
      <c r="C318" s="21" t="s">
        <v>15</v>
      </c>
      <c r="D318" s="21"/>
      <c r="E318" s="1" t="s">
        <v>13</v>
      </c>
      <c r="F318" s="1" t="s">
        <v>13</v>
      </c>
      <c r="G318" s="1" t="s">
        <v>13</v>
      </c>
      <c r="H318" s="1" t="s">
        <v>14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15318</v>
      </c>
      <c r="B319" s="19" t="str">
        <f>HYPERLINK("https://thuanhoa.thuathienhue.gov.vn/?gd=7&amp;cn=81&amp;cd=3", "UBND Ủy ban nhân dân phường Thuận Hòa tỉnh Thừa Thiên Huế")</f>
        <v>UBND Ủy ban nhân dân phường Thuận Hòa tỉnh Thừa Thiên Huế</v>
      </c>
      <c r="C319" s="21" t="s">
        <v>15</v>
      </c>
      <c r="D319" s="22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15319</v>
      </c>
      <c r="B320" s="19" t="str">
        <f>HYPERLINK("https://www.facebook.com/p/Ph%C6%B0%E1%BB%9Dng-Thu%E1%BA%ADn-Ho%C3%A0-th%C3%A0nh-ph%E1%BB%91-Hu%E1%BA%BF-100063763263421/", "Công an phường Thuận Thành tỉnh Thừa Thiên Huế")</f>
        <v>Công an phường Thuận Thành tỉnh Thừa Thiên Huế</v>
      </c>
      <c r="C320" s="21" t="s">
        <v>15</v>
      </c>
      <c r="D320" s="21"/>
      <c r="E320" s="1" t="s">
        <v>13</v>
      </c>
      <c r="F320" s="1" t="s">
        <v>13</v>
      </c>
      <c r="G320" s="1" t="s">
        <v>13</v>
      </c>
      <c r="H320" s="1" t="s">
        <v>14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15320</v>
      </c>
      <c r="B321" s="19" t="str">
        <f>HYPERLINK("https://thuanan.thuathienhue.gov.vn/", "UBND Ủy ban nhân dân phường Thuận Thành tỉnh Thừa Thiên Huế")</f>
        <v>UBND Ủy ban nhân dân phường Thuận Thành tỉnh Thừa Thiên Huế</v>
      </c>
      <c r="C321" s="21" t="s">
        <v>15</v>
      </c>
      <c r="D321" s="22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15321</v>
      </c>
      <c r="B322" s="19" t="str">
        <f>HYPERLINK("https://www.facebook.com/tuoitrethuathienhue/", "Công an phường Phú Hòa tỉnh Thừa Thiên Huế")</f>
        <v>Công an phường Phú Hòa tỉnh Thừa Thiên Huế</v>
      </c>
      <c r="C322" s="21" t="s">
        <v>15</v>
      </c>
      <c r="D322" s="21"/>
      <c r="E322" s="1" t="s">
        <v>13</v>
      </c>
      <c r="F322" s="1" t="s">
        <v>13</v>
      </c>
      <c r="G322" s="1" t="s">
        <v>13</v>
      </c>
      <c r="H322" s="1" t="s">
        <v>14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15322</v>
      </c>
      <c r="B323" s="19" t="str">
        <f>HYPERLINK("https://dongba.thuathienhue.gov.vn/?gd=18&amp;cn=147&amp;cd=2", "UBND Ủy ban nhân dân phường Phú Hòa tỉnh Thừa Thiên Huế")</f>
        <v>UBND Ủy ban nhân dân phường Phú Hòa tỉnh Thừa Thiên Huế</v>
      </c>
      <c r="C323" s="21" t="s">
        <v>15</v>
      </c>
      <c r="D323" s="22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15323</v>
      </c>
      <c r="B324" s="19" t="str">
        <f>HYPERLINK("https://www.facebook.com/tuoitreconganthuathienhue/", "Công an phường Phú Cát tỉnh Thừa Thiên Huế")</f>
        <v>Công an phường Phú Cát tỉnh Thừa Thiên Huế</v>
      </c>
      <c r="C324" s="21" t="s">
        <v>15</v>
      </c>
      <c r="D324" s="21"/>
      <c r="E324" s="1" t="s">
        <v>13</v>
      </c>
      <c r="F324" s="1" t="s">
        <v>13</v>
      </c>
      <c r="G324" s="1" t="s">
        <v>13</v>
      </c>
      <c r="H324" s="1" t="s">
        <v>14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15324</v>
      </c>
      <c r="B325" s="19" t="str">
        <f>HYPERLINK("https://quyhoach.xaydung.gov.vn/Images/Quyhoach/fileDK/c2d0c1c2-3125-48e6-8509-d7b755622e89_00%2000%20h57-297-qd-ubnd-2021-pl2_signed.pdf", "UBND Ủy ban nhân dân phường Phú Cát tỉnh Thừa Thiên Huế")</f>
        <v>UBND Ủy ban nhân dân phường Phú Cát tỉnh Thừa Thiên Huế</v>
      </c>
      <c r="C325" s="21" t="s">
        <v>15</v>
      </c>
      <c r="D325" s="22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15325</v>
      </c>
      <c r="B326" s="19" t="str">
        <f>HYPERLINK("https://www.facebook.com/phuongkimlongtphue/", "Công an phường Kim Long tỉnh Thừa Thiên Huế")</f>
        <v>Công an phường Kim Long tỉnh Thừa Thiên Huế</v>
      </c>
      <c r="C326" s="21" t="s">
        <v>15</v>
      </c>
      <c r="D326" s="21"/>
      <c r="E326" s="1" t="s">
        <v>13</v>
      </c>
      <c r="F326" s="1" t="s">
        <v>13</v>
      </c>
      <c r="G326" s="1" t="s">
        <v>13</v>
      </c>
      <c r="H326" s="1" t="s">
        <v>14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15326</v>
      </c>
      <c r="B327" s="19" t="str">
        <f>HYPERLINK("https://kimlong.thuathienhue.gov.vn/", "UBND Ủy ban nhân dân phường Kim Long tỉnh Thừa Thiên Huế")</f>
        <v>UBND Ủy ban nhân dân phường Kim Long tỉnh Thừa Thiên Huế</v>
      </c>
      <c r="C327" s="21" t="s">
        <v>15</v>
      </c>
      <c r="D327" s="22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15327</v>
      </c>
      <c r="B328" s="19" t="str">
        <f>HYPERLINK("https://www.facebook.com/p/C%E1%BB%95ng-th%C3%B4ng-tin-ph%C6%B0%E1%BB%9Dng-V%E1%BB%B9-D%E1%BA%A1-th%C3%A0nh-ph%E1%BB%91-Hu%E1%BA%BF-100068977187336/", "Công an phường Vĩ Dạ tỉnh Thừa Thiên Huế")</f>
        <v>Công an phường Vĩ Dạ tỉnh Thừa Thiên Huế</v>
      </c>
      <c r="C328" s="21" t="s">
        <v>15</v>
      </c>
      <c r="D328" s="21"/>
      <c r="E328" s="1" t="s">
        <v>13</v>
      </c>
      <c r="F328" s="1" t="s">
        <v>13</v>
      </c>
      <c r="G328" s="1" t="s">
        <v>13</v>
      </c>
      <c r="H328" s="1" t="s">
        <v>14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15328</v>
      </c>
      <c r="B329" s="19" t="str">
        <f>HYPERLINK("https://vyda.thuathienhue.gov.vn/", "UBND Ủy ban nhân dân phường Vĩ Dạ tỉnh Thừa Thiên Huế")</f>
        <v>UBND Ủy ban nhân dân phường Vĩ Dạ tỉnh Thừa Thiên Huế</v>
      </c>
      <c r="C329" s="21" t="s">
        <v>15</v>
      </c>
      <c r="D329" s="22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15329</v>
      </c>
      <c r="B330" s="19" t="str">
        <f>HYPERLINK("https://www.facebook.com/p/Ph%C6%B0%E1%BB%9Dng-Ph%C6%B0%E1%BB%9Dng-%C4%90%C3%BAc-th%C3%A0nh-ph%E1%BB%91-Hu%E1%BA%BF-100067851826871/", "Công an phường phường Đúc tỉnh Thừa Thiên Huế")</f>
        <v>Công an phường phường Đúc tỉnh Thừa Thiên Huế</v>
      </c>
      <c r="C330" s="21" t="s">
        <v>15</v>
      </c>
      <c r="D330" s="21"/>
      <c r="E330" s="1" t="s">
        <v>13</v>
      </c>
      <c r="F330" s="1" t="s">
        <v>13</v>
      </c>
      <c r="G330" s="1" t="s">
        <v>13</v>
      </c>
      <c r="H330" s="1" t="s">
        <v>14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15330</v>
      </c>
      <c r="B331" s="19" t="s">
        <v>101</v>
      </c>
      <c r="C331" s="21" t="s">
        <v>15</v>
      </c>
      <c r="D331" s="22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15331</v>
      </c>
      <c r="B332" s="19" t="str">
        <f>HYPERLINK("https://www.facebook.com/phuongvinhninh/", "Công an phường Vĩnh Ninh tỉnh Thừa Thiên Huế")</f>
        <v>Công an phường Vĩnh Ninh tỉnh Thừa Thiên Huế</v>
      </c>
      <c r="C332" s="21" t="s">
        <v>15</v>
      </c>
      <c r="D332" s="21"/>
      <c r="E332" s="1" t="s">
        <v>13</v>
      </c>
      <c r="F332" s="1" t="s">
        <v>13</v>
      </c>
      <c r="G332" s="1" t="s">
        <v>13</v>
      </c>
      <c r="H332" s="1" t="s">
        <v>14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15332</v>
      </c>
      <c r="B333" s="19" t="str">
        <f>HYPERLINK("https://vinhninh.thuathienhue.gov.vn/", "UBND Ủy ban nhân dân phường Vĩnh Ninh tỉnh Thừa Thiên Huế")</f>
        <v>UBND Ủy ban nhân dân phường Vĩnh Ninh tỉnh Thừa Thiên Huế</v>
      </c>
      <c r="C333" s="21" t="s">
        <v>15</v>
      </c>
      <c r="D333" s="22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15333</v>
      </c>
      <c r="B334" s="19" t="str">
        <f>HYPERLINK("https://www.facebook.com/p/C%E1%BB%95ng-th%C3%B4ng-tin-ph%C6%B0%E1%BB%9Dng-Ph%C3%BA-H%E1%BB%99i-th%C3%A0nh-ph%E1%BB%91-Hu%E1%BA%BF-100067180783231/?locale=vi_VN", "Công an phường Phú Hội tỉnh Thừa Thiên Huế")</f>
        <v>Công an phường Phú Hội tỉnh Thừa Thiên Huế</v>
      </c>
      <c r="C334" s="21" t="s">
        <v>15</v>
      </c>
      <c r="D334" s="21"/>
      <c r="E334" s="1" t="s">
        <v>13</v>
      </c>
      <c r="F334" s="1" t="s">
        <v>13</v>
      </c>
      <c r="G334" s="1" t="s">
        <v>13</v>
      </c>
      <c r="H334" s="1" t="s">
        <v>14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15334</v>
      </c>
      <c r="B335" s="19" t="str">
        <f>HYPERLINK("https://phuhoi.thuathienhue.gov.vn/", "UBND Ủy ban nhân dân phường Phú Hội tỉnh Thừa Thiên Huế")</f>
        <v>UBND Ủy ban nhân dân phường Phú Hội tỉnh Thừa Thiên Huế</v>
      </c>
      <c r="C335" s="21" t="s">
        <v>15</v>
      </c>
      <c r="D335" s="22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15335</v>
      </c>
      <c r="B336" s="19" t="s">
        <v>102</v>
      </c>
      <c r="C336" s="20" t="s">
        <v>13</v>
      </c>
      <c r="D336" s="21"/>
      <c r="E336" s="1" t="s">
        <v>13</v>
      </c>
      <c r="F336" s="1" t="s">
        <v>13</v>
      </c>
      <c r="G336" s="1" t="s">
        <v>13</v>
      </c>
      <c r="H336" s="1" t="s">
        <v>14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15336</v>
      </c>
      <c r="B337" s="19" t="str">
        <f>HYPERLINK("https://phunhuan.thuathienhue.gov.vn/?gd=19&amp;cn=225&amp;id=17", "UBND Ủy ban nhân dân phường Phú Nhuận tỉnh Thừa Thiên Huế")</f>
        <v>UBND Ủy ban nhân dân phường Phú Nhuận tỉnh Thừa Thiên Huế</v>
      </c>
      <c r="C337" s="21" t="s">
        <v>15</v>
      </c>
      <c r="D337" s="22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15337</v>
      </c>
      <c r="B338" s="19" t="s">
        <v>103</v>
      </c>
      <c r="C338" s="20" t="s">
        <v>13</v>
      </c>
      <c r="D338" s="21" t="s">
        <v>16</v>
      </c>
      <c r="E338" s="1" t="s">
        <v>13</v>
      </c>
      <c r="F338" s="1" t="s">
        <v>13</v>
      </c>
      <c r="G338" s="1" t="s">
        <v>13</v>
      </c>
      <c r="H338" s="1" t="s">
        <v>14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15338</v>
      </c>
      <c r="B339" s="19" t="str">
        <f>HYPERLINK("https://xuanphu.thuathienhue.gov.vn/?gd=7&amp;cn=81&amp;tm=1", "UBND Ủy ban nhân dân phường Xuân Phú tỉnh Thừa Thiên Huế")</f>
        <v>UBND Ủy ban nhân dân phường Xuân Phú tỉnh Thừa Thiên Huế</v>
      </c>
      <c r="C339" s="21" t="s">
        <v>15</v>
      </c>
      <c r="D339" s="22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15339</v>
      </c>
      <c r="B340" s="19" t="str">
        <f>HYPERLINK("https://www.facebook.com/p/C%E1%BB%95ng-th%C3%B4ng-tin-ph%C6%B0%E1%BB%9Dng-Tr%C6%B0%E1%BB%9Dng-An-th%C3%A0nh-ph%E1%BB%91-Hu%E1%BA%BF-100076525800639/", "Công an phường Trường An tỉnh Thừa Thiên Huế")</f>
        <v>Công an phường Trường An tỉnh Thừa Thiên Huế</v>
      </c>
      <c r="C340" s="21" t="s">
        <v>15</v>
      </c>
      <c r="D340" s="21"/>
      <c r="E340" s="1" t="s">
        <v>13</v>
      </c>
      <c r="F340" s="1" t="s">
        <v>13</v>
      </c>
      <c r="G340" s="1" t="s">
        <v>13</v>
      </c>
      <c r="H340" s="1" t="s">
        <v>14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15340</v>
      </c>
      <c r="B341" s="19" t="str">
        <f>HYPERLINK("https://truongan.thuathienhue.gov.vn/", "UBND Ủy ban nhân dân phường Trường An tỉnh Thừa Thiên Huế")</f>
        <v>UBND Ủy ban nhân dân phường Trường An tỉnh Thừa Thiên Huế</v>
      </c>
      <c r="C341" s="21" t="s">
        <v>15</v>
      </c>
      <c r="D341" s="22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15341</v>
      </c>
      <c r="B342" s="19" t="str">
        <f>HYPERLINK("https://www.facebook.com/phuocvinh.hue/?locale=vi_VN", "Công an phường Phước Vĩnh tỉnh Thừa Thiên Huế")</f>
        <v>Công an phường Phước Vĩnh tỉnh Thừa Thiên Huế</v>
      </c>
      <c r="C342" s="21" t="s">
        <v>15</v>
      </c>
      <c r="D342" s="21"/>
      <c r="E342" s="1" t="s">
        <v>13</v>
      </c>
      <c r="F342" s="1" t="s">
        <v>13</v>
      </c>
      <c r="G342" s="1" t="s">
        <v>13</v>
      </c>
      <c r="H342" s="1" t="s">
        <v>14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15342</v>
      </c>
      <c r="B343" s="19" t="str">
        <f>HYPERLINK("https://phuocvinh.thuathienhue.gov.vn/?gd=7&amp;cn=85&amp;tm=1", "UBND Ủy ban nhân dân phường Phước Vĩnh tỉnh Thừa Thiên Huế")</f>
        <v>UBND Ủy ban nhân dân phường Phước Vĩnh tỉnh Thừa Thiên Huế</v>
      </c>
      <c r="C343" s="21" t="s">
        <v>15</v>
      </c>
      <c r="D343" s="22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15343</v>
      </c>
      <c r="B344" s="19" t="str">
        <f>HYPERLINK("https://www.facebook.com/UBNDphuongAnCuu/", "Công an phường An Cựu tỉnh Thừa Thiên Huế")</f>
        <v>Công an phường An Cựu tỉnh Thừa Thiên Huế</v>
      </c>
      <c r="C344" s="21" t="s">
        <v>15</v>
      </c>
      <c r="D344" s="21"/>
      <c r="E344" s="1" t="s">
        <v>13</v>
      </c>
      <c r="F344" s="1" t="s">
        <v>13</v>
      </c>
      <c r="G344" s="1" t="s">
        <v>13</v>
      </c>
      <c r="H344" s="1" t="s">
        <v>14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15344</v>
      </c>
      <c r="B345" s="19" t="str">
        <f>HYPERLINK("https://ancuu.thuathienhue.gov.vn/?gd=4&amp;cn=16", "UBND Ủy ban nhân dân phường An Cựu tỉnh Thừa Thiên Huế")</f>
        <v>UBND Ủy ban nhân dân phường An Cựu tỉnh Thừa Thiên Huế</v>
      </c>
      <c r="C345" s="21" t="s">
        <v>15</v>
      </c>
      <c r="D345" s="22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15345</v>
      </c>
      <c r="B346" s="19" t="str">
        <f>HYPERLINK("https://www.facebook.com/p/C%E1%BB%95ng-th%C3%B4ng-tin-ph%C6%B0%E1%BB%9Dng-An-H%C3%B2a-th%C3%A0nh-ph%E1%BB%91-Hu%E1%BA%BF-100068912932054/", "Công an phường An Hòa tỉnh Thừa Thiên Huế")</f>
        <v>Công an phường An Hòa tỉnh Thừa Thiên Huế</v>
      </c>
      <c r="C346" s="21" t="s">
        <v>15</v>
      </c>
      <c r="D346" s="21"/>
      <c r="E346" s="1" t="s">
        <v>13</v>
      </c>
      <c r="F346" s="1" t="s">
        <v>13</v>
      </c>
      <c r="G346" s="1" t="s">
        <v>13</v>
      </c>
      <c r="H346" s="1" t="s">
        <v>14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15346</v>
      </c>
      <c r="B347" s="19" t="str">
        <f>HYPERLINK("https://anhoa.thuathienhue.gov.vn/", "UBND Ủy ban nhân dân phường An Hòa tỉnh Thừa Thiên Huế")</f>
        <v>UBND Ủy ban nhân dân phường An Hòa tỉnh Thừa Thiên Huế</v>
      </c>
      <c r="C347" s="21" t="s">
        <v>15</v>
      </c>
      <c r="D347" s="22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15347</v>
      </c>
      <c r="B348" s="19" t="str">
        <f>HYPERLINK("https://www.facebook.com/p/C%E1%BB%95ng-th%C3%B4ng-tin-ph%C6%B0%E1%BB%9Dng-H%C6%B0%C6%A1ng-S%C6%A1-th%C3%A0nh-ph%E1%BB%91-Hu%E1%BA%BF-100068756222434/", "Công an phường Hương Sơ tỉnh Thừa Thiên Huế")</f>
        <v>Công an phường Hương Sơ tỉnh Thừa Thiên Huế</v>
      </c>
      <c r="C348" s="21" t="s">
        <v>15</v>
      </c>
      <c r="D348" s="21"/>
      <c r="E348" s="1" t="s">
        <v>13</v>
      </c>
      <c r="F348" s="1" t="s">
        <v>13</v>
      </c>
      <c r="G348" s="1" t="s">
        <v>13</v>
      </c>
      <c r="H348" s="1" t="s">
        <v>14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15348</v>
      </c>
      <c r="B349" s="19" t="str">
        <f>HYPERLINK("https://huongso.thuathienhue.gov.vn/?gd=4&amp;cn=16", "UBND Ủy ban nhân dân phường Hương Sơ tỉnh Thừa Thiên Huế")</f>
        <v>UBND Ủy ban nhân dân phường Hương Sơ tỉnh Thừa Thiên Huế</v>
      </c>
      <c r="C349" s="21" t="s">
        <v>15</v>
      </c>
      <c r="D349" s="22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15349</v>
      </c>
      <c r="B350" s="19" t="str">
        <f>HYPERLINK("https://www.facebook.com/p/C%E1%BB%95ng-th%C3%B4ng-tin-ph%C6%B0%E1%BB%9Dng-Th%E1%BB%A7y-Bi%E1%BB%81u-Th%C3%A0nh-ph%E1%BB%91-Hu%E1%BA%BF-100064042993167/", "Công an phường Thuỷ Biều tỉnh Thừa Thiên Huế")</f>
        <v>Công an phường Thuỷ Biều tỉnh Thừa Thiên Huế</v>
      </c>
      <c r="C350" s="21" t="s">
        <v>15</v>
      </c>
      <c r="D350" s="21"/>
      <c r="E350" s="1" t="s">
        <v>13</v>
      </c>
      <c r="F350" s="1" t="s">
        <v>13</v>
      </c>
      <c r="G350" s="1" t="s">
        <v>13</v>
      </c>
      <c r="H350" s="1" t="s">
        <v>14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15350</v>
      </c>
      <c r="B351" s="19" t="str">
        <f>HYPERLINK("https://thuybieu.thuathienhue.gov.vn/", "UBND Ủy ban nhân dân phường Thuỷ Biều tỉnh Thừa Thiên Huế")</f>
        <v>UBND Ủy ban nhân dân phường Thuỷ Biều tỉnh Thừa Thiên Huế</v>
      </c>
      <c r="C351" s="21" t="s">
        <v>15</v>
      </c>
      <c r="D351" s="22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15351</v>
      </c>
      <c r="B352" s="19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352" s="21" t="s">
        <v>15</v>
      </c>
      <c r="D352" s="21"/>
      <c r="E352" s="1" t="s">
        <v>13</v>
      </c>
      <c r="F352" s="1" t="s">
        <v>13</v>
      </c>
      <c r="G352" s="1" t="s">
        <v>13</v>
      </c>
      <c r="H352" s="1" t="s">
        <v>14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15352</v>
      </c>
      <c r="B353" s="19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353" s="21" t="s">
        <v>15</v>
      </c>
      <c r="D353" s="22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15353</v>
      </c>
      <c r="B354" s="19" t="str">
        <f>HYPERLINK("https://www.facebook.com/phuongthuyxuan.tphue/", "Công an phường Thuỷ Xuân tỉnh Thừa Thiên Huế")</f>
        <v>Công an phường Thuỷ Xuân tỉnh Thừa Thiên Huế</v>
      </c>
      <c r="C354" s="21" t="s">
        <v>15</v>
      </c>
      <c r="D354" s="21"/>
      <c r="E354" s="1" t="s">
        <v>13</v>
      </c>
      <c r="F354" s="1" t="s">
        <v>13</v>
      </c>
      <c r="G354" s="1" t="s">
        <v>13</v>
      </c>
      <c r="H354" s="1" t="s">
        <v>14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15354</v>
      </c>
      <c r="B355" s="19" t="str">
        <f>HYPERLINK("https://thuyxuan.thuathienhue.gov.vn/", "UBND Ủy ban nhân dân phường Thuỷ Xuân tỉnh Thừa Thiên Huế")</f>
        <v>UBND Ủy ban nhân dân phường Thuỷ Xuân tỉnh Thừa Thiên Huế</v>
      </c>
      <c r="C355" s="21" t="s">
        <v>15</v>
      </c>
      <c r="D355" s="22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15355</v>
      </c>
      <c r="B356" s="19" t="str">
        <f>HYPERLINK("https://www.facebook.com/p/C%E1%BB%95ng-th%C3%B4ng-tin-ph%C6%B0%E1%BB%9Dng-An-%C4%90%C3%B4ng-Th%C3%A0nh-ph%E1%BB%91-Hu%E1%BA%BF-100064116281520/", "Công an phường An Đông tỉnh Thừa Thiên Huế")</f>
        <v>Công an phường An Đông tỉnh Thừa Thiên Huế</v>
      </c>
      <c r="C356" s="21" t="s">
        <v>15</v>
      </c>
      <c r="D356" s="21"/>
      <c r="E356" s="1" t="s">
        <v>13</v>
      </c>
      <c r="F356" s="1" t="s">
        <v>13</v>
      </c>
      <c r="G356" s="1" t="s">
        <v>13</v>
      </c>
      <c r="H356" s="1" t="s">
        <v>14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15356</v>
      </c>
      <c r="B357" s="19" t="str">
        <f>HYPERLINK("https://dongba.thuathienhue.gov.vn/?gd=18&amp;cn=147&amp;cd=2", "UBND Ủy ban nhân dân phường An Đông tỉnh Thừa Thiên Huế")</f>
        <v>UBND Ủy ban nhân dân phường An Đông tỉnh Thừa Thiên Huế</v>
      </c>
      <c r="C357" s="21" t="s">
        <v>15</v>
      </c>
      <c r="D357" s="22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15357</v>
      </c>
      <c r="B358" s="19" t="str">
        <f>HYPERLINK("https://www.facebook.com/p/C%E1%BB%95ng-Th%C3%B4ng-Tin-Ph%C6%B0%E1%BB%9Dng-An-T%C3%A2y-Th%C3%A0nh-Ph%E1%BB%91-Hu%E1%BA%BF-100069143352046/", "Công an phường An Tây tỉnh Thừa Thiên Huế")</f>
        <v>Công an phường An Tây tỉnh Thừa Thiên Huế</v>
      </c>
      <c r="C358" s="21" t="s">
        <v>15</v>
      </c>
      <c r="D358" s="21"/>
      <c r="E358" s="1" t="s">
        <v>13</v>
      </c>
      <c r="F358" s="1" t="s">
        <v>13</v>
      </c>
      <c r="G358" s="1" t="s">
        <v>13</v>
      </c>
      <c r="H358" s="1" t="s">
        <v>14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15358</v>
      </c>
      <c r="B359" s="19" t="str">
        <f>HYPERLINK("https://antay.thuathienhue.gov.vn/?gd=4&amp;cn=16", "UBND Ủy ban nhân dân phường An Tây tỉnh Thừa Thiên Huế")</f>
        <v>UBND Ủy ban nhân dân phường An Tây tỉnh Thừa Thiên Huế</v>
      </c>
      <c r="C359" s="21" t="s">
        <v>15</v>
      </c>
      <c r="D359" s="22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15359</v>
      </c>
      <c r="B360" s="19" t="s">
        <v>104</v>
      </c>
      <c r="C360" s="20" t="s">
        <v>13</v>
      </c>
      <c r="D360" s="21"/>
      <c r="E360" s="1" t="s">
        <v>13</v>
      </c>
      <c r="F360" s="1" t="s">
        <v>13</v>
      </c>
      <c r="G360" s="1" t="s">
        <v>13</v>
      </c>
      <c r="H360" s="1" t="s">
        <v>14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15360</v>
      </c>
      <c r="B361" s="19" t="str">
        <f>HYPERLINK("https://phongdien.thuathienhue.gov.vn/xa-phuong-thi-tran/xa-dien-huong.html", "UBND Ủy ban nhân dân xã Điền Hương tỉnh Thừa Thiên Huế")</f>
        <v>UBND Ủy ban nhân dân xã Điền Hương tỉnh Thừa Thiên Huế</v>
      </c>
      <c r="C361" s="21" t="s">
        <v>15</v>
      </c>
      <c r="D361" s="22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15361</v>
      </c>
      <c r="B362" s="19" t="s">
        <v>105</v>
      </c>
      <c r="C362" s="20" t="s">
        <v>13</v>
      </c>
      <c r="D362" s="21"/>
      <c r="E362" s="1" t="s">
        <v>13</v>
      </c>
      <c r="F362" s="1" t="s">
        <v>13</v>
      </c>
      <c r="G362" s="1" t="s">
        <v>13</v>
      </c>
      <c r="H362" s="1" t="s">
        <v>14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15362</v>
      </c>
      <c r="B363" s="19" t="str">
        <f>HYPERLINK("https://phongdien.thuathienhue.gov.vn/xa-phuong-thi-tran/xa-dien-huong.html", "UBND Ủy ban nhân dân xã Điền Môn tỉnh Thừa Thiên Huế")</f>
        <v>UBND Ủy ban nhân dân xã Điền Môn tỉnh Thừa Thiên Huế</v>
      </c>
      <c r="C363" s="21" t="s">
        <v>15</v>
      </c>
      <c r="D363" s="22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15363</v>
      </c>
      <c r="B364" s="19" t="s">
        <v>106</v>
      </c>
      <c r="C364" s="20" t="s">
        <v>13</v>
      </c>
      <c r="D364" s="21"/>
      <c r="E364" s="1" t="s">
        <v>13</v>
      </c>
      <c r="F364" s="1" t="s">
        <v>13</v>
      </c>
      <c r="G364" s="1" t="s">
        <v>13</v>
      </c>
      <c r="H364" s="1" t="s">
        <v>14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15364</v>
      </c>
      <c r="B365" s="19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365" s="21" t="s">
        <v>15</v>
      </c>
      <c r="D365" s="22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15365</v>
      </c>
      <c r="B366" s="19" t="str">
        <f>HYPERLINK("https://www.facebook.com/tuoitreconganthuathienhue/", "Công an xã Phong Bình tỉnh Thừa Thiên Huế")</f>
        <v>Công an xã Phong Bình tỉnh Thừa Thiên Huế</v>
      </c>
      <c r="C366" s="21" t="s">
        <v>15</v>
      </c>
      <c r="D366" s="21"/>
      <c r="E366" s="1" t="s">
        <v>13</v>
      </c>
      <c r="F366" s="1" t="s">
        <v>13</v>
      </c>
      <c r="G366" s="1" t="s">
        <v>13</v>
      </c>
      <c r="H366" s="1" t="s">
        <v>14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15366</v>
      </c>
      <c r="B367" s="19" t="str">
        <f>HYPERLINK("https://phongbinh.thuathienhue.gov.vn/", "UBND Ủy ban nhân dân xã Phong Bình tỉnh Thừa Thiên Huế")</f>
        <v>UBND Ủy ban nhân dân xã Phong Bình tỉnh Thừa Thiên Huế</v>
      </c>
      <c r="C367" s="21" t="s">
        <v>15</v>
      </c>
      <c r="D367" s="22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15367</v>
      </c>
      <c r="B368" s="19" t="str">
        <f>HYPERLINK("https://www.facebook.com/groups/anttxadienhoa/", "Công an xã Điền Hòa tỉnh Thừa Thiên Huế")</f>
        <v>Công an xã Điền Hòa tỉnh Thừa Thiên Huế</v>
      </c>
      <c r="C368" s="21" t="s">
        <v>15</v>
      </c>
      <c r="D368" s="21"/>
      <c r="E368" s="1" t="s">
        <v>13</v>
      </c>
      <c r="F368" s="1" t="s">
        <v>13</v>
      </c>
      <c r="G368" s="1" t="s">
        <v>13</v>
      </c>
      <c r="H368" s="1" t="s">
        <v>14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15368</v>
      </c>
      <c r="B369" s="19" t="str">
        <f>HYPERLINK("https://thuathienhue.gov.vn/thu-vien-van-ban?vb=35955", "UBND Ủy ban nhân dân xã Điền Hòa tỉnh Thừa Thiên Huế")</f>
        <v>UBND Ủy ban nhân dân xã Điền Hòa tỉnh Thừa Thiên Huế</v>
      </c>
      <c r="C369" s="21" t="s">
        <v>15</v>
      </c>
      <c r="D369" s="22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15369</v>
      </c>
      <c r="B370" s="19" t="str">
        <f>HYPERLINK("https://www.facebook.com/p/ANTT-x%C3%A3-Phong-Ch%C6%B0%C6%A1ng-huy%E1%BB%87n-Phong-%C4%90i%E1%BB%81n-t%E1%BB%89nh-Th%E1%BB%ABa-Thi%C3%AAn-Hu%E1%BA%BF-100076150364626/", "Công an xã Phong Chương tỉnh Thừa Thiên Huế")</f>
        <v>Công an xã Phong Chương tỉnh Thừa Thiên Huế</v>
      </c>
      <c r="C370" s="21" t="s">
        <v>15</v>
      </c>
      <c r="D370" s="21"/>
      <c r="E370" s="1" t="s">
        <v>13</v>
      </c>
      <c r="F370" s="1" t="s">
        <v>13</v>
      </c>
      <c r="G370" s="1" t="s">
        <v>13</v>
      </c>
      <c r="H370" s="1" t="s">
        <v>14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15370</v>
      </c>
      <c r="B371" s="19" t="str">
        <f>HYPERLINK("https://phongson.thuathienhue.gov.vn/", "UBND Ủy ban nhân dân xã Phong Chương tỉnh Thừa Thiên Huế")</f>
        <v>UBND Ủy ban nhân dân xã Phong Chương tỉnh Thừa Thiên Huế</v>
      </c>
      <c r="C371" s="21" t="s">
        <v>15</v>
      </c>
      <c r="D371" s="22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15371</v>
      </c>
      <c r="B372" s="19" t="str">
        <f>HYPERLINK("https://www.facebook.com/PhongHaiHue/?locale=vi_VN", "Công an xã Phong Hải tỉnh Thừa Thiên Huế")</f>
        <v>Công an xã Phong Hải tỉnh Thừa Thiên Huế</v>
      </c>
      <c r="C372" s="21" t="s">
        <v>15</v>
      </c>
      <c r="D372" s="21"/>
      <c r="E372" s="1" t="s">
        <v>13</v>
      </c>
      <c r="F372" s="1" t="s">
        <v>13</v>
      </c>
      <c r="G372" s="1" t="s">
        <v>13</v>
      </c>
      <c r="H372" s="1" t="s">
        <v>14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15372</v>
      </c>
      <c r="B373" s="19" t="str">
        <f>HYPERLINK("https://phonghai.thuathienhue.gov.vn/", "UBND Ủy ban nhân dân xã Phong Hải tỉnh Thừa Thiên Huế")</f>
        <v>UBND Ủy ban nhân dân xã Phong Hải tỉnh Thừa Thiên Huế</v>
      </c>
      <c r="C373" s="21" t="s">
        <v>15</v>
      </c>
      <c r="D373" s="22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15373</v>
      </c>
      <c r="B374" s="19" t="str">
        <f>HYPERLINK("https://www.facebook.com/groups/anttxadienhoa/", "Công an xã Điền Hải tỉnh Thừa Thiên Huế")</f>
        <v>Công an xã Điền Hải tỉnh Thừa Thiên Huế</v>
      </c>
      <c r="C374" s="21" t="s">
        <v>15</v>
      </c>
      <c r="D374" s="21"/>
      <c r="E374" s="1" t="s">
        <v>13</v>
      </c>
      <c r="F374" s="1" t="s">
        <v>13</v>
      </c>
      <c r="G374" s="1" t="s">
        <v>13</v>
      </c>
      <c r="H374" s="1" t="s">
        <v>14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15374</v>
      </c>
      <c r="B375" s="19" t="str">
        <f>HYPERLINK("https://phongdien.thuathienhue.gov.vn/xa-phuong-thi-tran/xa-dien-huong.html", "UBND Ủy ban nhân dân xã Điền Hải tỉnh Thừa Thiên Huế")</f>
        <v>UBND Ủy ban nhân dân xã Điền Hải tỉnh Thừa Thiên Huế</v>
      </c>
      <c r="C375" s="21" t="s">
        <v>15</v>
      </c>
      <c r="D375" s="22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15375</v>
      </c>
      <c r="B376" s="19" t="str">
        <f>HYPERLINK("https://www.facebook.com/tuoitrethuathienhue/?locale=pa_IN", "Công an xã Phong Hòa tỉnh Thừa Thiên Huế")</f>
        <v>Công an xã Phong Hòa tỉnh Thừa Thiên Huế</v>
      </c>
      <c r="C376" s="21" t="s">
        <v>15</v>
      </c>
      <c r="D376" s="21"/>
      <c r="E376" s="1" t="s">
        <v>13</v>
      </c>
      <c r="F376" s="1" t="s">
        <v>13</v>
      </c>
      <c r="G376" s="1" t="s">
        <v>13</v>
      </c>
      <c r="H376" s="1" t="s">
        <v>14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15376</v>
      </c>
      <c r="B377" s="19" t="str">
        <f>HYPERLINK("https://phonghoa.thuathienhue.gov.vn/", "UBND Ủy ban nhân dân xã Phong Hòa tỉnh Thừa Thiên Huế")</f>
        <v>UBND Ủy ban nhân dân xã Phong Hòa tỉnh Thừa Thiên Huế</v>
      </c>
      <c r="C377" s="21" t="s">
        <v>15</v>
      </c>
      <c r="D377" s="22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15377</v>
      </c>
      <c r="B378" s="19" t="str">
        <f>HYPERLINK("https://www.facebook.com/tuoitreconganthuathienhue/", "Công an xã Phong Thu tỉnh Thừa Thiên Huế")</f>
        <v>Công an xã Phong Thu tỉnh Thừa Thiên Huế</v>
      </c>
      <c r="C378" s="21" t="s">
        <v>15</v>
      </c>
      <c r="D378" s="21"/>
      <c r="E378" s="1" t="s">
        <v>13</v>
      </c>
      <c r="F378" s="1" t="s">
        <v>13</v>
      </c>
      <c r="G378" s="1" t="s">
        <v>13</v>
      </c>
      <c r="H378" s="1" t="s">
        <v>14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15378</v>
      </c>
      <c r="B379" s="19" t="str">
        <f>HYPERLINK("https://thuathienhue.gov.vn/", "UBND Ủy ban nhân dân xã Phong Thu tỉnh Thừa Thiên Huế")</f>
        <v>UBND Ủy ban nhân dân xã Phong Thu tỉnh Thừa Thiên Huế</v>
      </c>
      <c r="C379" s="21" t="s">
        <v>15</v>
      </c>
      <c r="D379" s="22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15379</v>
      </c>
      <c r="B380" s="19" t="str">
        <f>HYPERLINK("https://www.facebook.com/335240251352885", "Công an xã Phong Hiền tỉnh Thừa Thiên Huế")</f>
        <v>Công an xã Phong Hiền tỉnh Thừa Thiên Huế</v>
      </c>
      <c r="C380" s="21" t="s">
        <v>15</v>
      </c>
      <c r="D380" s="21"/>
      <c r="E380" s="1" t="s">
        <v>13</v>
      </c>
      <c r="F380" s="1" t="s">
        <v>13</v>
      </c>
      <c r="G380" s="1" t="s">
        <v>13</v>
      </c>
      <c r="H380" s="1" t="s">
        <v>14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15380</v>
      </c>
      <c r="B381" s="19" t="str">
        <f>HYPERLINK("https://phonghien.thuathienhue.gov.vn/", "UBND Ủy ban nhân dân xã Phong Hiền tỉnh Thừa Thiên Huế")</f>
        <v>UBND Ủy ban nhân dân xã Phong Hiền tỉnh Thừa Thiên Huế</v>
      </c>
      <c r="C381" s="21" t="s">
        <v>15</v>
      </c>
      <c r="D381" s="22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15381</v>
      </c>
      <c r="B382" s="19" t="str">
        <f>HYPERLINK("https://www.facebook.com/p/ANTT-X%C3%A3-Phong-M%E1%BB%B9-Huy%E1%BB%87n-Phong-%C4%90i%E1%BB%81n-100072491412849/", "Công an xã Phong Mỹ tỉnh Thừa Thiên Huế")</f>
        <v>Công an xã Phong Mỹ tỉnh Thừa Thiên Huế</v>
      </c>
      <c r="C382" s="21" t="s">
        <v>15</v>
      </c>
      <c r="D382" s="21"/>
      <c r="E382" s="1" t="s">
        <v>13</v>
      </c>
      <c r="F382" s="1" t="s">
        <v>13</v>
      </c>
      <c r="G382" s="1" t="s">
        <v>13</v>
      </c>
      <c r="H382" s="1" t="s">
        <v>14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15382</v>
      </c>
      <c r="B383" s="19" t="str">
        <f>HYPERLINK("https://phongdien.thuathienhue.gov.vn/xa-phuong-thi-tran/xa-phong-my.html", "UBND Ủy ban nhân dân xã Phong Mỹ tỉnh Thừa Thiên Huế")</f>
        <v>UBND Ủy ban nhân dân xã Phong Mỹ tỉnh Thừa Thiên Huế</v>
      </c>
      <c r="C383" s="21" t="s">
        <v>15</v>
      </c>
      <c r="D383" s="22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15383</v>
      </c>
      <c r="B384" s="19" t="str">
        <f>HYPERLINK("https://www.facebook.com/tuoitreconganthuathienhue/", "Công an xã Phong An tỉnh Thừa Thiên Huế")</f>
        <v>Công an xã Phong An tỉnh Thừa Thiên Huế</v>
      </c>
      <c r="C384" s="21" t="s">
        <v>15</v>
      </c>
      <c r="D384" s="21"/>
      <c r="E384" s="1" t="s">
        <v>13</v>
      </c>
      <c r="F384" s="1" t="s">
        <v>13</v>
      </c>
      <c r="G384" s="1" t="s">
        <v>13</v>
      </c>
      <c r="H384" s="1" t="s">
        <v>14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15384</v>
      </c>
      <c r="B385" s="19" t="str">
        <f>HYPERLINK("https://thuathienhue.gov.vn/", "UBND Ủy ban nhân dân xã Phong An tỉnh Thừa Thiên Huế")</f>
        <v>UBND Ủy ban nhân dân xã Phong An tỉnh Thừa Thiên Huế</v>
      </c>
      <c r="C385" s="21" t="s">
        <v>15</v>
      </c>
      <c r="D385" s="22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15385</v>
      </c>
      <c r="B386" s="19" t="str">
        <f>HYPERLINK("https://www.facebook.com/anttxaphongxuan/", "Công an xã Phong Xuân tỉnh Thừa Thiên Huế")</f>
        <v>Công an xã Phong Xuân tỉnh Thừa Thiên Huế</v>
      </c>
      <c r="C386" s="21" t="s">
        <v>15</v>
      </c>
      <c r="D386" s="21" t="s">
        <v>16</v>
      </c>
      <c r="E386" s="1" t="s">
        <v>13</v>
      </c>
      <c r="F386" s="1" t="s">
        <v>13</v>
      </c>
      <c r="G386" s="1" t="s">
        <v>13</v>
      </c>
      <c r="H386" s="1" t="s">
        <v>14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15386</v>
      </c>
      <c r="B387" s="19" t="str">
        <f>HYPERLINK("https://phongxuan.thuathienhue.gov.vn/", "UBND Ủy ban nhân dân xã Phong Xuân tỉnh Thừa Thiên Huế")</f>
        <v>UBND Ủy ban nhân dân xã Phong Xuân tỉnh Thừa Thiên Huế</v>
      </c>
      <c r="C387" s="21" t="s">
        <v>15</v>
      </c>
      <c r="D387" s="22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15387</v>
      </c>
      <c r="B388" s="19" t="str">
        <f>HYPERLINK("https://www.facebook.com/tuoitreconganthuathienhue/", "Công an xã Phong Sơn tỉnh Thừa Thiên Huế")</f>
        <v>Công an xã Phong Sơn tỉnh Thừa Thiên Huế</v>
      </c>
      <c r="C388" s="21" t="s">
        <v>15</v>
      </c>
      <c r="D388" s="21"/>
      <c r="E388" s="1" t="s">
        <v>13</v>
      </c>
      <c r="F388" s="1" t="s">
        <v>13</v>
      </c>
      <c r="G388" s="1" t="s">
        <v>13</v>
      </c>
      <c r="H388" s="1" t="s">
        <v>14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15388</v>
      </c>
      <c r="B389" s="19" t="str">
        <f>HYPERLINK("https://phongson.thuathienhue.gov.vn/", "UBND Ủy ban nhân dân xã Phong Sơn tỉnh Thừa Thiên Huế")</f>
        <v>UBND Ủy ban nhân dân xã Phong Sơn tỉnh Thừa Thiên Huế</v>
      </c>
      <c r="C389" s="21" t="s">
        <v>15</v>
      </c>
      <c r="D389" s="22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15389</v>
      </c>
      <c r="B390" s="19" t="str">
        <f>HYPERLINK("https://www.facebook.com/p/Qu%E1%BA%A3ng-Th%C3%A1i-ng%C3%A0y-m%E1%BB%9Bi-100063504731533/", "Công an xã Quảng Thái tỉnh Thừa Thiên Huế")</f>
        <v>Công an xã Quảng Thái tỉnh Thừa Thiên Huế</v>
      </c>
      <c r="C390" s="21" t="s">
        <v>15</v>
      </c>
      <c r="D390" s="21"/>
      <c r="E390" s="1" t="s">
        <v>13</v>
      </c>
      <c r="F390" s="1" t="s">
        <v>13</v>
      </c>
      <c r="G390" s="1" t="s">
        <v>13</v>
      </c>
      <c r="H390" s="1" t="s">
        <v>14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15390</v>
      </c>
      <c r="B391" s="19" t="str">
        <f>HYPERLINK("https://quangthai.thuathienhue.gov.vn/", "UBND Ủy ban nhân dân xã Quảng Thái tỉnh Thừa Thiên Huế")</f>
        <v>UBND Ủy ban nhân dân xã Quảng Thái tỉnh Thừa Thiên Huế</v>
      </c>
      <c r="C391" s="21" t="s">
        <v>15</v>
      </c>
      <c r="D391" s="22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15391</v>
      </c>
      <c r="B392" s="19" t="s">
        <v>107</v>
      </c>
      <c r="C392" s="20" t="s">
        <v>13</v>
      </c>
      <c r="D392" s="21"/>
      <c r="E392" s="1" t="s">
        <v>13</v>
      </c>
      <c r="F392" s="1" t="s">
        <v>13</v>
      </c>
      <c r="G392" s="1" t="s">
        <v>13</v>
      </c>
      <c r="H392" s="1" t="s">
        <v>14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15392</v>
      </c>
      <c r="B393" s="19" t="str">
        <f>HYPERLINK("https://quangngan.thuathienhue.gov.vn/", "UBND Ủy ban nhân dân xã Quảng Ngạn tỉnh Thừa Thiên Huế")</f>
        <v>UBND Ủy ban nhân dân xã Quảng Ngạn tỉnh Thừa Thiên Huế</v>
      </c>
      <c r="C393" s="21" t="s">
        <v>15</v>
      </c>
      <c r="D393" s="22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15393</v>
      </c>
      <c r="B394" s="19" t="str">
        <f>HYPERLINK("https://www.facebook.com/tuoitreconganthuathienhue/", "Công an xã Quảng Lợi tỉnh Thừa Thiên Huế")</f>
        <v>Công an xã Quảng Lợi tỉnh Thừa Thiên Huế</v>
      </c>
      <c r="C394" s="21" t="s">
        <v>15</v>
      </c>
      <c r="D394" s="21"/>
      <c r="E394" s="1" t="s">
        <v>13</v>
      </c>
      <c r="F394" s="1" t="s">
        <v>13</v>
      </c>
      <c r="G394" s="1" t="s">
        <v>13</v>
      </c>
      <c r="H394" s="1" t="s">
        <v>14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15394</v>
      </c>
      <c r="B395" s="19" t="str">
        <f>HYPERLINK("https://thuathienhue.gov.vn/", "UBND Ủy ban nhân dân xã Quảng Lợi tỉnh Thừa Thiên Huế")</f>
        <v>UBND Ủy ban nhân dân xã Quảng Lợi tỉnh Thừa Thiên Huế</v>
      </c>
      <c r="C395" s="21" t="s">
        <v>15</v>
      </c>
      <c r="D395" s="22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15395</v>
      </c>
      <c r="B396" s="19" t="str">
        <f>HYPERLINK("https://www.facebook.com/tuoitreconganthuathienhue/", "Công an xã Quảng Công tỉnh Thừa Thiên Huế")</f>
        <v>Công an xã Quảng Công tỉnh Thừa Thiên Huế</v>
      </c>
      <c r="C396" s="21" t="s">
        <v>15</v>
      </c>
      <c r="D396" s="21"/>
      <c r="E396" s="1" t="s">
        <v>13</v>
      </c>
      <c r="F396" s="1" t="s">
        <v>13</v>
      </c>
      <c r="G396" s="1" t="s">
        <v>13</v>
      </c>
      <c r="H396" s="1" t="s">
        <v>14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15396</v>
      </c>
      <c r="B397" s="19" t="str">
        <f>HYPERLINK("https://quangcong.thuathienhue.gov.vn/?gd=4&amp;cn=16", "UBND Ủy ban nhân dân xã Quảng Công tỉnh Thừa Thiên Huế")</f>
        <v>UBND Ủy ban nhân dân xã Quảng Công tỉnh Thừa Thiên Huế</v>
      </c>
      <c r="C397" s="21" t="s">
        <v>15</v>
      </c>
      <c r="D397" s="22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15397</v>
      </c>
      <c r="B398" s="19" t="str">
        <f>HYPERLINK("https://www.facebook.com/langthulehue/", "Công an xã Quảng Phước tỉnh Thừa Thiên Huế")</f>
        <v>Công an xã Quảng Phước tỉnh Thừa Thiên Huế</v>
      </c>
      <c r="C398" s="21" t="s">
        <v>15</v>
      </c>
      <c r="D398" s="21"/>
      <c r="E398" s="1" t="s">
        <v>13</v>
      </c>
      <c r="F398" s="1" t="s">
        <v>13</v>
      </c>
      <c r="G398" s="1" t="s">
        <v>13</v>
      </c>
      <c r="H398" s="1" t="s">
        <v>14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15398</v>
      </c>
      <c r="B399" s="19" t="str">
        <f>HYPERLINK("https://quangphuoc.thuathienhue.gov.vn/", "UBND Ủy ban nhân dân xã Quảng Phước tỉnh Thừa Thiên Huế")</f>
        <v>UBND Ủy ban nhân dân xã Quảng Phước tỉnh Thừa Thiên Huế</v>
      </c>
      <c r="C399" s="21" t="s">
        <v>15</v>
      </c>
      <c r="D399" s="22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15399</v>
      </c>
      <c r="B400" s="19" t="s">
        <v>108</v>
      </c>
      <c r="C400" s="20" t="s">
        <v>13</v>
      </c>
      <c r="D400" s="21"/>
      <c r="E400" s="1" t="s">
        <v>13</v>
      </c>
      <c r="F400" s="1" t="s">
        <v>13</v>
      </c>
      <c r="G400" s="1" t="s">
        <v>13</v>
      </c>
      <c r="H400" s="1" t="s">
        <v>14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15400</v>
      </c>
      <c r="B401" s="19" t="str">
        <f>HYPERLINK("https://quangvinh.thuathienhue.gov.vn/?gd=4&amp;cn=85&amp;cd=1", "UBND Ủy ban nhân dân xã Quảng Vinh tỉnh Thừa Thiên Huế")</f>
        <v>UBND Ủy ban nhân dân xã Quảng Vinh tỉnh Thừa Thiên Huế</v>
      </c>
      <c r="C401" s="21" t="s">
        <v>15</v>
      </c>
      <c r="D401" s="22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15401</v>
      </c>
      <c r="B402" s="19" t="str">
        <f>HYPERLINK("https://www.facebook.com/p/%C4%90%E1%BB%99i-C%E1%BA%A3nh-s%C3%A1t-QLHC-v%E1%BB%81-TTXH-CAH-Qu%E1%BA%A3ng-%C4%90i%E1%BB%81n-t%E1%BB%89nh-Th%E1%BB%ABa-Thi%C3%AAn-Hu%E1%BA%BF-100065187000725/", "Công an xã Quảng An tỉnh Thừa Thiên Huế")</f>
        <v>Công an xã Quảng An tỉnh Thừa Thiên Huế</v>
      </c>
      <c r="C402" s="21" t="s">
        <v>15</v>
      </c>
      <c r="D402" s="21"/>
      <c r="E402" s="1" t="s">
        <v>13</v>
      </c>
      <c r="F402" s="1" t="s">
        <v>13</v>
      </c>
      <c r="G402" s="1" t="s">
        <v>13</v>
      </c>
      <c r="H402" s="1" t="s">
        <v>14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15402</v>
      </c>
      <c r="B403" s="19" t="str">
        <f>HYPERLINK("https://quangtho.thuathienhue.gov.vn/", "UBND Ủy ban nhân dân xã Quảng An tỉnh Thừa Thiên Huế")</f>
        <v>UBND Ủy ban nhân dân xã Quảng An tỉnh Thừa Thiên Huế</v>
      </c>
      <c r="C403" s="21" t="s">
        <v>15</v>
      </c>
      <c r="D403" s="22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15403</v>
      </c>
      <c r="B404" s="19" t="str">
        <f>HYPERLINK("https://www.facebook.com/tuoitreconganthuathienhue/", "Công an xã Quảng Thành tỉnh Thừa Thiên Huế")</f>
        <v>Công an xã Quảng Thành tỉnh Thừa Thiên Huế</v>
      </c>
      <c r="C404" s="21" t="s">
        <v>15</v>
      </c>
      <c r="D404" s="21"/>
      <c r="E404" s="1" t="s">
        <v>13</v>
      </c>
      <c r="F404" s="1" t="s">
        <v>13</v>
      </c>
      <c r="G404" s="1" t="s">
        <v>13</v>
      </c>
      <c r="H404" s="1" t="s">
        <v>14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15404</v>
      </c>
      <c r="B405" s="19" t="str">
        <f>HYPERLINK("https://thuathienhue.gov.vn/", "UBND Ủy ban nhân dân xã Quảng Thành tỉnh Thừa Thiên Huế")</f>
        <v>UBND Ủy ban nhân dân xã Quảng Thành tỉnh Thừa Thiên Huế</v>
      </c>
      <c r="C405" s="21" t="s">
        <v>15</v>
      </c>
      <c r="D405" s="22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15405</v>
      </c>
      <c r="B406" s="19" t="str">
        <f>HYPERLINK("https://www.facebook.com/cttxaquangtho/", "Công an xã Quảng Thọ tỉnh Thừa Thiên Huế")</f>
        <v>Công an xã Quảng Thọ tỉnh Thừa Thiên Huế</v>
      </c>
      <c r="C406" s="21" t="s">
        <v>15</v>
      </c>
      <c r="D406" s="21"/>
      <c r="E406" s="1" t="s">
        <v>13</v>
      </c>
      <c r="F406" s="1" t="s">
        <v>13</v>
      </c>
      <c r="G406" s="1" t="s">
        <v>13</v>
      </c>
      <c r="H406" s="1" t="s">
        <v>14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15406</v>
      </c>
      <c r="B407" s="19" t="str">
        <f>HYPERLINK("https://quangtho.thuathienhue.gov.vn/", "UBND Ủy ban nhân dân xã Quảng Thọ tỉnh Thừa Thiên Huế")</f>
        <v>UBND Ủy ban nhân dân xã Quảng Thọ tỉnh Thừa Thiên Huế</v>
      </c>
      <c r="C407" s="21" t="s">
        <v>15</v>
      </c>
      <c r="D407" s="22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15407</v>
      </c>
      <c r="B408" s="19" t="str">
        <f>HYPERLINK("https://www.facebook.com/tuoitreconganthuathienhue/", "Công an xã Quảng Phú tỉnh Thừa Thiên Huế")</f>
        <v>Công an xã Quảng Phú tỉnh Thừa Thiên Huế</v>
      </c>
      <c r="C408" s="21" t="s">
        <v>15</v>
      </c>
      <c r="D408" s="21"/>
      <c r="E408" s="1" t="s">
        <v>13</v>
      </c>
      <c r="F408" s="1" t="s">
        <v>13</v>
      </c>
      <c r="G408" s="1" t="s">
        <v>13</v>
      </c>
      <c r="H408" s="1" t="s">
        <v>14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15408</v>
      </c>
      <c r="B409" s="19" t="str">
        <f>HYPERLINK("https://quangphu.thuathienhue.gov.vn/", "UBND Ủy ban nhân dân xã Quảng Phú tỉnh Thừa Thiên Huế")</f>
        <v>UBND Ủy ban nhân dân xã Quảng Phú tỉnh Thừa Thiên Huế</v>
      </c>
      <c r="C409" s="21" t="s">
        <v>15</v>
      </c>
      <c r="D409" s="22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15409</v>
      </c>
      <c r="B410" s="19" t="str">
        <f>HYPERLINK("https://www.facebook.com/100063754973491", "Công an xã Phú Thuận tỉnh Thừa Thiên Huế")</f>
        <v>Công an xã Phú Thuận tỉnh Thừa Thiên Huế</v>
      </c>
      <c r="C410" s="21" t="s">
        <v>15</v>
      </c>
      <c r="D410" s="21"/>
      <c r="E410" s="1" t="s">
        <v>13</v>
      </c>
      <c r="F410" s="1" t="s">
        <v>13</v>
      </c>
      <c r="G410" s="1" t="s">
        <v>13</v>
      </c>
      <c r="H410" s="1" t="s">
        <v>14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15410</v>
      </c>
      <c r="B411" s="19" t="str">
        <f>HYPERLINK("https://thuathienhue.gov.vn/", "UBND Ủy ban nhân dân xã Phú Thuận tỉnh Thừa Thiên Huế")</f>
        <v>UBND Ủy ban nhân dân xã Phú Thuận tỉnh Thừa Thiên Huế</v>
      </c>
      <c r="C411" s="21" t="s">
        <v>15</v>
      </c>
      <c r="D411" s="22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15411</v>
      </c>
      <c r="B412" s="19" t="str">
        <f>HYPERLINK("https://www.facebook.com/anttphuduong/", "Công an xã Phú Dương tỉnh Thừa Thiên Huế")</f>
        <v>Công an xã Phú Dương tỉnh Thừa Thiên Huế</v>
      </c>
      <c r="C412" s="21" t="s">
        <v>15</v>
      </c>
      <c r="D412" s="21"/>
      <c r="E412" s="1" t="s">
        <v>13</v>
      </c>
      <c r="F412" s="1" t="s">
        <v>13</v>
      </c>
      <c r="G412" s="1" t="s">
        <v>13</v>
      </c>
      <c r="H412" s="1" t="s">
        <v>14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15412</v>
      </c>
      <c r="B413" s="19" t="str">
        <f>HYPERLINK("https://phuduong.thuathienhue.gov.vn/", "UBND Ủy ban nhân dân xã Phú Dương tỉnh Thừa Thiên Huế")</f>
        <v>UBND Ủy ban nhân dân xã Phú Dương tỉnh Thừa Thiên Huế</v>
      </c>
      <c r="C413" s="21" t="s">
        <v>15</v>
      </c>
      <c r="D413" s="22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15413</v>
      </c>
      <c r="B414" s="19" t="s">
        <v>109</v>
      </c>
      <c r="C414" s="20" t="s">
        <v>13</v>
      </c>
      <c r="D414" s="21"/>
      <c r="E414" s="1" t="s">
        <v>13</v>
      </c>
      <c r="F414" s="1" t="s">
        <v>13</v>
      </c>
      <c r="G414" s="1" t="s">
        <v>13</v>
      </c>
      <c r="H414" s="1" t="s">
        <v>14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15414</v>
      </c>
      <c r="B415" s="19" t="str">
        <f>HYPERLINK("https://phumau.thuathienhue.gov.vn/?gd=7&amp;cn=81&amp;tm=1", "UBND Ủy ban nhân dân xã Phú Mậu tỉnh Thừa Thiên Huế")</f>
        <v>UBND Ủy ban nhân dân xã Phú Mậu tỉnh Thừa Thiên Huế</v>
      </c>
      <c r="C415" s="21" t="s">
        <v>15</v>
      </c>
      <c r="D415" s="22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15415</v>
      </c>
      <c r="B416" s="19" t="str">
        <f>HYPERLINK("https://www.facebook.com/tuoitreconganthuathienhue/", "Công an xã Phú An tỉnh Thừa Thiên Huế")</f>
        <v>Công an xã Phú An tỉnh Thừa Thiên Huế</v>
      </c>
      <c r="C416" s="21" t="s">
        <v>15</v>
      </c>
      <c r="D416" s="21"/>
      <c r="E416" s="1" t="s">
        <v>13</v>
      </c>
      <c r="F416" s="1" t="s">
        <v>13</v>
      </c>
      <c r="G416" s="1" t="s">
        <v>13</v>
      </c>
      <c r="H416" s="1" t="s">
        <v>14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15416</v>
      </c>
      <c r="B417" s="19" t="str">
        <f>HYPERLINK("https://phuson.thuathienhue.gov.vn/", "UBND Ủy ban nhân dân xã Phú An tỉnh Thừa Thiên Huế")</f>
        <v>UBND Ủy ban nhân dân xã Phú An tỉnh Thừa Thiên Huế</v>
      </c>
      <c r="C417" s="21" t="s">
        <v>15</v>
      </c>
      <c r="D417" s="22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15417</v>
      </c>
      <c r="B418" s="19" t="str">
        <f>HYPERLINK("https://www.facebook.com/tuoitreconganthuathienhue/", "Công an xã Phú Hải tỉnh Thừa Thiên Huế")</f>
        <v>Công an xã Phú Hải tỉnh Thừa Thiên Huế</v>
      </c>
      <c r="C418" s="21" t="s">
        <v>15</v>
      </c>
      <c r="D418" s="21"/>
      <c r="E418" s="1" t="s">
        <v>13</v>
      </c>
      <c r="F418" s="1" t="s">
        <v>13</v>
      </c>
      <c r="G418" s="1" t="s">
        <v>13</v>
      </c>
      <c r="H418" s="1" t="s">
        <v>14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15418</v>
      </c>
      <c r="B419" s="19" t="str">
        <f>HYPERLINK("https://phuhai.thuathienhue.gov.vn/", "UBND Ủy ban nhân dân xã Phú Hải tỉnh Thừa Thiên Huế")</f>
        <v>UBND Ủy ban nhân dân xã Phú Hải tỉnh Thừa Thiên Huế</v>
      </c>
      <c r="C419" s="21" t="s">
        <v>15</v>
      </c>
      <c r="D419" s="22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15419</v>
      </c>
      <c r="B420" s="19" t="str">
        <f>HYPERLINK("https://www.facebook.com/tuoitreconganthuathienhue/", "Công an xã Phú Xuân tỉnh Thừa Thiên Huế")</f>
        <v>Công an xã Phú Xuân tỉnh Thừa Thiên Huế</v>
      </c>
      <c r="C420" s="21" t="s">
        <v>15</v>
      </c>
      <c r="D420" s="21"/>
      <c r="E420" s="1" t="s">
        <v>13</v>
      </c>
      <c r="F420" s="1" t="s">
        <v>13</v>
      </c>
      <c r="G420" s="1" t="s">
        <v>13</v>
      </c>
      <c r="H420" s="1" t="s">
        <v>14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15420</v>
      </c>
      <c r="B421" s="19" t="str">
        <f>HYPERLINK("https://phuxuan.thuathienhue.gov.vn/hoat-dong-don-vi/uy-ban-nhan-dan-xa-phu-xuan-xay-dung-ke-hoach-ve-trien-khai-cong-tac-bau-cu-truong-thon-nhiem-ky-2023-2025.html", "UBND Ủy ban nhân dân xã Phú Xuân tỉnh Thừa Thiên Huế")</f>
        <v>UBND Ủy ban nhân dân xã Phú Xuân tỉnh Thừa Thiên Huế</v>
      </c>
      <c r="C421" s="21" t="s">
        <v>15</v>
      </c>
      <c r="D421" s="22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15421</v>
      </c>
      <c r="B422" s="19" t="str">
        <f>HYPERLINK("https://www.facebook.com/tuoitreconganthuathienhue/", "Công an xã Phú Diên tỉnh Thừa Thiên Huế")</f>
        <v>Công an xã Phú Diên tỉnh Thừa Thiên Huế</v>
      </c>
      <c r="C422" s="21" t="s">
        <v>15</v>
      </c>
      <c r="D422" s="21"/>
      <c r="E422" s="1" t="s">
        <v>13</v>
      </c>
      <c r="F422" s="1" t="s">
        <v>13</v>
      </c>
      <c r="G422" s="1" t="s">
        <v>13</v>
      </c>
      <c r="H422" s="1" t="s">
        <v>14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15422</v>
      </c>
      <c r="B423" s="19" t="str">
        <f>HYPERLINK("https://phudien.thuathienhue.gov.vn/", "UBND Ủy ban nhân dân xã Phú Diên tỉnh Thừa Thiên Huế")</f>
        <v>UBND Ủy ban nhân dân xã Phú Diên tỉnh Thừa Thiên Huế</v>
      </c>
      <c r="C423" s="21" t="s">
        <v>15</v>
      </c>
      <c r="D423" s="22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15423</v>
      </c>
      <c r="B424" s="19" t="str">
        <f>HYPERLINK("https://www.facebook.com/tuoitreconganthuathienhue/", "Công an xã Phú Thanh tỉnh Thừa Thiên Huế")</f>
        <v>Công an xã Phú Thanh tỉnh Thừa Thiên Huế</v>
      </c>
      <c r="C424" s="21" t="s">
        <v>15</v>
      </c>
      <c r="D424" s="21"/>
      <c r="E424" s="1" t="s">
        <v>13</v>
      </c>
      <c r="F424" s="1" t="s">
        <v>13</v>
      </c>
      <c r="G424" s="1" t="s">
        <v>13</v>
      </c>
      <c r="H424" s="1" t="s">
        <v>14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15424</v>
      </c>
      <c r="B425" s="19" t="str">
        <f>HYPERLINK("https://phuthanh.thuathienhue.gov.vn/", "UBND Ủy ban nhân dân xã Phú Thanh tỉnh Thừa Thiên Huế")</f>
        <v>UBND Ủy ban nhân dân xã Phú Thanh tỉnh Thừa Thiên Huế</v>
      </c>
      <c r="C425" s="21" t="s">
        <v>15</v>
      </c>
      <c r="D425" s="22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15425</v>
      </c>
      <c r="B426" s="19" t="str">
        <f>HYPERLINK("https://www.facebook.com/anttxaphumy/", "Công an xã Phú Mỹ tỉnh Thừa Thiên Huế")</f>
        <v>Công an xã Phú Mỹ tỉnh Thừa Thiên Huế</v>
      </c>
      <c r="C426" s="21" t="s">
        <v>15</v>
      </c>
      <c r="D426" s="21"/>
      <c r="E426" s="1" t="s">
        <v>13</v>
      </c>
      <c r="F426" s="1" t="s">
        <v>13</v>
      </c>
      <c r="G426" s="1" t="s">
        <v>13</v>
      </c>
      <c r="H426" s="1" t="s">
        <v>14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15426</v>
      </c>
      <c r="B427" s="19" t="str">
        <f>HYPERLINK("https://phumy.thuathienhue.gov.vn/", "UBND Ủy ban nhân dân xã Phú Mỹ tỉnh Thừa Thiên Huế")</f>
        <v>UBND Ủy ban nhân dân xã Phú Mỹ tỉnh Thừa Thiên Huế</v>
      </c>
      <c r="C427" s="21" t="s">
        <v>15</v>
      </c>
      <c r="D427" s="22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15427</v>
      </c>
      <c r="B428" s="19" t="s">
        <v>110</v>
      </c>
      <c r="C428" s="20" t="s">
        <v>13</v>
      </c>
      <c r="D428" s="21"/>
      <c r="E428" s="1" t="s">
        <v>13</v>
      </c>
      <c r="F428" s="1" t="s">
        <v>13</v>
      </c>
      <c r="G428" s="1" t="s">
        <v>13</v>
      </c>
      <c r="H428" s="1" t="s">
        <v>14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15428</v>
      </c>
      <c r="B429" s="19" t="str">
        <f>HYPERLINK("https://phuthuong.thuathienhue.gov.vn/", "UBND Ủy ban nhân dân xã Phú Thượng tỉnh Thừa Thiên Huế")</f>
        <v>UBND Ủy ban nhân dân xã Phú Thượng tỉnh Thừa Thiên Huế</v>
      </c>
      <c r="C429" s="21" t="s">
        <v>15</v>
      </c>
      <c r="D429" s="22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15429</v>
      </c>
      <c r="B430" s="19" t="str">
        <f>HYPERLINK("https://www.facebook.com/tuoitreconganthuathienhue/", "Công an xã Phú Hồ tỉnh Thừa Thiên Huế")</f>
        <v>Công an xã Phú Hồ tỉnh Thừa Thiên Huế</v>
      </c>
      <c r="C430" s="21" t="s">
        <v>15</v>
      </c>
      <c r="D430" s="21"/>
      <c r="E430" s="1" t="s">
        <v>13</v>
      </c>
      <c r="F430" s="1" t="s">
        <v>13</v>
      </c>
      <c r="G430" s="1" t="s">
        <v>13</v>
      </c>
      <c r="H430" s="1" t="s">
        <v>14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15430</v>
      </c>
      <c r="B431" s="19" t="str">
        <f>HYPERLINK("https://phuho.thuathienhue.gov.vn/", "UBND Ủy ban nhân dân xã Phú Hồ tỉnh Thừa Thiên Huế")</f>
        <v>UBND Ủy ban nhân dân xã Phú Hồ tỉnh Thừa Thiên Huế</v>
      </c>
      <c r="C431" s="21" t="s">
        <v>15</v>
      </c>
      <c r="D431" s="22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15431</v>
      </c>
      <c r="B432" s="19" t="str">
        <f>HYPERLINK("https://www.facebook.com/tuoitreconganthuathienhue/", "Công an xã Vinh Xuân tỉnh Thừa Thiên Huế")</f>
        <v>Công an xã Vinh Xuân tỉnh Thừa Thiên Huế</v>
      </c>
      <c r="C432" s="21" t="s">
        <v>15</v>
      </c>
      <c r="D432" s="21"/>
      <c r="E432" s="1" t="s">
        <v>13</v>
      </c>
      <c r="F432" s="1" t="s">
        <v>13</v>
      </c>
      <c r="G432" s="1" t="s">
        <v>13</v>
      </c>
      <c r="H432" s="1" t="s">
        <v>14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15432</v>
      </c>
      <c r="B433" s="19" t="str">
        <f>HYPERLINK("https://vinhxuan.thuathienhue.gov.vn/", "UBND Ủy ban nhân dân xã Vinh Xuân tỉnh Thừa Thiên Huế")</f>
        <v>UBND Ủy ban nhân dân xã Vinh Xuân tỉnh Thừa Thiên Huế</v>
      </c>
      <c r="C433" s="21" t="s">
        <v>15</v>
      </c>
      <c r="D433" s="22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15433</v>
      </c>
      <c r="B434" s="19" t="s">
        <v>111</v>
      </c>
      <c r="C434" s="20" t="s">
        <v>13</v>
      </c>
      <c r="D434" s="21"/>
      <c r="E434" s="1" t="s">
        <v>13</v>
      </c>
      <c r="F434" s="1" t="s">
        <v>13</v>
      </c>
      <c r="G434" s="1" t="s">
        <v>13</v>
      </c>
      <c r="H434" s="1" t="s">
        <v>14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15434</v>
      </c>
      <c r="B435" s="19" t="str">
        <f>HYPERLINK("https://phuluong.thuathienhue.gov.vn/UploadFiles/TinTuc/2024/4/17/56.34.h5702tbubnd2024pl1_signed_2.pdf", "UBND Ủy ban nhân dân xã Phú Lương tỉnh Thừa Thiên Huế")</f>
        <v>UBND Ủy ban nhân dân xã Phú Lương tỉnh Thừa Thiên Huế</v>
      </c>
      <c r="C435" s="21" t="s">
        <v>15</v>
      </c>
      <c r="D435" s="22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15435</v>
      </c>
      <c r="B436" s="19" t="str">
        <f>HYPERLINK("https://www.facebook.com/tuoitreconganthuathienhue/", "Công an xã Vinh Thanh tỉnh Thừa Thiên Huế")</f>
        <v>Công an xã Vinh Thanh tỉnh Thừa Thiên Huế</v>
      </c>
      <c r="C436" s="21" t="s">
        <v>15</v>
      </c>
      <c r="D436" s="21"/>
      <c r="E436" s="1" t="s">
        <v>13</v>
      </c>
      <c r="F436" s="1" t="s">
        <v>13</v>
      </c>
      <c r="G436" s="1" t="s">
        <v>13</v>
      </c>
      <c r="H436" s="1" t="s">
        <v>14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15436</v>
      </c>
      <c r="B437" s="19" t="str">
        <f>HYPERLINK("https://vinhthanh.thuathienhue.gov.vn/?gd=4&amp;cn=16", "UBND Ủy ban nhân dân xã Vinh Thanh tỉnh Thừa Thiên Huế")</f>
        <v>UBND Ủy ban nhân dân xã Vinh Thanh tỉnh Thừa Thiên Huế</v>
      </c>
      <c r="C437" s="21" t="s">
        <v>15</v>
      </c>
      <c r="D437" s="22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15437</v>
      </c>
      <c r="B438" s="19" t="str">
        <f>HYPERLINK("https://www.facebook.com/anttVinhHien/", "Công an xã Vinh An tỉnh Thừa Thiên Huế")</f>
        <v>Công an xã Vinh An tỉnh Thừa Thiên Huế</v>
      </c>
      <c r="C438" s="21" t="s">
        <v>15</v>
      </c>
      <c r="D438" s="21"/>
      <c r="E438" s="1" t="s">
        <v>13</v>
      </c>
      <c r="F438" s="1" t="s">
        <v>13</v>
      </c>
      <c r="G438" s="1" t="s">
        <v>13</v>
      </c>
      <c r="H438" s="1" t="s">
        <v>14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15438</v>
      </c>
      <c r="B439" s="19" t="str">
        <f>HYPERLINK("https://vinhha.thuathienhue.gov.vn/", "UBND Ủy ban nhân dân xã Vinh An tỉnh Thừa Thiên Huế")</f>
        <v>UBND Ủy ban nhân dân xã Vinh An tỉnh Thừa Thiên Huế</v>
      </c>
      <c r="C439" s="21" t="s">
        <v>15</v>
      </c>
      <c r="D439" s="22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15439</v>
      </c>
      <c r="B440" s="19" t="str">
        <f>HYPERLINK("https://www.facebook.com/anttVinhHien/", "Công an xã Vinh Phú tỉnh Thừa Thiên Huế")</f>
        <v>Công an xã Vinh Phú tỉnh Thừa Thiên Huế</v>
      </c>
      <c r="C440" s="21" t="s">
        <v>15</v>
      </c>
      <c r="D440" s="21"/>
      <c r="E440" s="1" t="s">
        <v>13</v>
      </c>
      <c r="F440" s="1" t="s">
        <v>13</v>
      </c>
      <c r="G440" s="1" t="s">
        <v>13</v>
      </c>
      <c r="H440" s="1" t="s">
        <v>14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15440</v>
      </c>
      <c r="B441" s="19" t="str">
        <f>HYPERLINK("https://vinhha.thuathienhue.gov.vn/", "UBND Ủy ban nhân dân xã Vinh Phú tỉnh Thừa Thiên Huế")</f>
        <v>UBND Ủy ban nhân dân xã Vinh Phú tỉnh Thừa Thiên Huế</v>
      </c>
      <c r="C441" s="21" t="s">
        <v>15</v>
      </c>
      <c r="D441" s="22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15441</v>
      </c>
      <c r="B442" s="19" t="str">
        <f>HYPERLINK("https://www.facebook.com/tuoitreconganthuathienhue/", "Công an xã Vinh Thái tỉnh Thừa Thiên Huế")</f>
        <v>Công an xã Vinh Thái tỉnh Thừa Thiên Huế</v>
      </c>
      <c r="C442" s="21" t="s">
        <v>15</v>
      </c>
      <c r="D442" s="21"/>
      <c r="E442" s="1" t="s">
        <v>13</v>
      </c>
      <c r="F442" s="1" t="s">
        <v>13</v>
      </c>
      <c r="G442" s="1" t="s">
        <v>13</v>
      </c>
      <c r="H442" s="1" t="s">
        <v>14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15442</v>
      </c>
      <c r="B443" s="19" t="str">
        <f>HYPERLINK("https://thuathienhue.gov.vn/", "UBND Ủy ban nhân dân xã Vinh Thái tỉnh Thừa Thiên Huế")</f>
        <v>UBND Ủy ban nhân dân xã Vinh Thái tỉnh Thừa Thiên Huế</v>
      </c>
      <c r="C443" s="21" t="s">
        <v>15</v>
      </c>
      <c r="D443" s="22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15443</v>
      </c>
      <c r="B444" s="19" t="str">
        <f>HYPERLINK("https://www.facebook.com/tuoitreconganthuathienhue/", "Công an xã Vinh Hà tỉnh Thừa Thiên Huế")</f>
        <v>Công an xã Vinh Hà tỉnh Thừa Thiên Huế</v>
      </c>
      <c r="C444" s="21" t="s">
        <v>15</v>
      </c>
      <c r="D444" s="21"/>
      <c r="E444" s="1" t="s">
        <v>13</v>
      </c>
      <c r="F444" s="1" t="s">
        <v>13</v>
      </c>
      <c r="G444" s="1" t="s">
        <v>13</v>
      </c>
      <c r="H444" s="1" t="s">
        <v>14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15444</v>
      </c>
      <c r="B445" s="19" t="str">
        <f>HYPERLINK("https://vinhha.thuathienhue.gov.vn/", "UBND Ủy ban nhân dân xã Vinh Hà tỉnh Thừa Thiên Huế")</f>
        <v>UBND Ủy ban nhân dân xã Vinh Hà tỉnh Thừa Thiên Huế</v>
      </c>
      <c r="C445" s="21" t="s">
        <v>15</v>
      </c>
      <c r="D445" s="22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15445</v>
      </c>
      <c r="B446" s="19" t="str">
        <f>HYPERLINK("https://www.facebook.com/anttphubai/", "Công an phường Phú Bài tỉnh Thừa Thiên Huế")</f>
        <v>Công an phường Phú Bài tỉnh Thừa Thiên Huế</v>
      </c>
      <c r="C446" s="21" t="s">
        <v>15</v>
      </c>
      <c r="D446" s="21" t="s">
        <v>16</v>
      </c>
      <c r="E446" s="1" t="s">
        <v>13</v>
      </c>
      <c r="F446" s="1" t="s">
        <v>13</v>
      </c>
      <c r="G446" s="1" t="s">
        <v>13</v>
      </c>
      <c r="H446" s="1" t="s">
        <v>14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15446</v>
      </c>
      <c r="B447" s="19" t="str">
        <f>HYPERLINK("https://phubai.thuathienhue.gov.vn/tin-tuc-su-kien/dang-uy-hdnd-ubnd-ubmttq-viet-nam-phuong-phu-bai-tham-va-chuc-mung-dai-le-phat-dan-nam-2023-phat-lich-2567.html", "UBND Ủy ban nhân dân phường Phú Bài tỉnh Thừa Thiên Huế")</f>
        <v>UBND Ủy ban nhân dân phường Phú Bài tỉnh Thừa Thiên Huế</v>
      </c>
      <c r="C447" s="21" t="s">
        <v>15</v>
      </c>
      <c r="D447" s="22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15447</v>
      </c>
      <c r="B448" s="19" t="str">
        <f>HYPERLINK("https://www.facebook.com/ANTTPhuongThuyVan/", "Công an xã Thủy Vân tỉnh Thừa Thiên Huế")</f>
        <v>Công an xã Thủy Vân tỉnh Thừa Thiên Huế</v>
      </c>
      <c r="C448" s="21" t="s">
        <v>15</v>
      </c>
      <c r="D448" s="21"/>
      <c r="E448" s="1" t="s">
        <v>13</v>
      </c>
      <c r="F448" s="1" t="s">
        <v>13</v>
      </c>
      <c r="G448" s="1" t="s">
        <v>13</v>
      </c>
      <c r="H448" s="1" t="s">
        <v>14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15448</v>
      </c>
      <c r="B449" s="19" t="str">
        <f>HYPERLINK("https://thuyvan.thuathienhue.gov.vn/?gd=4&amp;cn=121&amp;tc=1363", "UBND Ủy ban nhân dân xã Thủy Vân tỉnh Thừa Thiên Huế")</f>
        <v>UBND Ủy ban nhân dân xã Thủy Vân tỉnh Thừa Thiên Huế</v>
      </c>
      <c r="C449" s="21" t="s">
        <v>15</v>
      </c>
      <c r="D449" s="22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15449</v>
      </c>
      <c r="B450" s="19" t="s">
        <v>112</v>
      </c>
      <c r="C450" s="20" t="s">
        <v>13</v>
      </c>
      <c r="D450" s="21"/>
      <c r="E450" s="1" t="s">
        <v>13</v>
      </c>
      <c r="F450" s="1" t="s">
        <v>13</v>
      </c>
      <c r="G450" s="1" t="s">
        <v>13</v>
      </c>
      <c r="H450" s="1" t="s">
        <v>14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15450</v>
      </c>
      <c r="B451" s="19" t="str">
        <f>HYPERLINK("https://thuathienhue.gov.vn/", "UBND Ủy ban nhân dân xã Thủy Thanh tỉnh Thừa Thiên Huế")</f>
        <v>UBND Ủy ban nhân dân xã Thủy Thanh tỉnh Thừa Thiên Huế</v>
      </c>
      <c r="C451" s="21" t="s">
        <v>15</v>
      </c>
      <c r="D451" s="22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15451</v>
      </c>
      <c r="B452" s="19" t="str">
        <f>HYPERLINK("https://www.facebook.com/p/ANTT-Ph%C6%B0%E1%BB%9Dng-Th%E1%BB%A7y-D%C6%B0%C6%A1ng-100069342774004/", "Công an phường Thủy Dương tỉnh Thừa Thiên Huế")</f>
        <v>Công an phường Thủy Dương tỉnh Thừa Thiên Huế</v>
      </c>
      <c r="C452" s="21" t="s">
        <v>15</v>
      </c>
      <c r="D452" s="21"/>
      <c r="E452" s="1" t="s">
        <v>13</v>
      </c>
      <c r="F452" s="1" t="s">
        <v>13</v>
      </c>
      <c r="G452" s="1" t="s">
        <v>13</v>
      </c>
      <c r="H452" s="1" t="s">
        <v>14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15452</v>
      </c>
      <c r="B453" s="19" t="str">
        <f>HYPERLINK("https://thuathienhue.gov.vn/", "UBND Ủy ban nhân dân phường Thủy Dương tỉnh Thừa Thiên Huế")</f>
        <v>UBND Ủy ban nhân dân phường Thủy Dương tỉnh Thừa Thiên Huế</v>
      </c>
      <c r="C453" s="21" t="s">
        <v>15</v>
      </c>
      <c r="D453" s="22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15453</v>
      </c>
      <c r="B454" s="19" t="str">
        <f>HYPERLINK("https://www.facebook.com/p/ANTT-Ph%C6%B0%E1%BB%9Dng-Thu%E1%BB%B7-Ph%C6%B0%C6%A1ng-100066942664639/", "Công an phường Thủy Phương tỉnh Thừa Thiên Huế")</f>
        <v>Công an phường Thủy Phương tỉnh Thừa Thiên Huế</v>
      </c>
      <c r="C454" s="21" t="s">
        <v>15</v>
      </c>
      <c r="D454" s="21"/>
      <c r="E454" s="1" t="s">
        <v>13</v>
      </c>
      <c r="F454" s="1" t="s">
        <v>13</v>
      </c>
      <c r="G454" s="1" t="s">
        <v>13</v>
      </c>
      <c r="H454" s="1" t="s">
        <v>14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15454</v>
      </c>
      <c r="B455" s="19" t="str">
        <f>HYPERLINK("https://thuathienhue.gov.vn/", "UBND Ủy ban nhân dân phường Thủy Phương tỉnh Thừa Thiên Huế")</f>
        <v>UBND Ủy ban nhân dân phường Thủy Phương tỉnh Thừa Thiên Huế</v>
      </c>
      <c r="C455" s="21" t="s">
        <v>15</v>
      </c>
      <c r="D455" s="22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15455</v>
      </c>
      <c r="B456" s="19" t="str">
        <f>HYPERLINK("https://www.facebook.com/p/ANTT-ph%C6%B0%E1%BB%9Dng-Thu%E1%BB%B7-Ch%C3%A2u-100067201075234/", "Công an phường Thủy Châu tỉnh Thừa Thiên Huế")</f>
        <v>Công an phường Thủy Châu tỉnh Thừa Thiên Huế</v>
      </c>
      <c r="C456" s="21" t="s">
        <v>15</v>
      </c>
      <c r="D456" s="21"/>
      <c r="E456" s="1" t="s">
        <v>13</v>
      </c>
      <c r="F456" s="1" t="s">
        <v>13</v>
      </c>
      <c r="G456" s="1" t="s">
        <v>13</v>
      </c>
      <c r="H456" s="1" t="s">
        <v>14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15456</v>
      </c>
      <c r="B457" s="19" t="str">
        <f>HYPERLINK("https://thuychau.thuathienhue.gov.vn/", "UBND Ủy ban nhân dân phường Thủy Châu tỉnh Thừa Thiên Huế")</f>
        <v>UBND Ủy ban nhân dân phường Thủy Châu tỉnh Thừa Thiên Huế</v>
      </c>
      <c r="C457" s="21" t="s">
        <v>15</v>
      </c>
      <c r="D457" s="22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15457</v>
      </c>
      <c r="B458" s="19" t="str">
        <f>HYPERLINK("https://www.facebook.com/p/C%E1%BB%95ng-th%C3%B4ng-tin-ph%C6%B0%E1%BB%9Dng-Thu%E1%BB%B7-L%C6%B0%C6%A1ng-th%E1%BB%8B-x%C3%A3-H%C6%B0%C6%A1ng-Thu%E1%BB%B7-100081459625173/", "Công an phường Thủy Lương tỉnh Thừa Thiên Huế")</f>
        <v>Công an phường Thủy Lương tỉnh Thừa Thiên Huế</v>
      </c>
      <c r="C458" s="21" t="s">
        <v>15</v>
      </c>
      <c r="D458" s="21"/>
      <c r="E458" s="1" t="s">
        <v>13</v>
      </c>
      <c r="F458" s="1" t="s">
        <v>13</v>
      </c>
      <c r="G458" s="1" t="s">
        <v>13</v>
      </c>
      <c r="H458" s="1" t="s">
        <v>14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15458</v>
      </c>
      <c r="B459" s="19" t="str">
        <f>HYPERLINK("https://thuyluong.thuathienhue.gov.vn/thong-tin-tuyen-truyen/uy-ban-nhan-dan-phuong-thuy-luong-phoi-hop-voi-chi-cuc-thue-huong-thuy-van-dong-cac-ho-thue-no-dong.html", "UBND Ủy ban nhân dân phường Thủy Lương tỉnh Thừa Thiên Huế")</f>
        <v>UBND Ủy ban nhân dân phường Thủy Lương tỉnh Thừa Thiên Huế</v>
      </c>
      <c r="C459" s="21" t="s">
        <v>15</v>
      </c>
      <c r="D459" s="22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15459</v>
      </c>
      <c r="B460" s="19" t="str">
        <f>HYPERLINK("https://www.facebook.com/media/set/?set=a.1590895547696530.1073741956.795162800603146&amp;type=3", "Công an xã Thủy Bằng tỉnh Thừa Thiên Huế")</f>
        <v>Công an xã Thủy Bằng tỉnh Thừa Thiên Huế</v>
      </c>
      <c r="C460" s="21" t="s">
        <v>15</v>
      </c>
      <c r="D460" s="21"/>
      <c r="E460" s="1" t="s">
        <v>13</v>
      </c>
      <c r="F460" s="1" t="s">
        <v>13</v>
      </c>
      <c r="G460" s="1" t="s">
        <v>13</v>
      </c>
      <c r="H460" s="1" t="s">
        <v>14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15460</v>
      </c>
      <c r="B461" s="19" t="str">
        <f>HYPERLINK("https://thuybang.thuathienhue.gov.vn/", "UBND Ủy ban nhân dân xã Thủy Bằng tỉnh Thừa Thiên Huế")</f>
        <v>UBND Ủy ban nhân dân xã Thủy Bằng tỉnh Thừa Thiên Huế</v>
      </c>
      <c r="C461" s="21" t="s">
        <v>15</v>
      </c>
      <c r="D461" s="22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15461</v>
      </c>
      <c r="B462" s="19" t="s">
        <v>113</v>
      </c>
      <c r="C462" s="20" t="s">
        <v>13</v>
      </c>
      <c r="D462" s="21"/>
      <c r="E462" s="1" t="s">
        <v>13</v>
      </c>
      <c r="F462" s="1" t="s">
        <v>13</v>
      </c>
      <c r="G462" s="1" t="s">
        <v>13</v>
      </c>
      <c r="H462" s="1" t="s">
        <v>14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15462</v>
      </c>
      <c r="B463" s="19" t="str">
        <f>HYPERLINK("https://huongthuy.thuathienhue.gov.vn/thong-bao/ban-hanh-quyet-dinh-cong-nhan-hoa-giai-thanh-ve-quyen-su-dung-dat-giua-cac-ho-gia-dinh-ca-nhan.html", "UBND Ủy ban nhân dân xã Thủy Tân tỉnh Thừa Thiên Huế")</f>
        <v>UBND Ủy ban nhân dân xã Thủy Tân tỉnh Thừa Thiên Huế</v>
      </c>
      <c r="C463" s="21" t="s">
        <v>15</v>
      </c>
      <c r="D463" s="22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15463</v>
      </c>
      <c r="B464" s="19" t="s">
        <v>114</v>
      </c>
      <c r="C464" s="20" t="s">
        <v>13</v>
      </c>
      <c r="D464" s="21" t="s">
        <v>16</v>
      </c>
      <c r="E464" s="1" t="s">
        <v>13</v>
      </c>
      <c r="F464" s="1" t="s">
        <v>13</v>
      </c>
      <c r="G464" s="1" t="s">
        <v>13</v>
      </c>
      <c r="H464" s="1" t="s">
        <v>14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15464</v>
      </c>
      <c r="B465" s="19" t="str">
        <f>HYPERLINK("https://thuathienhue.gov.vn/", "UBND Ủy ban nhân dân xã Thủy Phù tỉnh Thừa Thiên Huế")</f>
        <v>UBND Ủy ban nhân dân xã Thủy Phù tỉnh Thừa Thiên Huế</v>
      </c>
      <c r="C465" s="21" t="s">
        <v>15</v>
      </c>
      <c r="D465" s="22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15465</v>
      </c>
      <c r="B466" s="19" t="str">
        <f>HYPERLINK("https://www.facebook.com/tuoitreconganthuathienhue/", "Công an xã Phú Sơn tỉnh Thừa Thiên Huế")</f>
        <v>Công an xã Phú Sơn tỉnh Thừa Thiên Huế</v>
      </c>
      <c r="C466" s="21" t="s">
        <v>15</v>
      </c>
      <c r="D466" s="21"/>
      <c r="E466" s="1" t="s">
        <v>13</v>
      </c>
      <c r="F466" s="1" t="s">
        <v>13</v>
      </c>
      <c r="G466" s="1" t="s">
        <v>13</v>
      </c>
      <c r="H466" s="1" t="s">
        <v>14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15466</v>
      </c>
      <c r="B467" s="19" t="str">
        <f>HYPERLINK("https://phuson.thuathienhue.gov.vn/", "UBND Ủy ban nhân dân xã Phú Sơn tỉnh Thừa Thiên Huế")</f>
        <v>UBND Ủy ban nhân dân xã Phú Sơn tỉnh Thừa Thiên Huế</v>
      </c>
      <c r="C467" s="21" t="s">
        <v>15</v>
      </c>
      <c r="D467" s="22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15467</v>
      </c>
      <c r="B468" s="19" t="s">
        <v>115</v>
      </c>
      <c r="C468" s="20" t="s">
        <v>13</v>
      </c>
      <c r="D468" s="21" t="s">
        <v>16</v>
      </c>
      <c r="E468" s="1" t="s">
        <v>13</v>
      </c>
      <c r="F468" s="1" t="s">
        <v>13</v>
      </c>
      <c r="G468" s="1" t="s">
        <v>13</v>
      </c>
      <c r="H468" s="1" t="s">
        <v>14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15468</v>
      </c>
      <c r="B469" s="19" t="str">
        <f>HYPERLINK("https://duonghoa.thuathienhue.gov.vn/", "UBND Ủy ban nhân dân xã Dương Hòa tỉnh Thừa Thiên Huế")</f>
        <v>UBND Ủy ban nhân dân xã Dương Hòa tỉnh Thừa Thiên Huế</v>
      </c>
      <c r="C469" s="21" t="s">
        <v>15</v>
      </c>
      <c r="D469" s="22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15469</v>
      </c>
      <c r="B470" s="19" t="str">
        <f>HYPERLINK("https://www.facebook.com/people/ANTT-T%E1%BB%A8-H%E1%BA%A0/100069266107645/", "Công an phường Tứ Hạ tỉnh Thừa Thiên Huế")</f>
        <v>Công an phường Tứ Hạ tỉnh Thừa Thiên Huế</v>
      </c>
      <c r="C470" s="21" t="s">
        <v>15</v>
      </c>
      <c r="D470" s="21"/>
      <c r="E470" s="1" t="s">
        <v>116</v>
      </c>
      <c r="F470" s="1" t="str">
        <f>HYPERLINK("mailto:captuha533@gmail.com", "captuha533@gmail.com")</f>
        <v>captuha533@gmail.com</v>
      </c>
      <c r="G470" s="1" t="s">
        <v>13</v>
      </c>
      <c r="H470" s="1" t="s">
        <v>117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15470</v>
      </c>
      <c r="B471" s="19" t="str">
        <f>HYPERLINK("https://huongtra.thuathienhue.gov.vn/Download.aspx?name=3899(1).pdf&amp;TuKhoa=vb&amp;khoa=34269", "UBND Ủy ban nhân dân phường Tứ Hạ tỉnh Thừa Thiên Huế")</f>
        <v>UBND Ủy ban nhân dân phường Tứ Hạ tỉnh Thừa Thiên Huế</v>
      </c>
      <c r="C471" s="21" t="s">
        <v>15</v>
      </c>
      <c r="D471" s="22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15471</v>
      </c>
      <c r="B472" s="19" t="s">
        <v>118</v>
      </c>
      <c r="C472" s="20" t="s">
        <v>13</v>
      </c>
      <c r="D472" s="21"/>
      <c r="E472" s="1" t="s">
        <v>13</v>
      </c>
      <c r="F472" s="1" t="s">
        <v>13</v>
      </c>
      <c r="G472" s="1" t="s">
        <v>13</v>
      </c>
      <c r="H472" s="1" t="s">
        <v>14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15472</v>
      </c>
      <c r="B473" s="19" t="str">
        <f>HYPERLINK("https://haiduong.thuathienhue.gov.vn/", "UBND Ủy ban nhân dân xã Hải Dương tỉnh Thừa Thiên Huế")</f>
        <v>UBND Ủy ban nhân dân xã Hải Dương tỉnh Thừa Thiên Huế</v>
      </c>
      <c r="C473" s="21" t="s">
        <v>15</v>
      </c>
      <c r="D473" s="22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15473</v>
      </c>
      <c r="B474" s="19" t="str">
        <f>HYPERLINK("https://www.facebook.com/antt.huongphong/", "Công an xã Hương Phong tỉnh Thừa Thiên Huế")</f>
        <v>Công an xã Hương Phong tỉnh Thừa Thiên Huế</v>
      </c>
      <c r="C474" s="21" t="s">
        <v>15</v>
      </c>
      <c r="D474" s="21"/>
      <c r="E474" s="1" t="s">
        <v>13</v>
      </c>
      <c r="F474" s="1" t="s">
        <v>13</v>
      </c>
      <c r="G474" s="1" t="s">
        <v>13</v>
      </c>
      <c r="H474" s="1" t="s">
        <v>14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15474</v>
      </c>
      <c r="B475" s="19" t="str">
        <f>HYPERLINK("https://huongphongtphue.thuathienhue.gov.vn/", "UBND Ủy ban nhân dân xã Hương Phong tỉnh Thừa Thiên Huế")</f>
        <v>UBND Ủy ban nhân dân xã Hương Phong tỉnh Thừa Thiên Huế</v>
      </c>
      <c r="C475" s="21" t="s">
        <v>15</v>
      </c>
      <c r="D475" s="22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15475</v>
      </c>
      <c r="B476" s="19" t="str">
        <f>HYPERLINK("https://www.facebook.com/tuoitreconganthuathienhue/", "Công an xã Hương Toàn tỉnh Thừa Thiên Huế")</f>
        <v>Công an xã Hương Toàn tỉnh Thừa Thiên Huế</v>
      </c>
      <c r="C476" s="21" t="s">
        <v>15</v>
      </c>
      <c r="D476" s="21"/>
      <c r="E476" s="1" t="s">
        <v>13</v>
      </c>
      <c r="F476" s="1" t="s">
        <v>13</v>
      </c>
      <c r="G476" s="1" t="s">
        <v>13</v>
      </c>
      <c r="H476" s="1" t="s">
        <v>14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15476</v>
      </c>
      <c r="B477" s="19" t="str">
        <f>HYPERLINK("https://thuathienhue.gov.vn/", "UBND Ủy ban nhân dân xã Hương Toàn tỉnh Thừa Thiên Huế")</f>
        <v>UBND Ủy ban nhân dân xã Hương Toàn tỉnh Thừa Thiên Huế</v>
      </c>
      <c r="C477" s="21" t="s">
        <v>15</v>
      </c>
      <c r="D477" s="22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15477</v>
      </c>
      <c r="B478" s="19" t="s">
        <v>119</v>
      </c>
      <c r="C478" s="20" t="s">
        <v>13</v>
      </c>
      <c r="D478" s="21"/>
      <c r="E478" s="1" t="s">
        <v>13</v>
      </c>
      <c r="F478" s="1" t="s">
        <v>13</v>
      </c>
      <c r="G478" s="1" t="s">
        <v>13</v>
      </c>
      <c r="H478" s="1" t="s">
        <v>14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15478</v>
      </c>
      <c r="B479" s="19" t="str">
        <f>HYPERLINK("https://thuathienhue.gov.vn/", "UBND Ủy ban nhân dân phường Hương Vân tỉnh Thừa Thiên Huế")</f>
        <v>UBND Ủy ban nhân dân phường Hương Vân tỉnh Thừa Thiên Huế</v>
      </c>
      <c r="C479" s="21" t="s">
        <v>15</v>
      </c>
      <c r="D479" s="22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15479</v>
      </c>
      <c r="B480" s="19" t="s">
        <v>120</v>
      </c>
      <c r="C480" s="20" t="s">
        <v>13</v>
      </c>
      <c r="D480" s="21"/>
      <c r="E480" s="1" t="s">
        <v>13</v>
      </c>
      <c r="F480" s="1" t="s">
        <v>13</v>
      </c>
      <c r="G480" s="1" t="s">
        <v>13</v>
      </c>
      <c r="H480" s="1" t="s">
        <v>14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15480</v>
      </c>
      <c r="B481" s="19" t="str">
        <f>HYPERLINK("https://thuathienhue.gov.vn/", "UBND Ủy ban nhân dân phường Hương Văn tỉnh Thừa Thiên Huế")</f>
        <v>UBND Ủy ban nhân dân phường Hương Văn tỉnh Thừa Thiên Huế</v>
      </c>
      <c r="C481" s="21" t="s">
        <v>15</v>
      </c>
      <c r="D481" s="22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15481</v>
      </c>
      <c r="B482" s="19" t="s">
        <v>121</v>
      </c>
      <c r="C482" s="20" t="s">
        <v>13</v>
      </c>
      <c r="D482" s="21"/>
      <c r="E482" s="1" t="s">
        <v>13</v>
      </c>
      <c r="F482" s="1" t="s">
        <v>13</v>
      </c>
      <c r="G482" s="1" t="s">
        <v>13</v>
      </c>
      <c r="H482" s="1" t="s">
        <v>14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15482</v>
      </c>
      <c r="B483" s="19" t="str">
        <f>HYPERLINK("https://huongvinh.thuathienhue.gov.vn/", "UBND Ủy ban nhân dân xã Hương Vinh tỉnh Thừa Thiên Huế")</f>
        <v>UBND Ủy ban nhân dân xã Hương Vinh tỉnh Thừa Thiên Huế</v>
      </c>
      <c r="C483" s="21" t="s">
        <v>15</v>
      </c>
      <c r="D483" s="22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15483</v>
      </c>
      <c r="B484" s="19" t="str">
        <f>HYPERLINK("https://www.facebook.com/p/C%E1%BB%95ng-th%C3%B4ng-tin-ph%C6%B0%E1%BB%9Dng-H%C6%B0%C6%A1ng-Xu%C3%A2n-100040565693877/", "Công an phường Hương Xuân tỉnh Thừa Thiên Huế")</f>
        <v>Công an phường Hương Xuân tỉnh Thừa Thiên Huế</v>
      </c>
      <c r="C484" s="21" t="s">
        <v>15</v>
      </c>
      <c r="D484" s="21"/>
      <c r="E484" s="1" t="s">
        <v>13</v>
      </c>
      <c r="F484" s="1" t="s">
        <v>13</v>
      </c>
      <c r="G484" s="1" t="s">
        <v>13</v>
      </c>
      <c r="H484" s="1" t="s">
        <v>14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15484</v>
      </c>
      <c r="B485" s="19" t="str">
        <f>HYPERLINK("https://huongxuan.thuathienhue.gov.vn/?gd=7&amp;cn=109&amp;tc=35507", "UBND Ủy ban nhân dân phường Hương Xuân tỉnh Thừa Thiên Huế")</f>
        <v>UBND Ủy ban nhân dân phường Hương Xuân tỉnh Thừa Thiên Huế</v>
      </c>
      <c r="C485" s="21" t="s">
        <v>15</v>
      </c>
      <c r="D485" s="22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15485</v>
      </c>
      <c r="B486" s="19" t="str">
        <f>HYPERLINK("https://www.facebook.com/LaChuQueToi/", "Công an phường Hương Chữ tỉnh Thừa Thiên Huế")</f>
        <v>Công an phường Hương Chữ tỉnh Thừa Thiên Huế</v>
      </c>
      <c r="C486" s="21" t="s">
        <v>15</v>
      </c>
      <c r="D486" s="21"/>
      <c r="E486" s="1" t="s">
        <v>13</v>
      </c>
      <c r="F486" s="1" t="s">
        <v>13</v>
      </c>
      <c r="G486" s="1" t="s">
        <v>13</v>
      </c>
      <c r="H486" s="1" t="s">
        <v>14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15486</v>
      </c>
      <c r="B487" s="19" t="str">
        <f>HYPERLINK("https://huongchu.thuathienhue.gov.vn/?gd=4&amp;cn=97&amp;tc=21778", "UBND Ủy ban nhân dân phường Hương Chữ tỉnh Thừa Thiên Huế")</f>
        <v>UBND Ủy ban nhân dân phường Hương Chữ tỉnh Thừa Thiên Huế</v>
      </c>
      <c r="C487" s="21" t="s">
        <v>15</v>
      </c>
      <c r="D487" s="22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15487</v>
      </c>
      <c r="B488" s="19" t="str">
        <f>HYPERLINK("https://www.facebook.com/p/C%E1%BB%95ng-th%C3%B4ng-tin-ph%C6%B0%E1%BB%9Dng-H%C6%B0%C6%A1ng-S%C6%A1-th%C3%A0nh-ph%E1%BB%91-Hu%E1%BA%BF-100068756222434/", "Công an phường Hương An tỉnh Thừa Thiên Huế")</f>
        <v>Công an phường Hương An tỉnh Thừa Thiên Huế</v>
      </c>
      <c r="C488" s="21" t="s">
        <v>15</v>
      </c>
      <c r="D488" s="21"/>
      <c r="E488" s="1" t="s">
        <v>13</v>
      </c>
      <c r="F488" s="1" t="s">
        <v>13</v>
      </c>
      <c r="G488" s="1" t="s">
        <v>13</v>
      </c>
      <c r="H488" s="1" t="s">
        <v>14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15488</v>
      </c>
      <c r="B489" s="19" t="str">
        <f>HYPERLINK("https://huongan.thuathienhue.gov.vn/", "UBND Ủy ban nhân dân phường Hương An tỉnh Thừa Thiên Huế")</f>
        <v>UBND Ủy ban nhân dân phường Hương An tỉnh Thừa Thiên Huế</v>
      </c>
      <c r="C489" s="21" t="s">
        <v>15</v>
      </c>
      <c r="D489" s="22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15489</v>
      </c>
      <c r="B490" s="19" t="s">
        <v>122</v>
      </c>
      <c r="C490" s="20" t="s">
        <v>13</v>
      </c>
      <c r="D490" s="21"/>
      <c r="E490" s="1" t="s">
        <v>13</v>
      </c>
      <c r="F490" s="1" t="s">
        <v>13</v>
      </c>
      <c r="G490" s="1" t="s">
        <v>13</v>
      </c>
      <c r="H490" s="1" t="s">
        <v>14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15490</v>
      </c>
      <c r="B491" s="19" t="str">
        <f>HYPERLINK("https://thuathienhue.gov.vn/", "UBND Ủy ban nhân dân xã Hương Bình tỉnh Thừa Thiên Huế")</f>
        <v>UBND Ủy ban nhân dân xã Hương Bình tỉnh Thừa Thiên Huế</v>
      </c>
      <c r="C491" s="21" t="s">
        <v>15</v>
      </c>
      <c r="D491" s="22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15491</v>
      </c>
      <c r="B492" s="19" t="s">
        <v>123</v>
      </c>
      <c r="C492" s="20" t="s">
        <v>13</v>
      </c>
      <c r="D492" s="21"/>
      <c r="E492" s="1" t="s">
        <v>13</v>
      </c>
      <c r="F492" s="1" t="s">
        <v>13</v>
      </c>
      <c r="G492" s="1" t="s">
        <v>13</v>
      </c>
      <c r="H492" s="1" t="s">
        <v>14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15492</v>
      </c>
      <c r="B493" s="19" t="str">
        <f>HYPERLINK("https://huongho.thuathienhue.gov.vn/", "UBND Ủy ban nhân dân phường Hương Hồ tỉnh Thừa Thiên Huế")</f>
        <v>UBND Ủy ban nhân dân phường Hương Hồ tỉnh Thừa Thiên Huế</v>
      </c>
      <c r="C493" s="21" t="s">
        <v>15</v>
      </c>
      <c r="D493" s="22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15493</v>
      </c>
      <c r="B494" s="19" t="s">
        <v>124</v>
      </c>
      <c r="C494" s="20" t="s">
        <v>13</v>
      </c>
      <c r="D494" s="21"/>
      <c r="E494" s="1" t="s">
        <v>13</v>
      </c>
      <c r="F494" s="1" t="s">
        <v>13</v>
      </c>
      <c r="G494" s="1" t="s">
        <v>13</v>
      </c>
      <c r="H494" s="1" t="s">
        <v>14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15494</v>
      </c>
      <c r="B495" s="19" t="str">
        <f>HYPERLINK("https://huongtho.thuathienhue.gov.vn/", "UBND Ủy ban nhân dân xã Hương Thọ tỉnh Thừa Thiên Huế")</f>
        <v>UBND Ủy ban nhân dân xã Hương Thọ tỉnh Thừa Thiên Huế</v>
      </c>
      <c r="C495" s="21" t="s">
        <v>15</v>
      </c>
      <c r="D495" s="22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15495</v>
      </c>
      <c r="B496" s="19" t="s">
        <v>125</v>
      </c>
      <c r="C496" s="20" t="s">
        <v>13</v>
      </c>
      <c r="D496" s="21"/>
      <c r="E496" s="1" t="s">
        <v>13</v>
      </c>
      <c r="F496" s="1" t="s">
        <v>13</v>
      </c>
      <c r="G496" s="1" t="s">
        <v>13</v>
      </c>
      <c r="H496" s="1" t="s">
        <v>14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15496</v>
      </c>
      <c r="B497" s="19" t="str">
        <f>HYPERLINK("https://binhtien.thuathienhue.gov.vn/", "UBND Ủy ban nhân dân xã Bình Điền tỉnh Thừa Thiên Huế")</f>
        <v>UBND Ủy ban nhân dân xã Bình Điền tỉnh Thừa Thiên Huế</v>
      </c>
      <c r="C497" s="21" t="s">
        <v>15</v>
      </c>
      <c r="D497" s="22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15497</v>
      </c>
      <c r="B498" s="19" t="s">
        <v>126</v>
      </c>
      <c r="C498" s="20" t="s">
        <v>13</v>
      </c>
      <c r="D498" s="21"/>
      <c r="E498" s="1" t="s">
        <v>13</v>
      </c>
      <c r="F498" s="1" t="s">
        <v>13</v>
      </c>
      <c r="G498" s="1" t="s">
        <v>13</v>
      </c>
      <c r="H498" s="1" t="s">
        <v>14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15498</v>
      </c>
      <c r="B499" s="19" t="str">
        <f>HYPERLINK("https://thuathienhue.gov.vn/Tin-tuc-su-kien/tid/Huong-Tra-Ra-Nghi-quyet-thong-qua-phuong-an-nhap-xa-Hong-Tien-va-xa-Binh-Dien-thanh-xa-Binh-Tien/newsid/C564C6EC-D835-487B-BF63-AAA400FFFEE9/cid/B978B3F3-05EF-45E4-BEE7-F47C2B99302B", "UBND Ủy ban nhân dân xã Hồng Tiến tỉnh Thừa Thiên Huế")</f>
        <v>UBND Ủy ban nhân dân xã Hồng Tiến tỉnh Thừa Thiên Huế</v>
      </c>
      <c r="C499" s="21" t="s">
        <v>15</v>
      </c>
      <c r="D499" s="22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15499</v>
      </c>
      <c r="B500" s="19" t="str">
        <f>HYPERLINK("https://www.facebook.com/tuoitreconganthuathienhue/", "Công an xã Bình Thành tỉnh Thừa Thiên Huế")</f>
        <v>Công an xã Bình Thành tỉnh Thừa Thiên Huế</v>
      </c>
      <c r="C500" s="21" t="s">
        <v>15</v>
      </c>
      <c r="D500" s="21"/>
      <c r="E500" s="1" t="s">
        <v>13</v>
      </c>
      <c r="F500" s="1" t="s">
        <v>13</v>
      </c>
      <c r="G500" s="1" t="s">
        <v>13</v>
      </c>
      <c r="H500" s="1" t="s">
        <v>14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15500</v>
      </c>
      <c r="B501" s="19" t="str">
        <f>HYPERLINK("https://thuathienhue.gov.vn/", "UBND Ủy ban nhân dân xã Bình Thành tỉnh Thừa Thiên Huế")</f>
        <v>UBND Ủy ban nhân dân xã Bình Thành tỉnh Thừa Thiên Huế</v>
      </c>
      <c r="C501" s="21" t="s">
        <v>15</v>
      </c>
      <c r="D501" s="22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15501</v>
      </c>
      <c r="B502" s="19" t="s">
        <v>127</v>
      </c>
      <c r="C502" s="20" t="s">
        <v>13</v>
      </c>
      <c r="D502" s="21"/>
      <c r="E502" s="1" t="s">
        <v>13</v>
      </c>
      <c r="F502" s="1" t="s">
        <v>13</v>
      </c>
      <c r="G502" s="1" t="s">
        <v>13</v>
      </c>
      <c r="H502" s="1" t="s">
        <v>14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15502</v>
      </c>
      <c r="B503" s="19" t="str">
        <f>HYPERLINK("https://stp.thuathienhue.gov.vn/?gd=28&amp;cn=1&amp;id=142&amp;tc=3115", "UBND Ủy ban nhân dân xã Hồng Vân tỉnh Thừa Thiên Huế")</f>
        <v>UBND Ủy ban nhân dân xã Hồng Vân tỉnh Thừa Thiên Huế</v>
      </c>
      <c r="C503" s="21" t="s">
        <v>15</v>
      </c>
      <c r="D503" s="22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15503</v>
      </c>
      <c r="B504" s="19" t="s">
        <v>128</v>
      </c>
      <c r="C504" s="20" t="s">
        <v>13</v>
      </c>
      <c r="D504" s="21"/>
      <c r="E504" s="1" t="s">
        <v>13</v>
      </c>
      <c r="F504" s="1" t="s">
        <v>13</v>
      </c>
      <c r="G504" s="1" t="s">
        <v>13</v>
      </c>
      <c r="H504" s="1" t="s">
        <v>14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15504</v>
      </c>
      <c r="B505" s="19" t="str">
        <f>HYPERLINK("https://hongha.thuathienhue.gov.vn/", "UBND Ủy ban nhân dân xã Hồng Hạ tỉnh Thừa Thiên Huế")</f>
        <v>UBND Ủy ban nhân dân xã Hồng Hạ tỉnh Thừa Thiên Huế</v>
      </c>
      <c r="C505" s="21" t="s">
        <v>15</v>
      </c>
      <c r="D505" s="22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15505</v>
      </c>
      <c r="B506" s="19" t="s">
        <v>129</v>
      </c>
      <c r="C506" s="20" t="s">
        <v>13</v>
      </c>
      <c r="D506" s="21"/>
      <c r="E506" s="1" t="s">
        <v>13</v>
      </c>
      <c r="F506" s="1" t="s">
        <v>13</v>
      </c>
      <c r="G506" s="1" t="s">
        <v>13</v>
      </c>
      <c r="H506" s="1" t="s">
        <v>14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15506</v>
      </c>
      <c r="B507" s="19" t="str">
        <f>HYPERLINK("https://hongkim.thuathienhue.gov.vn/", "UBND Ủy ban nhân dân xã Hồng Kim tỉnh Thừa Thiên Huế")</f>
        <v>UBND Ủy ban nhân dân xã Hồng Kim tỉnh Thừa Thiên Huế</v>
      </c>
      <c r="C507" s="21" t="s">
        <v>15</v>
      </c>
      <c r="D507" s="22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15507</v>
      </c>
      <c r="B508" s="19" t="str">
        <f>HYPERLINK("https://www.facebook.com/tuoitreconganthuathienhue/", "Công an xã Hồng Trung tỉnh Thừa Thiên Huế")</f>
        <v>Công an xã Hồng Trung tỉnh Thừa Thiên Huế</v>
      </c>
      <c r="C508" s="21" t="s">
        <v>15</v>
      </c>
      <c r="D508" s="21"/>
      <c r="E508" s="1" t="s">
        <v>13</v>
      </c>
      <c r="F508" s="1" t="s">
        <v>13</v>
      </c>
      <c r="G508" s="1" t="s">
        <v>13</v>
      </c>
      <c r="H508" s="1" t="s">
        <v>14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15508</v>
      </c>
      <c r="B509" s="19" t="str">
        <f>HYPERLINK("https://thuathienhue.gov.vn/", "UBND Ủy ban nhân dân xã Hồng Trung tỉnh Thừa Thiên Huế")</f>
        <v>UBND Ủy ban nhân dân xã Hồng Trung tỉnh Thừa Thiên Huế</v>
      </c>
      <c r="C509" s="21" t="s">
        <v>15</v>
      </c>
      <c r="D509" s="22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15509</v>
      </c>
      <c r="B510" s="19" t="str">
        <f>HYPERLINK("https://www.facebook.com/tuoitreconganthuathienhue/", "Công an xã Hương Nguyên tỉnh Thừa Thiên Huế")</f>
        <v>Công an xã Hương Nguyên tỉnh Thừa Thiên Huế</v>
      </c>
      <c r="C510" s="21" t="s">
        <v>15</v>
      </c>
      <c r="D510" s="21"/>
      <c r="E510" s="1" t="s">
        <v>13</v>
      </c>
      <c r="F510" s="1" t="s">
        <v>13</v>
      </c>
      <c r="G510" s="1" t="s">
        <v>13</v>
      </c>
      <c r="H510" s="1" t="s">
        <v>14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15510</v>
      </c>
      <c r="B511" s="19" t="str">
        <f>HYPERLINK("https://thuathienhue.gov.vn/", "UBND Ủy ban nhân dân xã Hương Nguyên tỉnh Thừa Thiên Huế")</f>
        <v>UBND Ủy ban nhân dân xã Hương Nguyên tỉnh Thừa Thiên Huế</v>
      </c>
      <c r="C511" s="21" t="s">
        <v>15</v>
      </c>
      <c r="D511" s="22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15511</v>
      </c>
      <c r="B512" s="19" t="str">
        <f>HYPERLINK("https://www.facebook.com/tuoitreconganthuathienhue/", "Công an xã Bắc Sơn tỉnh Thừa Thiên Huế")</f>
        <v>Công an xã Bắc Sơn tỉnh Thừa Thiên Huế</v>
      </c>
      <c r="C512" s="21" t="s">
        <v>15</v>
      </c>
      <c r="D512" s="21"/>
      <c r="E512" s="1" t="s">
        <v>13</v>
      </c>
      <c r="F512" s="1" t="s">
        <v>13</v>
      </c>
      <c r="G512" s="1" t="s">
        <v>13</v>
      </c>
      <c r="H512" s="1" t="s">
        <v>14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15512</v>
      </c>
      <c r="B513" s="19" t="str">
        <f>HYPERLINK("https://aluoi.thuathienhue.gov.vn/?gd=21&amp;cn=89&amp;tc=4383", "UBND Ủy ban nhân dân xã Bắc Sơn tỉnh Thừa Thiên Huế")</f>
        <v>UBND Ủy ban nhân dân xã Bắc Sơn tỉnh Thừa Thiên Huế</v>
      </c>
      <c r="C513" s="21" t="s">
        <v>15</v>
      </c>
      <c r="D513" s="22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15513</v>
      </c>
      <c r="B514" s="19" t="str">
        <f>HYPERLINK("https://www.facebook.com/p/B%E1%BB%99-%C4%91%E1%BB%99i-Bi%C3%AAn-ph%C3%B2ng-t%E1%BB%89nh-Th%E1%BB%ABa-Thi%C3%AAn-Hu%E1%BA%BF-100064816542285/?locale=mk_MK", "Công an xã Hồng Bắc tỉnh Thừa Thiên Huế")</f>
        <v>Công an xã Hồng Bắc tỉnh Thừa Thiên Huế</v>
      </c>
      <c r="C514" s="21" t="s">
        <v>15</v>
      </c>
      <c r="D514" s="21"/>
      <c r="E514" s="1" t="s">
        <v>13</v>
      </c>
      <c r="F514" s="1" t="s">
        <v>13</v>
      </c>
      <c r="G514" s="1" t="s">
        <v>13</v>
      </c>
      <c r="H514" s="1" t="s">
        <v>14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15514</v>
      </c>
      <c r="B515" s="19" t="str">
        <f>HYPERLINK("https://thuathienhue.gov.vn/", "UBND Ủy ban nhân dân xã Hồng Bắc tỉnh Thừa Thiên Huế")</f>
        <v>UBND Ủy ban nhân dân xã Hồng Bắc tỉnh Thừa Thiên Huế</v>
      </c>
      <c r="C515" s="21" t="s">
        <v>15</v>
      </c>
      <c r="D515" s="22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15515</v>
      </c>
      <c r="B516" s="19" t="str">
        <f>HYPERLINK("https://www.facebook.com/tuoitreconganthuathienhue/", "Công an xã A Ngo tỉnh Thừa Thiên Huế")</f>
        <v>Công an xã A Ngo tỉnh Thừa Thiên Huế</v>
      </c>
      <c r="C516" s="21" t="s">
        <v>15</v>
      </c>
      <c r="D516" s="21"/>
      <c r="E516" s="1" t="s">
        <v>13</v>
      </c>
      <c r="F516" s="1" t="s">
        <v>13</v>
      </c>
      <c r="G516" s="1" t="s">
        <v>13</v>
      </c>
      <c r="H516" s="1" t="s">
        <v>14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15516</v>
      </c>
      <c r="B517" s="19" t="str">
        <f>HYPERLINK("https://thuathienhue.gov.vn/", "UBND Ủy ban nhân dân xã A Ngo tỉnh Thừa Thiên Huế")</f>
        <v>UBND Ủy ban nhân dân xã A Ngo tỉnh Thừa Thiên Huế</v>
      </c>
      <c r="C517" s="21" t="s">
        <v>15</v>
      </c>
      <c r="D517" s="22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15517</v>
      </c>
      <c r="B518" s="19" t="str">
        <f>HYPERLINK("https://www.facebook.com/tuoitreconganthuathienhue/", "Công an xã Sơn Thủy tỉnh Thừa Thiên Huế")</f>
        <v>Công an xã Sơn Thủy tỉnh Thừa Thiên Huế</v>
      </c>
      <c r="C518" s="21" t="s">
        <v>15</v>
      </c>
      <c r="D518" s="21"/>
      <c r="E518" s="1" t="s">
        <v>13</v>
      </c>
      <c r="F518" s="1" t="s">
        <v>13</v>
      </c>
      <c r="G518" s="1" t="s">
        <v>13</v>
      </c>
      <c r="H518" s="1" t="s">
        <v>14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15518</v>
      </c>
      <c r="B519" s="19" t="str">
        <f>HYPERLINK("https://thuathienhue.gov.vn/", "UBND Ủy ban nhân dân xã Sơn Thủy tỉnh Thừa Thiên Huế")</f>
        <v>UBND Ủy ban nhân dân xã Sơn Thủy tỉnh Thừa Thiên Huế</v>
      </c>
      <c r="C519" s="21" t="s">
        <v>15</v>
      </c>
      <c r="D519" s="22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15519</v>
      </c>
      <c r="B520" s="19" t="str">
        <f>HYPERLINK("https://www.facebook.com/tuoitreconganthuathienhue/", "Công an xã Phú Vinh tỉnh Thừa Thiên Huế")</f>
        <v>Công an xã Phú Vinh tỉnh Thừa Thiên Huế</v>
      </c>
      <c r="C520" s="21" t="s">
        <v>15</v>
      </c>
      <c r="D520" s="21"/>
      <c r="E520" s="1" t="s">
        <v>13</v>
      </c>
      <c r="F520" s="1" t="s">
        <v>13</v>
      </c>
      <c r="G520" s="1" t="s">
        <v>13</v>
      </c>
      <c r="H520" s="1" t="s">
        <v>14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15520</v>
      </c>
      <c r="B521" s="19" t="str">
        <f>HYPERLINK("https://phuvinh.thuathienhue.gov.vn/UploadFiles/TinTuc/2024/8/1/45._qd_15_quy_trinh_noi_bo_xa_phu_vinh.pdf", "UBND Ủy ban nhân dân xã Phú Vinh tỉnh Thừa Thiên Huế")</f>
        <v>UBND Ủy ban nhân dân xã Phú Vinh tỉnh Thừa Thiên Huế</v>
      </c>
      <c r="C521" s="21" t="s">
        <v>15</v>
      </c>
      <c r="D521" s="22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15521</v>
      </c>
      <c r="B522" s="19" t="str">
        <f>HYPERLINK("https://www.facebook.com/tuoitreconganthuathienhue/", "Công an xã Hồng Quảng tỉnh Thừa Thiên Huế")</f>
        <v>Công an xã Hồng Quảng tỉnh Thừa Thiên Huế</v>
      </c>
      <c r="C522" s="21" t="s">
        <v>15</v>
      </c>
      <c r="D522" s="21"/>
      <c r="E522" s="1" t="s">
        <v>13</v>
      </c>
      <c r="F522" s="1" t="s">
        <v>13</v>
      </c>
      <c r="G522" s="1" t="s">
        <v>13</v>
      </c>
      <c r="H522" s="1" t="s">
        <v>14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15522</v>
      </c>
      <c r="B523" s="19" t="str">
        <f>HYPERLINK("https://thuathienhue.gov.vn/", "UBND Ủy ban nhân dân xã Hồng Quảng tỉnh Thừa Thiên Huế")</f>
        <v>UBND Ủy ban nhân dân xã Hồng Quảng tỉnh Thừa Thiên Huế</v>
      </c>
      <c r="C523" s="21" t="s">
        <v>15</v>
      </c>
      <c r="D523" s="22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15523</v>
      </c>
      <c r="B524" s="19" t="str">
        <f>HYPERLINK("https://www.facebook.com/antt.huongphong/", "Công an xã Hương Phong tỉnh Thừa Thiên Huế")</f>
        <v>Công an xã Hương Phong tỉnh Thừa Thiên Huế</v>
      </c>
      <c r="C524" s="21" t="s">
        <v>15</v>
      </c>
      <c r="D524" s="21"/>
      <c r="E524" s="1" t="s">
        <v>13</v>
      </c>
      <c r="F524" s="1" t="s">
        <v>13</v>
      </c>
      <c r="G524" s="1" t="s">
        <v>13</v>
      </c>
      <c r="H524" s="1" t="s">
        <v>14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15524</v>
      </c>
      <c r="B525" s="19" t="str">
        <f>HYPERLINK("https://huongphongtphue.thuathienhue.gov.vn/", "UBND Ủy ban nhân dân xã Hương Phong tỉnh Thừa Thiên Huế")</f>
        <v>UBND Ủy ban nhân dân xã Hương Phong tỉnh Thừa Thiên Huế</v>
      </c>
      <c r="C525" s="21" t="s">
        <v>15</v>
      </c>
      <c r="D525" s="22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15525</v>
      </c>
      <c r="B526" s="19" t="str">
        <f>HYPERLINK("https://www.facebook.com/tuoitreconganthuathienhue/", "Công an xã Nhâm tỉnh Thừa Thiên Huế")</f>
        <v>Công an xã Nhâm tỉnh Thừa Thiên Huế</v>
      </c>
      <c r="C526" s="21" t="s">
        <v>15</v>
      </c>
      <c r="D526" s="21"/>
      <c r="E526" s="1" t="s">
        <v>13</v>
      </c>
      <c r="F526" s="1" t="s">
        <v>13</v>
      </c>
      <c r="G526" s="1" t="s">
        <v>13</v>
      </c>
      <c r="H526" s="1" t="s">
        <v>14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15526</v>
      </c>
      <c r="B527" s="19" t="str">
        <f>HYPERLINK("https://thuathienhue.gov.vn/", "UBND Ủy ban nhân dân xã Nhâm tỉnh Thừa Thiên Huế")</f>
        <v>UBND Ủy ban nhân dân xã Nhâm tỉnh Thừa Thiên Huế</v>
      </c>
      <c r="C527" s="21" t="s">
        <v>15</v>
      </c>
      <c r="D527" s="22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15527</v>
      </c>
      <c r="B528" s="19" t="s">
        <v>130</v>
      </c>
      <c r="C528" s="20" t="s">
        <v>13</v>
      </c>
      <c r="D528" s="21"/>
      <c r="E528" s="1" t="s">
        <v>13</v>
      </c>
      <c r="F528" s="1" t="s">
        <v>13</v>
      </c>
      <c r="G528" s="1" t="s">
        <v>13</v>
      </c>
      <c r="H528" s="1" t="s">
        <v>14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15528</v>
      </c>
      <c r="B529" s="19" t="str">
        <f>HYPERLINK("https://hongthuong.thuathienhue.gov.vn/", "UBND Ủy ban nhân dân xã Hồng Thượng tỉnh Thừa Thiên Huế")</f>
        <v>UBND Ủy ban nhân dân xã Hồng Thượng tỉnh Thừa Thiên Huế</v>
      </c>
      <c r="C529" s="21" t="s">
        <v>15</v>
      </c>
      <c r="D529" s="22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15529</v>
      </c>
      <c r="B530" s="19" t="s">
        <v>131</v>
      </c>
      <c r="C530" s="20" t="s">
        <v>13</v>
      </c>
      <c r="D530" s="21"/>
      <c r="E530" s="1" t="s">
        <v>13</v>
      </c>
      <c r="F530" s="1" t="s">
        <v>13</v>
      </c>
      <c r="G530" s="1" t="s">
        <v>13</v>
      </c>
      <c r="H530" s="1" t="s">
        <v>14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15530</v>
      </c>
      <c r="B531" s="19" t="str">
        <f>HYPERLINK("https://snv.thuathienhue.gov.vn/?gd=3&amp;cn=205&amp;tc=920", "UBND Ủy ban nhân dân xã Hồng Thái tỉnh Thừa Thiên Huế")</f>
        <v>UBND Ủy ban nhân dân xã Hồng Thái tỉnh Thừa Thiên Huế</v>
      </c>
      <c r="C531" s="21" t="s">
        <v>15</v>
      </c>
      <c r="D531" s="22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15531</v>
      </c>
      <c r="B532" s="19" t="str">
        <f>HYPERLINK("https://www.facebook.com/tuoitreconganthuathienhue/", "Công an xã Hương Lâm tỉnh Thừa Thiên Huế")</f>
        <v>Công an xã Hương Lâm tỉnh Thừa Thiên Huế</v>
      </c>
      <c r="C532" s="21" t="s">
        <v>15</v>
      </c>
      <c r="D532" s="21"/>
      <c r="E532" s="1" t="s">
        <v>13</v>
      </c>
      <c r="F532" s="1" t="s">
        <v>13</v>
      </c>
      <c r="G532" s="1" t="s">
        <v>13</v>
      </c>
      <c r="H532" s="1" t="s">
        <v>14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15532</v>
      </c>
      <c r="B533" s="19" t="str">
        <f>HYPERLINK("https://thuathienhue.gov.vn/", "UBND Ủy ban nhân dân xã Hương Lâm tỉnh Thừa Thiên Huế")</f>
        <v>UBND Ủy ban nhân dân xã Hương Lâm tỉnh Thừa Thiên Huế</v>
      </c>
      <c r="C533" s="21" t="s">
        <v>15</v>
      </c>
      <c r="D533" s="22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15533</v>
      </c>
      <c r="B534" s="19" t="s">
        <v>132</v>
      </c>
      <c r="C534" s="20" t="s">
        <v>13</v>
      </c>
      <c r="D534" s="21"/>
      <c r="E534" s="1" t="s">
        <v>13</v>
      </c>
      <c r="F534" s="1" t="s">
        <v>13</v>
      </c>
      <c r="G534" s="1" t="s">
        <v>13</v>
      </c>
      <c r="H534" s="1" t="s">
        <v>14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15534</v>
      </c>
      <c r="B535" s="19" t="str">
        <f>HYPERLINK("https://aroang.thuathienhue.gov.vn/", "UBND Ủy ban nhân dân xã A Roằng tỉnh Thừa Thiên Huế")</f>
        <v>UBND Ủy ban nhân dân xã A Roằng tỉnh Thừa Thiên Huế</v>
      </c>
      <c r="C535" s="21" t="s">
        <v>15</v>
      </c>
      <c r="D535" s="22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15535</v>
      </c>
      <c r="B536" s="19" t="str">
        <f>HYPERLINK("https://www.facebook.com/tuoitreconganthuathienhue/", "Công an xã Đông Sơn tỉnh Thừa Thiên Huế")</f>
        <v>Công an xã Đông Sơn tỉnh Thừa Thiên Huế</v>
      </c>
      <c r="C536" s="21" t="s">
        <v>15</v>
      </c>
      <c r="D536" s="21"/>
      <c r="E536" s="1" t="s">
        <v>13</v>
      </c>
      <c r="F536" s="1" t="s">
        <v>13</v>
      </c>
      <c r="G536" s="1" t="s">
        <v>13</v>
      </c>
      <c r="H536" s="1" t="s">
        <v>14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15536</v>
      </c>
      <c r="B537" s="19" t="str">
        <f>HYPERLINK("https://dongson.thuathienhue.gov.vn/?gd=4&amp;cn=28&amp;tc=1308", "UBND Ủy ban nhân dân xã Đông Sơn tỉnh Thừa Thiên Huế")</f>
        <v>UBND Ủy ban nhân dân xã Đông Sơn tỉnh Thừa Thiên Huế</v>
      </c>
      <c r="C537" s="21" t="s">
        <v>15</v>
      </c>
      <c r="D537" s="22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15537</v>
      </c>
      <c r="B538" s="19" t="s">
        <v>133</v>
      </c>
      <c r="C538" s="20" t="s">
        <v>13</v>
      </c>
      <c r="D538" s="21"/>
      <c r="E538" s="1" t="s">
        <v>13</v>
      </c>
      <c r="F538" s="1" t="s">
        <v>13</v>
      </c>
      <c r="G538" s="1" t="s">
        <v>13</v>
      </c>
      <c r="H538" s="1" t="s">
        <v>14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15538</v>
      </c>
      <c r="B539" s="19" t="str">
        <f>HYPERLINK("https://thuathienhue.gov.vn/", "UBND Ủy ban nhân dân xã A Đớt tỉnh Thừa Thiên Huế")</f>
        <v>UBND Ủy ban nhân dân xã A Đớt tỉnh Thừa Thiên Huế</v>
      </c>
      <c r="C539" s="21" t="s">
        <v>15</v>
      </c>
      <c r="D539" s="22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15539</v>
      </c>
      <c r="B540" s="19" t="s">
        <v>134</v>
      </c>
      <c r="C540" s="20" t="s">
        <v>13</v>
      </c>
      <c r="D540" s="21"/>
      <c r="E540" s="1" t="s">
        <v>13</v>
      </c>
      <c r="F540" s="1" t="s">
        <v>13</v>
      </c>
      <c r="G540" s="1" t="s">
        <v>13</v>
      </c>
      <c r="H540" s="1" t="s">
        <v>14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15540</v>
      </c>
      <c r="B541" s="19" t="str">
        <f>HYPERLINK("https://thuathienhue.gov.vn/", "UBND Ủy ban nhân dân xã Hồng Thủy tỉnh Thừa Thiên Huế")</f>
        <v>UBND Ủy ban nhân dân xã Hồng Thủy tỉnh Thừa Thiên Huế</v>
      </c>
      <c r="C541" s="21" t="s">
        <v>15</v>
      </c>
      <c r="D541" s="22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15541</v>
      </c>
      <c r="B542" s="19" t="str">
        <f>HYPERLINK("https://www.facebook.com/ANTTxaVinhMy/", "Công an xã Vinh Mỹ tỉnh Thừa Thiên Huế")</f>
        <v>Công an xã Vinh Mỹ tỉnh Thừa Thiên Huế</v>
      </c>
      <c r="C542" s="21" t="s">
        <v>15</v>
      </c>
      <c r="D542" s="21"/>
      <c r="E542" s="1" t="s">
        <v>13</v>
      </c>
      <c r="F542" s="1" t="s">
        <v>13</v>
      </c>
      <c r="G542" s="1" t="s">
        <v>13</v>
      </c>
      <c r="H542" s="1" t="s">
        <v>14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15542</v>
      </c>
      <c r="B543" s="19" t="str">
        <f>HYPERLINK("https://vinhmy.thuathienhue.gov.vn/?gd=4&amp;cn=16", "UBND Ủy ban nhân dân xã Vinh Mỹ tỉnh Thừa Thiên Huế")</f>
        <v>UBND Ủy ban nhân dân xã Vinh Mỹ tỉnh Thừa Thiên Huế</v>
      </c>
      <c r="C543" s="21" t="s">
        <v>15</v>
      </c>
      <c r="D543" s="22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15543</v>
      </c>
      <c r="B544" s="19" t="str">
        <f>HYPERLINK("https://www.facebook.com/ubndxavinhhung/", "Công an xã Vinh Hưng tỉnh Thừa Thiên Huế")</f>
        <v>Công an xã Vinh Hưng tỉnh Thừa Thiên Huế</v>
      </c>
      <c r="C544" s="21" t="s">
        <v>15</v>
      </c>
      <c r="D544" s="21"/>
      <c r="E544" s="1" t="s">
        <v>13</v>
      </c>
      <c r="F544" s="1" t="s">
        <v>13</v>
      </c>
      <c r="G544" s="1" t="s">
        <v>13</v>
      </c>
      <c r="H544" s="1" t="s">
        <v>14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15544</v>
      </c>
      <c r="B545" s="19" t="str">
        <f>HYPERLINK("https://vinhhung.thuathienhue.gov.vn/?gd=14&amp;cn=97&amp;tc=1177", "UBND Ủy ban nhân dân xã Vinh Hưng tỉnh Thừa Thiên Huế")</f>
        <v>UBND Ủy ban nhân dân xã Vinh Hưng tỉnh Thừa Thiên Huế</v>
      </c>
      <c r="C545" s="21" t="s">
        <v>15</v>
      </c>
      <c r="D545" s="22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15545</v>
      </c>
      <c r="B546" s="19" t="str">
        <f>HYPERLINK("https://www.facebook.com/ANTTxaVinhMy/", "Công an xã Vinh Hải tỉnh Thừa Thiên Huế")</f>
        <v>Công an xã Vinh Hải tỉnh Thừa Thiên Huế</v>
      </c>
      <c r="C546" s="21" t="s">
        <v>15</v>
      </c>
      <c r="D546" s="21"/>
      <c r="E546" s="1" t="s">
        <v>13</v>
      </c>
      <c r="F546" s="1" t="s">
        <v>13</v>
      </c>
      <c r="G546" s="1" t="s">
        <v>13</v>
      </c>
      <c r="H546" s="1" t="s">
        <v>14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15546</v>
      </c>
      <c r="B547" s="19" t="str">
        <f>HYPERLINK("https://thuathienhue.gov.vn/", "UBND Ủy ban nhân dân xã Vinh Hải tỉnh Thừa Thiên Huế")</f>
        <v>UBND Ủy ban nhân dân xã Vinh Hải tỉnh Thừa Thiên Huế</v>
      </c>
      <c r="C547" s="21" t="s">
        <v>15</v>
      </c>
      <c r="D547" s="22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15547</v>
      </c>
      <c r="B548" s="19" t="str">
        <f>HYPERLINK("https://www.facebook.com/tuoitrethuathienhue/?locale=pa_IN", "Công an xã Vinh Giang tỉnh Thừa Thiên Huế")</f>
        <v>Công an xã Vinh Giang tỉnh Thừa Thiên Huế</v>
      </c>
      <c r="C548" s="21" t="s">
        <v>15</v>
      </c>
      <c r="D548" s="21"/>
      <c r="E548" s="1" t="s">
        <v>13</v>
      </c>
      <c r="F548" s="1" t="s">
        <v>13</v>
      </c>
      <c r="G548" s="1" t="s">
        <v>13</v>
      </c>
      <c r="H548" s="1" t="s">
        <v>14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15548</v>
      </c>
      <c r="B549" s="19" t="str">
        <f>HYPERLINK("https://gianghai.thuathienhue.gov.vn/tin-tuc-su-kien/hdnd-xa-vinh-giang-thong-qua-de-an-sap-xep-sap-nhap-cac-thon-de-thanh-lap-thon-moi-tren-dia-ban-xa-vinh-giang.html", "UBND Ủy ban nhân dân xã Vinh Giang tỉnh Thừa Thiên Huế")</f>
        <v>UBND Ủy ban nhân dân xã Vinh Giang tỉnh Thừa Thiên Huế</v>
      </c>
      <c r="C549" s="21" t="s">
        <v>15</v>
      </c>
      <c r="D549" s="22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15549</v>
      </c>
      <c r="B550" s="19" t="str">
        <f>HYPERLINK("https://www.facebook.com/anttVinhHien/", "Công an xã Vinh Hiền tỉnh Thừa Thiên Huế")</f>
        <v>Công an xã Vinh Hiền tỉnh Thừa Thiên Huế</v>
      </c>
      <c r="C550" s="21" t="s">
        <v>15</v>
      </c>
      <c r="D550" s="21"/>
      <c r="E550" s="1" t="s">
        <v>13</v>
      </c>
      <c r="F550" s="1" t="s">
        <v>13</v>
      </c>
      <c r="G550" s="1" t="s">
        <v>13</v>
      </c>
      <c r="H550" s="1" t="s">
        <v>14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15550</v>
      </c>
      <c r="B551" s="19" t="str">
        <f>HYPERLINK("https://thuathienhue.gov.vn/", "UBND Ủy ban nhân dân xã Vinh Hiền tỉnh Thừa Thiên Huế")</f>
        <v>UBND Ủy ban nhân dân xã Vinh Hiền tỉnh Thừa Thiên Huế</v>
      </c>
      <c r="C551" s="21" t="s">
        <v>15</v>
      </c>
      <c r="D551" s="22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15551</v>
      </c>
      <c r="B552" s="19" t="s">
        <v>135</v>
      </c>
      <c r="C552" s="20" t="s">
        <v>13</v>
      </c>
      <c r="D552" s="21"/>
      <c r="E552" s="1" t="s">
        <v>13</v>
      </c>
      <c r="F552" s="1" t="s">
        <v>13</v>
      </c>
      <c r="G552" s="1" t="s">
        <v>13</v>
      </c>
      <c r="H552" s="1" t="s">
        <v>14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15552</v>
      </c>
      <c r="B553" s="19" t="s">
        <v>136</v>
      </c>
      <c r="C553" s="21" t="s">
        <v>15</v>
      </c>
      <c r="D553" s="22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15553</v>
      </c>
      <c r="B554" s="19" t="str">
        <f>HYPERLINK("https://www.facebook.com/p/ANTT-X%C3%83-L%E1%BB%98C-S%C6%A0N-100065498979478/", "Công an xã Lộc Sơn tỉnh Thừa Thiên Huế")</f>
        <v>Công an xã Lộc Sơn tỉnh Thừa Thiên Huế</v>
      </c>
      <c r="C554" s="21" t="s">
        <v>15</v>
      </c>
      <c r="D554" s="21"/>
      <c r="E554" s="1" t="s">
        <v>13</v>
      </c>
      <c r="F554" s="1" t="s">
        <v>13</v>
      </c>
      <c r="G554" s="1" t="s">
        <v>13</v>
      </c>
      <c r="H554" s="1" t="s">
        <v>14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15554</v>
      </c>
      <c r="B555" s="19" t="str">
        <f>HYPERLINK("https://locson.thuathienhue.gov.vn/thong-tin-chi-dao-dieu-hanh/uy-ban-nhan-dan-xa-loc-son-ban-hanh-quy-che-lam-viec-cua-uy-ban-nhan-dan-xa-nhiem-ky-2021-2026.html", "UBND Ủy ban nhân dân xã Lộc Sơn tỉnh Thừa Thiên Huế")</f>
        <v>UBND Ủy ban nhân dân xã Lộc Sơn tỉnh Thừa Thiên Huế</v>
      </c>
      <c r="C555" s="21" t="s">
        <v>15</v>
      </c>
      <c r="D555" s="22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15555</v>
      </c>
      <c r="B556" s="19" t="s">
        <v>137</v>
      </c>
      <c r="C556" s="20" t="s">
        <v>13</v>
      </c>
      <c r="D556" s="21"/>
      <c r="E556" s="1" t="s">
        <v>13</v>
      </c>
      <c r="F556" s="1" t="s">
        <v>13</v>
      </c>
      <c r="G556" s="1" t="s">
        <v>13</v>
      </c>
      <c r="H556" s="1" t="s">
        <v>14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15556</v>
      </c>
      <c r="B557" s="19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Lộc Bình tỉnh Thừa Thiên Huế")</f>
        <v>UBND Ủy ban nhân dân xã Lộc Bình tỉnh Thừa Thiên Huế</v>
      </c>
      <c r="C557" s="21" t="s">
        <v>15</v>
      </c>
      <c r="D557" s="22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15557</v>
      </c>
      <c r="B558" s="19" t="str">
        <f>HYPERLINK("https://www.facebook.com/anttxalocvinh/", "Công an xã Lộc Vĩnh tỉnh Thừa Thiên Huế")</f>
        <v>Công an xã Lộc Vĩnh tỉnh Thừa Thiên Huế</v>
      </c>
      <c r="C558" s="21" t="s">
        <v>15</v>
      </c>
      <c r="D558" s="21"/>
      <c r="E558" s="1" t="s">
        <v>13</v>
      </c>
      <c r="F558" s="1" t="s">
        <v>13</v>
      </c>
      <c r="G558" s="1" t="s">
        <v>13</v>
      </c>
      <c r="H558" s="1" t="s">
        <v>14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15558</v>
      </c>
      <c r="B559" s="19" t="str">
        <f>HYPERLINK("https://thuathienhue.gov.vn/", "UBND Ủy ban nhân dân xã Lộc Vĩnh tỉnh Thừa Thiên Huế")</f>
        <v>UBND Ủy ban nhân dân xã Lộc Vĩnh tỉnh Thừa Thiên Huế</v>
      </c>
      <c r="C559" s="21" t="s">
        <v>15</v>
      </c>
      <c r="D559" s="22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15559</v>
      </c>
      <c r="B560" s="19" t="s">
        <v>138</v>
      </c>
      <c r="C560" s="20" t="s">
        <v>13</v>
      </c>
      <c r="D560" s="21"/>
      <c r="E560" s="1" t="s">
        <v>13</v>
      </c>
      <c r="F560" s="1" t="s">
        <v>13</v>
      </c>
      <c r="G560" s="1" t="s">
        <v>13</v>
      </c>
      <c r="H560" s="1" t="s">
        <v>14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15560</v>
      </c>
      <c r="B561" s="19" t="str">
        <f>HYPERLINK("https://thuathienhue.gov.vn/", "UBND Ủy ban nhân dân xã Lộc An tỉnh Thừa Thiên Huế")</f>
        <v>UBND Ủy ban nhân dân xã Lộc An tỉnh Thừa Thiên Huế</v>
      </c>
      <c r="C561" s="21" t="s">
        <v>15</v>
      </c>
      <c r="D561" s="22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15561</v>
      </c>
      <c r="B562" s="19" t="str">
        <f>HYPERLINK("https://www.facebook.com/p/ANTT-X%C3%A3-L%E1%BB%99c-%C4%90i%E1%BB%81n-100063536498268/", "Công an xã Lộc Điền tỉnh Thừa Thiên Huế")</f>
        <v>Công an xã Lộc Điền tỉnh Thừa Thiên Huế</v>
      </c>
      <c r="C562" s="21" t="s">
        <v>15</v>
      </c>
      <c r="D562" s="21"/>
      <c r="E562" s="1" t="s">
        <v>13</v>
      </c>
      <c r="F562" s="1" t="s">
        <v>13</v>
      </c>
      <c r="G562" s="1" t="s">
        <v>13</v>
      </c>
      <c r="H562" s="1" t="s">
        <v>14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15562</v>
      </c>
      <c r="B563" s="19" t="str">
        <f>HYPERLINK("https://thuathienhue.gov.vn/", "UBND Ủy ban nhân dân xã Lộc Điền tỉnh Thừa Thiên Huế")</f>
        <v>UBND Ủy ban nhân dân xã Lộc Điền tỉnh Thừa Thiên Huế</v>
      </c>
      <c r="C563" s="21" t="s">
        <v>15</v>
      </c>
      <c r="D563" s="22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15563</v>
      </c>
      <c r="B564" s="19" t="str">
        <f>HYPERLINK("https://www.facebook.com/p/UBND-x%C3%A3-L%E1%BB%99c-Th%E1%BB%A7y-100072446496397/", "Công an xã Lộc Thủy tỉnh Thừa Thiên Huế")</f>
        <v>Công an xã Lộc Thủy tỉnh Thừa Thiên Huế</v>
      </c>
      <c r="C564" s="21" t="s">
        <v>15</v>
      </c>
      <c r="D564" s="21"/>
      <c r="E564" s="1" t="s">
        <v>13</v>
      </c>
      <c r="F564" s="1" t="s">
        <v>13</v>
      </c>
      <c r="G564" s="1" t="s">
        <v>13</v>
      </c>
      <c r="H564" s="1" t="s">
        <v>14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15564</v>
      </c>
      <c r="B565" s="19" t="str">
        <f>HYPERLINK("https://thuathienhue.gov.vn/", "UBND Ủy ban nhân dân xã Lộc Thủy tỉnh Thừa Thiên Huế")</f>
        <v>UBND Ủy ban nhân dân xã Lộc Thủy tỉnh Thừa Thiên Huế</v>
      </c>
      <c r="C565" s="21" t="s">
        <v>15</v>
      </c>
      <c r="D565" s="22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15565</v>
      </c>
      <c r="B566" s="19" t="str">
        <f>HYPERLINK("https://www.facebook.com/ANTTLocTri/", "Công an xã Lộc Trì tỉnh Thừa Thiên Huế")</f>
        <v>Công an xã Lộc Trì tỉnh Thừa Thiên Huế</v>
      </c>
      <c r="C566" s="21" t="s">
        <v>15</v>
      </c>
      <c r="D566" s="21"/>
      <c r="E566" s="1" t="s">
        <v>13</v>
      </c>
      <c r="F566" s="1" t="s">
        <v>13</v>
      </c>
      <c r="G566" s="1" t="s">
        <v>13</v>
      </c>
      <c r="H566" s="1" t="s">
        <v>14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15566</v>
      </c>
      <c r="B567" s="19" t="str">
        <f>HYPERLINK("https://thuathienhue.gov.vn/", "UBND Ủy ban nhân dân xã Lộc Trì tỉnh Thừa Thiên Huế")</f>
        <v>UBND Ủy ban nhân dân xã Lộc Trì tỉnh Thừa Thiên Huế</v>
      </c>
      <c r="C567" s="21" t="s">
        <v>15</v>
      </c>
      <c r="D567" s="22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15567</v>
      </c>
      <c r="B568" s="19" t="s">
        <v>139</v>
      </c>
      <c r="C568" s="20" t="s">
        <v>13</v>
      </c>
      <c r="D568" s="21"/>
      <c r="E568" s="1" t="s">
        <v>13</v>
      </c>
      <c r="F568" s="1" t="s">
        <v>13</v>
      </c>
      <c r="G568" s="1" t="s">
        <v>13</v>
      </c>
      <c r="H568" s="1" t="s">
        <v>14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15568</v>
      </c>
      <c r="B569" s="19" t="str">
        <f>HYPERLINK("https://loctien.thuathienhue.gov.vn/", "UBND Ủy ban nhân dân xã Lộc Tiến tỉnh Thừa Thiên Huế")</f>
        <v>UBND Ủy ban nhân dân xã Lộc Tiến tỉnh Thừa Thiên Huế</v>
      </c>
      <c r="C569" s="21" t="s">
        <v>15</v>
      </c>
      <c r="D569" s="22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15569</v>
      </c>
      <c r="B570" s="19" t="s">
        <v>140</v>
      </c>
      <c r="C570" s="20" t="s">
        <v>13</v>
      </c>
      <c r="D570" s="21"/>
      <c r="E570" s="1" t="s">
        <v>13</v>
      </c>
      <c r="F570" s="1" t="s">
        <v>13</v>
      </c>
      <c r="G570" s="1" t="s">
        <v>13</v>
      </c>
      <c r="H570" s="1" t="s">
        <v>14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15570</v>
      </c>
      <c r="B571" s="19" t="str">
        <f>HYPERLINK("https://thuathienhue.gov.vn/", "UBND Ủy ban nhân dân xã Lộc Hòa tỉnh Thừa Thiên Huế")</f>
        <v>UBND Ủy ban nhân dân xã Lộc Hòa tỉnh Thừa Thiên Huế</v>
      </c>
      <c r="C571" s="21" t="s">
        <v>15</v>
      </c>
      <c r="D571" s="22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15571</v>
      </c>
      <c r="B572" s="19" t="s">
        <v>141</v>
      </c>
      <c r="C572" s="20" t="s">
        <v>13</v>
      </c>
      <c r="D572" s="21"/>
      <c r="E572" s="1" t="s">
        <v>13</v>
      </c>
      <c r="F572" s="1" t="s">
        <v>13</v>
      </c>
      <c r="G572" s="1" t="s">
        <v>13</v>
      </c>
      <c r="H572" s="1" t="s">
        <v>14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15572</v>
      </c>
      <c r="B573" s="19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Xuân Lộc tỉnh Thừa Thiên Huế")</f>
        <v>UBND Ủy ban nhân dân xã Xuân Lộc tỉnh Thừa Thiên Huế</v>
      </c>
      <c r="C573" s="21" t="s">
        <v>15</v>
      </c>
      <c r="D573" s="22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15573</v>
      </c>
      <c r="B574" s="19" t="str">
        <f>HYPERLINK("https://www.facebook.com/tuoitreconganthuathienhue/", "Công an xã Hương Phú tỉnh Thừa Thiên Huế")</f>
        <v>Công an xã Hương Phú tỉnh Thừa Thiên Huế</v>
      </c>
      <c r="C574" s="21" t="s">
        <v>15</v>
      </c>
      <c r="D574" s="21"/>
      <c r="E574" s="1" t="s">
        <v>13</v>
      </c>
      <c r="F574" s="1" t="s">
        <v>13</v>
      </c>
      <c r="G574" s="1" t="s">
        <v>13</v>
      </c>
      <c r="H574" s="1" t="s">
        <v>14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15574</v>
      </c>
      <c r="B575" s="19" t="str">
        <f>HYPERLINK("https://thuathienhue.gov.vn/", "UBND Ủy ban nhân dân xã Hương Phú tỉnh Thừa Thiên Huế")</f>
        <v>UBND Ủy ban nhân dân xã Hương Phú tỉnh Thừa Thiên Huế</v>
      </c>
      <c r="C575" s="21" t="s">
        <v>15</v>
      </c>
      <c r="D575" s="22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15575</v>
      </c>
      <c r="B576" s="19" t="str">
        <f>HYPERLINK("https://www.facebook.com/tuoitreconganthuathienhue/", "Công an xã Hương Sơn tỉnh Thừa Thiên Huế")</f>
        <v>Công an xã Hương Sơn tỉnh Thừa Thiên Huế</v>
      </c>
      <c r="C576" s="21" t="s">
        <v>15</v>
      </c>
      <c r="D576" s="21"/>
      <c r="E576" s="1" t="s">
        <v>13</v>
      </c>
      <c r="F576" s="1" t="s">
        <v>13</v>
      </c>
      <c r="G576" s="1" t="s">
        <v>13</v>
      </c>
      <c r="H576" s="1" t="s">
        <v>14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15576</v>
      </c>
      <c r="B577" s="19" t="str">
        <f>HYPERLINK("https://phuson.thuathienhue.gov.vn/", "UBND Ủy ban nhân dân xã Hương Sơn tỉnh Thừa Thiên Huế")</f>
        <v>UBND Ủy ban nhân dân xã Hương Sơn tỉnh Thừa Thiên Huế</v>
      </c>
      <c r="C577" s="21" t="s">
        <v>15</v>
      </c>
      <c r="D577" s="22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15577</v>
      </c>
      <c r="B578" s="19" t="s">
        <v>142</v>
      </c>
      <c r="C578" s="20" t="s">
        <v>13</v>
      </c>
      <c r="D578" s="21"/>
      <c r="E578" s="1" t="s">
        <v>13</v>
      </c>
      <c r="F578" s="1" t="s">
        <v>13</v>
      </c>
      <c r="G578" s="1" t="s">
        <v>13</v>
      </c>
      <c r="H578" s="1" t="s">
        <v>14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15578</v>
      </c>
      <c r="B579" s="19" t="str">
        <f>HYPERLINK("https://thuathienhue.gov.vn/", "UBND Ủy ban nhân dân xã Hương Lộc tỉnh Thừa Thiên Huế")</f>
        <v>UBND Ủy ban nhân dân xã Hương Lộc tỉnh Thừa Thiên Huế</v>
      </c>
      <c r="C579" s="21" t="s">
        <v>15</v>
      </c>
      <c r="D579" s="22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15579</v>
      </c>
      <c r="B580" s="19" t="s">
        <v>143</v>
      </c>
      <c r="C580" s="20" t="s">
        <v>13</v>
      </c>
      <c r="D580" s="21"/>
      <c r="E580" s="1" t="s">
        <v>13</v>
      </c>
      <c r="F580" s="1" t="s">
        <v>13</v>
      </c>
      <c r="G580" s="1" t="s">
        <v>13</v>
      </c>
      <c r="H580" s="1" t="s">
        <v>14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15580</v>
      </c>
      <c r="B581" s="19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581" s="21" t="s">
        <v>15</v>
      </c>
      <c r="D581" s="22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15581</v>
      </c>
      <c r="B582" s="19" t="str">
        <f>HYPERLINK("https://www.facebook.com/tuoitrethuathienhue/", "Công an xã Hương Hòa tỉnh Thừa Thiên Huế")</f>
        <v>Công an xã Hương Hòa tỉnh Thừa Thiên Huế</v>
      </c>
      <c r="C582" s="21" t="s">
        <v>15</v>
      </c>
      <c r="D582" s="21"/>
      <c r="E582" s="1" t="s">
        <v>13</v>
      </c>
      <c r="F582" s="1" t="s">
        <v>13</v>
      </c>
      <c r="G582" s="1" t="s">
        <v>13</v>
      </c>
      <c r="H582" s="1" t="s">
        <v>14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15582</v>
      </c>
      <c r="B583" s="19" t="str">
        <f>HYPERLINK("https://thuathienhue.gov.vn/", "UBND Ủy ban nhân dân xã Hương Hòa tỉnh Thừa Thiên Huế")</f>
        <v>UBND Ủy ban nhân dân xã Hương Hòa tỉnh Thừa Thiên Huế</v>
      </c>
      <c r="C583" s="21" t="s">
        <v>15</v>
      </c>
      <c r="D583" s="22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15583</v>
      </c>
      <c r="B584" s="19" t="str">
        <f>HYPERLINK("https://www.facebook.com/tuoitreconganthuathienhue/", "Công an xã Hương Giang tỉnh Thừa Thiên Huế")</f>
        <v>Công an xã Hương Giang tỉnh Thừa Thiên Huế</v>
      </c>
      <c r="C584" s="21" t="s">
        <v>15</v>
      </c>
      <c r="D584" s="21"/>
      <c r="E584" s="1" t="s">
        <v>13</v>
      </c>
      <c r="F584" s="1" t="s">
        <v>13</v>
      </c>
      <c r="G584" s="1" t="s">
        <v>13</v>
      </c>
      <c r="H584" s="1" t="s">
        <v>14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15584</v>
      </c>
      <c r="B585" s="19" t="str">
        <f>HYPERLINK("https://huongxuannd.thuathienhue.gov.vn/tin-chi-dao-dieu-hanh/chuong-trinh-cong-tac-nam-2018-cua-uy-ban-nhan-dan-xa-huong-giang.html", "UBND Ủy ban nhân dân xã Hương Giang tỉnh Thừa Thiên Huế")</f>
        <v>UBND Ủy ban nhân dân xã Hương Giang tỉnh Thừa Thiên Huế</v>
      </c>
      <c r="C585" s="21" t="s">
        <v>15</v>
      </c>
      <c r="D585" s="22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15585</v>
      </c>
      <c r="B586" s="19" t="s">
        <v>144</v>
      </c>
      <c r="C586" s="20" t="s">
        <v>13</v>
      </c>
      <c r="D586" s="21"/>
      <c r="E586" s="1" t="s">
        <v>13</v>
      </c>
      <c r="F586" s="1" t="s">
        <v>13</v>
      </c>
      <c r="G586" s="1" t="s">
        <v>13</v>
      </c>
      <c r="H586" s="1" t="s">
        <v>14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15586</v>
      </c>
      <c r="B587" s="19" t="str">
        <f>HYPERLINK("https://thuathienhue.gov.vn/", "UBND Ủy ban nhân dân xã Hương Hữu tỉnh Thừa Thiên Huế")</f>
        <v>UBND Ủy ban nhân dân xã Hương Hữu tỉnh Thừa Thiên Huế</v>
      </c>
      <c r="C587" s="21" t="s">
        <v>15</v>
      </c>
      <c r="D587" s="22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15587</v>
      </c>
      <c r="B588" s="19" t="s">
        <v>145</v>
      </c>
      <c r="C588" s="20" t="s">
        <v>13</v>
      </c>
      <c r="D588" s="21"/>
      <c r="E588" s="1" t="s">
        <v>13</v>
      </c>
      <c r="F588" s="1" t="s">
        <v>13</v>
      </c>
      <c r="G588" s="1" t="s">
        <v>13</v>
      </c>
      <c r="H588" s="1" t="s">
        <v>14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15588</v>
      </c>
      <c r="B589" s="19" t="str">
        <f>HYPERLINK("https://thuonglo.thuathienhue.gov.vn/", "UBND Ủy ban nhân dân xã Thượng Lộ tỉnh Thừa Thiên Huế")</f>
        <v>UBND Ủy ban nhân dân xã Thượng Lộ tỉnh Thừa Thiên Huế</v>
      </c>
      <c r="C589" s="21" t="s">
        <v>15</v>
      </c>
      <c r="D589" s="22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15589</v>
      </c>
      <c r="B590" s="19" t="s">
        <v>146</v>
      </c>
      <c r="C590" s="20" t="s">
        <v>13</v>
      </c>
      <c r="D590" s="21"/>
      <c r="E590" s="1" t="s">
        <v>13</v>
      </c>
      <c r="F590" s="1" t="s">
        <v>13</v>
      </c>
      <c r="G590" s="1" t="s">
        <v>13</v>
      </c>
      <c r="H590" s="1" t="s">
        <v>14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15590</v>
      </c>
      <c r="B591" s="19" t="str">
        <f>HYPERLINK("https://tuongtac.thuathienhue.gov.vn/UploadFiles/PhanAnh/2022/10/58.31.h57246bcubnd2022pl1_signed.pdf", "UBND Ủy ban nhân dân xã Thượng Long tỉnh Thừa Thiên Huế")</f>
        <v>UBND Ủy ban nhân dân xã Thượng Long tỉnh Thừa Thiên Huế</v>
      </c>
      <c r="C591" s="21" t="s">
        <v>15</v>
      </c>
      <c r="D591" s="22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15591</v>
      </c>
      <c r="B592" s="19" t="s">
        <v>147</v>
      </c>
      <c r="C592" s="20" t="s">
        <v>13</v>
      </c>
      <c r="D592" s="21"/>
      <c r="E592" s="1" t="s">
        <v>13</v>
      </c>
      <c r="F592" s="1" t="s">
        <v>13</v>
      </c>
      <c r="G592" s="1" t="s">
        <v>13</v>
      </c>
      <c r="H592" s="1" t="s">
        <v>14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15592</v>
      </c>
      <c r="B593" s="19" t="str">
        <f>HYPERLINK("https://thuathienhue.gov.vn/", "UBND Ủy ban nhân dân xã Thượng Nhật tỉnh Thừa Thiên Huế")</f>
        <v>UBND Ủy ban nhân dân xã Thượng Nhật tỉnh Thừa Thiên Huế</v>
      </c>
      <c r="C593" s="21" t="s">
        <v>15</v>
      </c>
      <c r="D593" s="22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15593</v>
      </c>
      <c r="B594" s="19" t="s">
        <v>148</v>
      </c>
      <c r="C594" s="20" t="s">
        <v>13</v>
      </c>
      <c r="D594" s="21"/>
      <c r="E594" s="1" t="s">
        <v>13</v>
      </c>
      <c r="F594" s="1" t="s">
        <v>13</v>
      </c>
      <c r="G594" s="1" t="s">
        <v>13</v>
      </c>
      <c r="H594" s="1" t="s">
        <v>14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15594</v>
      </c>
      <c r="B595" s="19" t="str">
        <f>HYPERLINK("http://hoahiepbac.donghoa.phuyen.gov.vn/", "UBND Ủy ban nhân dân phường Hòa Hiệp Bắc thành phố Đà Nẵng")</f>
        <v>UBND Ủy ban nhân dân phường Hòa Hiệp Bắc thành phố Đà Nẵng</v>
      </c>
      <c r="C595" s="21" t="s">
        <v>15</v>
      </c>
      <c r="D595" s="22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15595</v>
      </c>
      <c r="B596" s="19" t="str">
        <f>HYPERLINK("https://www.facebook.com/HoaHiepNam/", "Công an phường Hòa Hiệp Nam thành phố Đà Nẵng")</f>
        <v>Công an phường Hòa Hiệp Nam thành phố Đà Nẵng</v>
      </c>
      <c r="C596" s="21" t="s">
        <v>15</v>
      </c>
      <c r="D596" s="21"/>
      <c r="E596" s="1" t="s">
        <v>13</v>
      </c>
      <c r="F596" s="1" t="s">
        <v>13</v>
      </c>
      <c r="G596" s="1" t="s">
        <v>13</v>
      </c>
      <c r="H596" s="1" t="s">
        <v>14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15596</v>
      </c>
      <c r="B597" s="19" t="str">
        <f>HYPERLINK("http://hoahiepnam.donghoa.phuyen.gov.vn/", "UBND Ủy ban nhân dân phường Hòa Hiệp Nam thành phố Đà Nẵng")</f>
        <v>UBND Ủy ban nhân dân phường Hòa Hiệp Nam thành phố Đà Nẵng</v>
      </c>
      <c r="C597" s="21" t="s">
        <v>15</v>
      </c>
      <c r="D597" s="22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15597</v>
      </c>
      <c r="B598" s="19" t="str">
        <f>HYPERLINK("https://www.facebook.com/Tuoi.Tre.HKB/", "Công an phường Hòa Khánh Bắc thành phố Đà Nẵng")</f>
        <v>Công an phường Hòa Khánh Bắc thành phố Đà Nẵng</v>
      </c>
      <c r="C598" s="21" t="s">
        <v>15</v>
      </c>
      <c r="D598" s="21"/>
      <c r="E598" s="1" t="s">
        <v>13</v>
      </c>
      <c r="F598" s="1" t="s">
        <v>13</v>
      </c>
      <c r="G598" s="1" t="s">
        <v>13</v>
      </c>
      <c r="H598" s="1" t="s">
        <v>14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15598</v>
      </c>
      <c r="B599" s="19" t="str">
        <f>HYPERLINK("https://www.danang.gov.vn/web/guest/trang-chu", "UBND Ủy ban nhân dân phường Hòa Khánh Bắc thành phố Đà Nẵng")</f>
        <v>UBND Ủy ban nhân dân phường Hòa Khánh Bắc thành phố Đà Nẵng</v>
      </c>
      <c r="C599" s="21" t="s">
        <v>15</v>
      </c>
      <c r="D599" s="22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15599</v>
      </c>
      <c r="B600" s="19" t="str">
        <f>HYPERLINK("https://www.facebook.com/phuonghoakhanhnamdn/", "Công an phường Hòa Khánh Nam thành phố Đà Nẵng")</f>
        <v>Công an phường Hòa Khánh Nam thành phố Đà Nẵng</v>
      </c>
      <c r="C600" s="21" t="s">
        <v>15</v>
      </c>
      <c r="D600" s="21" t="s">
        <v>16</v>
      </c>
      <c r="E600" s="1" t="s">
        <v>13</v>
      </c>
      <c r="F600" s="1" t="s">
        <v>13</v>
      </c>
      <c r="G600" s="1" t="s">
        <v>13</v>
      </c>
      <c r="H600" s="1" t="s">
        <v>14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15600</v>
      </c>
      <c r="B601" s="19" t="str">
        <f>HYPERLINK("https://www.danang.gov.vn/web/guest/trang-chu", "UBND Ủy ban nhân dân phường Hòa Khánh Nam thành phố Đà Nẵng")</f>
        <v>UBND Ủy ban nhân dân phường Hòa Khánh Nam thành phố Đà Nẵng</v>
      </c>
      <c r="C601" s="21" t="s">
        <v>15</v>
      </c>
      <c r="D601" s="22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15601</v>
      </c>
      <c r="B602" s="19" t="str">
        <f>HYPERLINK("https://www.facebook.com/1640412692821515", "Công an phường Hòa Minh thành phố Đà Nẵng")</f>
        <v>Công an phường Hòa Minh thành phố Đà Nẵng</v>
      </c>
      <c r="C602" s="21" t="s">
        <v>15</v>
      </c>
      <c r="D602" s="21" t="s">
        <v>16</v>
      </c>
      <c r="E602" s="1" t="s">
        <v>13</v>
      </c>
      <c r="F602" s="1" t="s">
        <v>13</v>
      </c>
      <c r="G602" s="1" t="s">
        <v>13</v>
      </c>
      <c r="H602" s="1" t="s">
        <v>14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15602</v>
      </c>
      <c r="B603" s="19" t="str">
        <f>HYPERLINK("https://www.danang.gov.vn/web/guest/trang-chu", "UBND Ủy ban nhân dân phường Hòa Minh thành phố Đà Nẵng")</f>
        <v>UBND Ủy ban nhân dân phường Hòa Minh thành phố Đà Nẵng</v>
      </c>
      <c r="C603" s="21" t="s">
        <v>15</v>
      </c>
      <c r="D603" s="22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15603</v>
      </c>
      <c r="B604" s="19" t="str">
        <f>HYPERLINK("https://www.facebook.com/p/C%C3%B4ng-An-Ph%C6%B0%E1%BB%9Dng-Tam-Thu%E1%BA%ADn-100067649785413/", "Công an phường Tam Thuận thành phố Đà Nẵng")</f>
        <v>Công an phường Tam Thuận thành phố Đà Nẵng</v>
      </c>
      <c r="C604" s="21" t="s">
        <v>15</v>
      </c>
      <c r="D604" s="21" t="s">
        <v>16</v>
      </c>
      <c r="E604" s="1" t="s">
        <v>13</v>
      </c>
      <c r="F604" s="1" t="s">
        <v>13</v>
      </c>
      <c r="G604" s="1" t="s">
        <v>13</v>
      </c>
      <c r="H604" s="1" t="s">
        <v>14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15604</v>
      </c>
      <c r="B605" s="19" t="str">
        <f>HYPERLINK("https://tamthuan.danang.gov.vn/", "UBND Ủy ban nhân dân phường Tam Thuận thành phố Đà Nẵng")</f>
        <v>UBND Ủy ban nhân dân phường Tam Thuận thành phố Đà Nẵng</v>
      </c>
      <c r="C605" s="21" t="s">
        <v>15</v>
      </c>
      <c r="D605" s="22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15605</v>
      </c>
      <c r="B606" s="19" t="str">
        <f>HYPERLINK("https://www.facebook.com/ThanhKheTay/", "Công an phường Thanh Khê Tây thành phố Đà Nẵng")</f>
        <v>Công an phường Thanh Khê Tây thành phố Đà Nẵng</v>
      </c>
      <c r="C606" s="21" t="s">
        <v>15</v>
      </c>
      <c r="D606" s="21"/>
      <c r="E606" s="1" t="s">
        <v>13</v>
      </c>
      <c r="F606" s="1" t="s">
        <v>13</v>
      </c>
      <c r="G606" s="1" t="s">
        <v>13</v>
      </c>
      <c r="H606" s="1" t="s">
        <v>14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15606</v>
      </c>
      <c r="B607" s="19" t="str">
        <f>HYPERLINK("https://thanhkhetay.danang.gov.vn/", "UBND Ủy ban nhân dân phường Thanh Khê Tây thành phố Đà Nẵng")</f>
        <v>UBND Ủy ban nhân dân phường Thanh Khê Tây thành phố Đà Nẵng</v>
      </c>
      <c r="C607" s="21" t="s">
        <v>15</v>
      </c>
      <c r="D607" s="22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15607</v>
      </c>
      <c r="B608" s="19" t="str">
        <f>HYPERLINK("https://www.facebook.com/p/C%C3%94NG-AN-PH%C6%AF%E1%BB%9CNG-THANH-KH%C3%8A-%C4%90%C3%94NG-100057225648770/", "Công an phường Thanh Khê Đông thành phố Đà Nẵng")</f>
        <v>Công an phường Thanh Khê Đông thành phố Đà Nẵng</v>
      </c>
      <c r="C608" s="21" t="s">
        <v>15</v>
      </c>
      <c r="D608" s="21" t="s">
        <v>16</v>
      </c>
      <c r="E608" s="1" t="s">
        <v>13</v>
      </c>
      <c r="F608" s="1" t="s">
        <v>13</v>
      </c>
      <c r="G608" s="1" t="s">
        <v>13</v>
      </c>
      <c r="H608" s="1" t="s">
        <v>14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15608</v>
      </c>
      <c r="B609" s="19" t="str">
        <f>HYPERLINK("https://thanhkhetay.danang.gov.vn/", "UBND Ủy ban nhân dân phường Thanh Khê Đông thành phố Đà Nẵng")</f>
        <v>UBND Ủy ban nhân dân phường Thanh Khê Đông thành phố Đà Nẵng</v>
      </c>
      <c r="C609" s="21" t="s">
        <v>15</v>
      </c>
      <c r="D609" s="22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15609</v>
      </c>
      <c r="B610" s="19" t="str">
        <f>HYPERLINK("https://www.facebook.com/reel/1015771923341341/", "Công an phường Xuân Hà thành phố Đà Nẵng")</f>
        <v>Công an phường Xuân Hà thành phố Đà Nẵng</v>
      </c>
      <c r="C610" s="21" t="s">
        <v>15</v>
      </c>
      <c r="D610" s="21"/>
      <c r="E610" s="1" t="s">
        <v>13</v>
      </c>
      <c r="F610" s="1" t="s">
        <v>13</v>
      </c>
      <c r="G610" s="1" t="s">
        <v>13</v>
      </c>
      <c r="H610" s="1" t="s">
        <v>14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15610</v>
      </c>
      <c r="B611" s="19" t="str">
        <f>HYPERLINK("https://www.danang.gov.vn/web/guest/trang-chu", "UBND Ủy ban nhân dân phường Xuân Hà thành phố Đà Nẵng")</f>
        <v>UBND Ủy ban nhân dân phường Xuân Hà thành phố Đà Nẵng</v>
      </c>
      <c r="C611" s="21" t="s">
        <v>15</v>
      </c>
      <c r="D611" s="22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15611</v>
      </c>
      <c r="B612" s="19" t="str">
        <f>HYPERLINK("https://www.facebook.com/p/Tu%E1%BB%95i-tr%E1%BA%BB-c%C3%B4ng-an-ph%C6%B0%E1%BB%9Dng-Ch%C3%ADnh-Gi%C3%A1n-100067077204236/", "Công an phường Tân Chính thành phố Đà Nẵng")</f>
        <v>Công an phường Tân Chính thành phố Đà Nẵng</v>
      </c>
      <c r="C612" s="21" t="s">
        <v>15</v>
      </c>
      <c r="D612" s="21"/>
      <c r="E612" s="1" t="s">
        <v>13</v>
      </c>
      <c r="F612" s="1" t="s">
        <v>13</v>
      </c>
      <c r="G612" s="1" t="s">
        <v>13</v>
      </c>
      <c r="H612" s="1" t="s">
        <v>14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15612</v>
      </c>
      <c r="B613" s="19" t="str">
        <f>HYPERLINK("http://tanchinh.danang.gov.vn/", "UBND Ủy ban nhân dân phường Tân Chính thành phố Đà Nẵng")</f>
        <v>UBND Ủy ban nhân dân phường Tân Chính thành phố Đà Nẵng</v>
      </c>
      <c r="C613" s="21" t="s">
        <v>15</v>
      </c>
      <c r="D613" s="22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15613</v>
      </c>
      <c r="B614" s="19" t="str">
        <f>HYPERLINK("https://www.facebook.com/p/Tu%E1%BB%95i-tr%E1%BA%BB-c%C3%B4ng-an-ph%C6%B0%E1%BB%9Dng-Ch%C3%ADnh-Gi%C3%A1n-100067077204236/", "Công an phường Chính Gián thành phố Đà Nẵng")</f>
        <v>Công an phường Chính Gián thành phố Đà Nẵng</v>
      </c>
      <c r="C614" s="21" t="s">
        <v>15</v>
      </c>
      <c r="D614" s="21" t="s">
        <v>16</v>
      </c>
      <c r="E614" s="1" t="s">
        <v>13</v>
      </c>
      <c r="F614" s="1" t="s">
        <v>13</v>
      </c>
      <c r="G614" s="1" t="s">
        <v>13</v>
      </c>
      <c r="H614" s="1" t="s">
        <v>14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15614</v>
      </c>
      <c r="B615" s="19" t="str">
        <f>HYPERLINK("https://chinhgian.danang.gov.vn/", "UBND Ủy ban nhân dân phường Chính Gián thành phố Đà Nẵng")</f>
        <v>UBND Ủy ban nhân dân phường Chính Gián thành phố Đà Nẵng</v>
      </c>
      <c r="C615" s="21" t="s">
        <v>15</v>
      </c>
      <c r="D615" s="22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15615</v>
      </c>
      <c r="B616" s="19" t="str">
        <f>HYPERLINK("https://www.facebook.com/tuoitrevinhtrung/", "Công an phường Vĩnh Trung thành phố Đà Nẵng")</f>
        <v>Công an phường Vĩnh Trung thành phố Đà Nẵng</v>
      </c>
      <c r="C616" s="21" t="s">
        <v>15</v>
      </c>
      <c r="D616" s="21" t="s">
        <v>16</v>
      </c>
      <c r="E616" s="1" t="s">
        <v>13</v>
      </c>
      <c r="F616" s="1" t="s">
        <v>13</v>
      </c>
      <c r="G616" s="1" t="s">
        <v>13</v>
      </c>
      <c r="H616" s="1" t="s">
        <v>14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15616</v>
      </c>
      <c r="B617" s="19" t="str">
        <f>HYPERLINK("https://vinhtrung.danang.gov.vn/", "UBND Ủy ban nhân dân phường Vĩnh Trung thành phố Đà Nẵng")</f>
        <v>UBND Ủy ban nhân dân phường Vĩnh Trung thành phố Đà Nẵng</v>
      </c>
      <c r="C617" s="21" t="s">
        <v>15</v>
      </c>
      <c r="D617" s="22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15617</v>
      </c>
      <c r="B618" s="19" t="str">
        <f>HYPERLINK("https://www.facebook.com/thacgianqtk/", "Công an phường Thạc Gián thành phố Đà Nẵng")</f>
        <v>Công an phường Thạc Gián thành phố Đà Nẵng</v>
      </c>
      <c r="C618" s="21" t="s">
        <v>15</v>
      </c>
      <c r="D618" s="21"/>
      <c r="E618" s="1" t="s">
        <v>13</v>
      </c>
      <c r="F618" s="1" t="s">
        <v>13</v>
      </c>
      <c r="G618" s="1" t="s">
        <v>13</v>
      </c>
      <c r="H618" s="1" t="s">
        <v>14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15618</v>
      </c>
      <c r="B619" s="19" t="str">
        <f>HYPERLINK("https://thacgian.danang.gov.vn/", "UBND Ủy ban nhân dân phường Thạc Gián thành phố Đà Nẵng")</f>
        <v>UBND Ủy ban nhân dân phường Thạc Gián thành phố Đà Nẵng</v>
      </c>
      <c r="C619" s="21" t="s">
        <v>15</v>
      </c>
      <c r="D619" s="22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15619</v>
      </c>
      <c r="B620" s="19" t="str">
        <f>HYPERLINK("https://www.facebook.com/p/Tr%C6%B0%E1%BB%9Dng-Ti%E1%BB%83u-h%E1%BB%8Dc-An-Kh%C3%AA-100083567316402/", "Công an phường An Khê thành phố Đà Nẵng")</f>
        <v>Công an phường An Khê thành phố Đà Nẵng</v>
      </c>
      <c r="C620" s="21" t="s">
        <v>15</v>
      </c>
      <c r="D620" s="21"/>
      <c r="E620" s="1" t="s">
        <v>13</v>
      </c>
      <c r="F620" s="1" t="s">
        <v>13</v>
      </c>
      <c r="G620" s="1" t="s">
        <v>13</v>
      </c>
      <c r="H620" s="1" t="s">
        <v>14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15620</v>
      </c>
      <c r="B621" s="19" t="str">
        <f>HYPERLINK("https://www.danang.gov.vn/web/guest/trang-chu", "UBND Ủy ban nhân dân phường An Khê thành phố Đà Nẵng")</f>
        <v>UBND Ủy ban nhân dân phường An Khê thành phố Đà Nẵng</v>
      </c>
      <c r="C621" s="21" t="s">
        <v>15</v>
      </c>
      <c r="D621" s="22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15621</v>
      </c>
      <c r="B622" s="19" t="str">
        <f>HYPERLINK("https://www.facebook.com/Hoakheqtk/", "Công an phường Hòa Khê thành phố Đà Nẵng")</f>
        <v>Công an phường Hòa Khê thành phố Đà Nẵng</v>
      </c>
      <c r="C622" s="21" t="s">
        <v>15</v>
      </c>
      <c r="D622" s="21" t="s">
        <v>16</v>
      </c>
      <c r="E622" s="1" t="s">
        <v>13</v>
      </c>
      <c r="F622" s="1" t="s">
        <v>13</v>
      </c>
      <c r="G622" s="1" t="s">
        <v>13</v>
      </c>
      <c r="H622" s="1" t="s">
        <v>14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15622</v>
      </c>
      <c r="B623" s="19" t="str">
        <f>HYPERLINK("https://www.danang.gov.vn/web/guest/trang-chu", "UBND Ủy ban nhân dân phường Hòa Khê thành phố Đà Nẵng")</f>
        <v>UBND Ủy ban nhân dân phường Hòa Khê thành phố Đà Nẵng</v>
      </c>
      <c r="C623" s="21" t="s">
        <v>15</v>
      </c>
      <c r="D623" s="22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15623</v>
      </c>
      <c r="B624" s="19" t="str">
        <f>HYPERLINK("https://www.facebook.com/p/C%C3%B4ng-an-ph%C6%B0%E1%BB%9Dng-Thanh-B%C3%ACnh-C%C3%B4ng-an-th%C3%A0nh-ph%E1%BB%91-%C4%90i%E1%BB%87n-Bi%C3%AAn-Ph%E1%BB%A7-100069849813294/?locale=vi_VN", "Công an phường Thanh Bình thành phố Đà Nẵng")</f>
        <v>Công an phường Thanh Bình thành phố Đà Nẵng</v>
      </c>
      <c r="C624" s="21" t="s">
        <v>15</v>
      </c>
      <c r="D624" s="21"/>
      <c r="E624" s="1" t="s">
        <v>13</v>
      </c>
      <c r="F624" s="1" t="s">
        <v>13</v>
      </c>
      <c r="G624" s="1" t="s">
        <v>13</v>
      </c>
      <c r="H624" s="1" t="s">
        <v>14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15624</v>
      </c>
      <c r="B625" s="19" t="str">
        <f>HYPERLINK("https://danang.gov.vn/web/guest/van-ban-dieu-hanh/chi-tiet?id=6810", "UBND Ủy ban nhân dân phường Thanh Bình thành phố Đà Nẵng")</f>
        <v>UBND Ủy ban nhân dân phường Thanh Bình thành phố Đà Nẵng</v>
      </c>
      <c r="C625" s="21" t="s">
        <v>15</v>
      </c>
      <c r="D625" s="22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15625</v>
      </c>
      <c r="B626" s="19" t="str">
        <f>HYPERLINK("https://www.facebook.com/p/C%C3%B4ng-an-ph%C6%B0%E1%BB%9Dng-Thu%E1%BA%ADn-Ph%C6%B0%E1%BB%9Bc-61550677443197/", "Công an phường Thuận Phước thành phố Đà Nẵng")</f>
        <v>Công an phường Thuận Phước thành phố Đà Nẵng</v>
      </c>
      <c r="C626" s="21" t="s">
        <v>15</v>
      </c>
      <c r="D626" s="21" t="s">
        <v>16</v>
      </c>
      <c r="E626" s="1" t="s">
        <v>13</v>
      </c>
      <c r="F626" s="1" t="s">
        <v>13</v>
      </c>
      <c r="G626" s="1" t="s">
        <v>13</v>
      </c>
      <c r="H626" s="1" t="s">
        <v>14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15626</v>
      </c>
      <c r="B627" s="19" t="str">
        <f>HYPERLINK("https://thuanphuoc.danang.gov.vn/", "UBND Ủy ban nhân dân phường Thuận Phước thành phố Đà Nẵng")</f>
        <v>UBND Ủy ban nhân dân phường Thuận Phước thành phố Đà Nẵng</v>
      </c>
      <c r="C627" s="21" t="s">
        <v>15</v>
      </c>
      <c r="D627" s="22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15627</v>
      </c>
      <c r="B628" s="19" t="str">
        <f>HYPERLINK("https://www.facebook.com/THACHTHANG136/", "Công an phường Thạch Thang thành phố Đà Nẵng")</f>
        <v>Công an phường Thạch Thang thành phố Đà Nẵng</v>
      </c>
      <c r="C628" s="21" t="s">
        <v>15</v>
      </c>
      <c r="D628" s="21"/>
      <c r="E628" s="1" t="s">
        <v>13</v>
      </c>
      <c r="F628" s="1" t="s">
        <v>13</v>
      </c>
      <c r="G628" s="1" t="s">
        <v>13</v>
      </c>
      <c r="H628" s="1" t="s">
        <v>14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15628</v>
      </c>
      <c r="B629" s="19" t="str">
        <f>HYPERLINK("https://thachthang.danang.gov.vn/", "UBND Ủy ban nhân dân phường Thạch Thang thành phố Đà Nẵng")</f>
        <v>UBND Ủy ban nhân dân phường Thạch Thang thành phố Đà Nẵng</v>
      </c>
      <c r="C629" s="21" t="s">
        <v>15</v>
      </c>
      <c r="D629" s="22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15629</v>
      </c>
      <c r="B630" s="19" t="str">
        <f>HYPERLINK("https://www.facebook.com/congantpdanang/", "Công an phường Hải Châu I thành phố Đà Nẵng")</f>
        <v>Công an phường Hải Châu I thành phố Đà Nẵng</v>
      </c>
      <c r="C630" s="21" t="s">
        <v>15</v>
      </c>
      <c r="D630" s="21"/>
      <c r="E630" s="1" t="s">
        <v>13</v>
      </c>
      <c r="F630" s="1" t="s">
        <v>13</v>
      </c>
      <c r="G630" s="1" t="s">
        <v>13</v>
      </c>
      <c r="H630" s="1" t="s">
        <v>14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15630</v>
      </c>
      <c r="B631" s="19" t="str">
        <f>HYPERLINK("https://haichau1.danang.gov.vn/", "UBND Ủy ban nhân dân phường Hải Châu I thành phố Đà Nẵng")</f>
        <v>UBND Ủy ban nhân dân phường Hải Châu I thành phố Đà Nẵng</v>
      </c>
      <c r="C631" s="21" t="s">
        <v>15</v>
      </c>
      <c r="D631" s="22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15631</v>
      </c>
      <c r="B632" s="19" t="str">
        <f>HYPERLINK("https://www.facebook.com/862879354507779", "Công an phường Hải Châu II thành phố Đà Nẵng")</f>
        <v>Công an phường Hải Châu II thành phố Đà Nẵng</v>
      </c>
      <c r="C632" s="21" t="s">
        <v>15</v>
      </c>
      <c r="D632" s="21"/>
      <c r="E632" s="1" t="s">
        <v>13</v>
      </c>
      <c r="F632" s="1" t="s">
        <v>13</v>
      </c>
      <c r="G632" s="1" t="s">
        <v>13</v>
      </c>
      <c r="H632" s="1" t="s">
        <v>14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15632</v>
      </c>
      <c r="B633" s="19" t="str">
        <f>HYPERLINK("https://haichau2.danang.gov.vn/", "UBND Ủy ban nhân dân phường Hải Châu II thành phố Đà Nẵng")</f>
        <v>UBND Ủy ban nhân dân phường Hải Châu II thành phố Đà Nẵng</v>
      </c>
      <c r="C633" s="21" t="s">
        <v>15</v>
      </c>
      <c r="D633" s="22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15633</v>
      </c>
      <c r="B634" s="19" t="str">
        <f>HYPERLINK("https://www.facebook.com/587881275432823", "Công an phường Phước Ninh thành phố Đà Nẵng")</f>
        <v>Công an phường Phước Ninh thành phố Đà Nẵng</v>
      </c>
      <c r="C634" s="21" t="s">
        <v>15</v>
      </c>
      <c r="D634" s="21"/>
      <c r="E634" s="1" t="s">
        <v>13</v>
      </c>
      <c r="F634" s="1" t="s">
        <v>13</v>
      </c>
      <c r="G634" s="1" t="s">
        <v>13</v>
      </c>
      <c r="H634" s="1" t="s">
        <v>14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15634</v>
      </c>
      <c r="B635" s="19" t="str">
        <f>HYPERLINK("https://phuocninh.danang.gov.vn/", "UBND Ủy ban nhân dân phường Phước Ninh thành phố Đà Nẵng")</f>
        <v>UBND Ủy ban nhân dân phường Phước Ninh thành phố Đà Nẵng</v>
      </c>
      <c r="C635" s="21" t="s">
        <v>15</v>
      </c>
      <c r="D635" s="22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15635</v>
      </c>
      <c r="B636" s="19" t="s">
        <v>149</v>
      </c>
      <c r="C636" s="20" t="s">
        <v>13</v>
      </c>
      <c r="D636" s="21"/>
      <c r="E636" s="1" t="s">
        <v>13</v>
      </c>
      <c r="F636" s="1" t="s">
        <v>13</v>
      </c>
      <c r="G636" s="1" t="s">
        <v>13</v>
      </c>
      <c r="H636" s="1" t="s">
        <v>14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15636</v>
      </c>
      <c r="B637" s="19" t="str">
        <f>HYPERLINK("https://hoathuantay.danang.gov.vn/", "UBND Ủy ban nhân dân phường Hòa Thuận Tây thành phố Đà Nẵng")</f>
        <v>UBND Ủy ban nhân dân phường Hòa Thuận Tây thành phố Đà Nẵng</v>
      </c>
      <c r="C637" s="21" t="s">
        <v>15</v>
      </c>
      <c r="D637" s="22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15637</v>
      </c>
      <c r="B638" s="19" t="str">
        <f>HYPERLINK("https://www.facebook.com/conganhoathuandong/", "Công an phường Hòa Thuận Đông thành phố Đà Nẵng")</f>
        <v>Công an phường Hòa Thuận Đông thành phố Đà Nẵng</v>
      </c>
      <c r="C638" s="21" t="s">
        <v>15</v>
      </c>
      <c r="D638" s="21" t="s">
        <v>16</v>
      </c>
      <c r="E638" s="1" t="s">
        <v>13</v>
      </c>
      <c r="F638" s="1" t="s">
        <v>13</v>
      </c>
      <c r="G638" s="1" t="s">
        <v>13</v>
      </c>
      <c r="H638" s="1" t="s">
        <v>14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15638</v>
      </c>
      <c r="B639" s="19" t="str">
        <f>HYPERLINK("https://diadiem.danang.gov.vn/63-13-1539/Dia-diem-ngau-nhien/UBND-phuong-Hoa-Thuan-Dong.aspx", "UBND Ủy ban nhân dân phường Hòa Thuận Đông thành phố Đà Nẵng")</f>
        <v>UBND Ủy ban nhân dân phường Hòa Thuận Đông thành phố Đà Nẵng</v>
      </c>
      <c r="C639" s="21" t="s">
        <v>15</v>
      </c>
      <c r="D639" s="22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15639</v>
      </c>
      <c r="B640" s="19" t="s">
        <v>150</v>
      </c>
      <c r="C640" s="20" t="s">
        <v>13</v>
      </c>
      <c r="D640" s="21"/>
      <c r="E640" s="1" t="s">
        <v>13</v>
      </c>
      <c r="F640" s="1" t="s">
        <v>13</v>
      </c>
      <c r="G640" s="1" t="s">
        <v>13</v>
      </c>
      <c r="H640" s="1" t="s">
        <v>14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15640</v>
      </c>
      <c r="B641" s="19" t="str">
        <f>HYPERLINK("https://namduong.danang.gov.vn/", "UBND Ủy ban nhân dân phường Nam Dương thành phố Đà Nẵng")</f>
        <v>UBND Ủy ban nhân dân phường Nam Dương thành phố Đà Nẵng</v>
      </c>
      <c r="C641" s="21" t="s">
        <v>15</v>
      </c>
      <c r="D641" s="22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15641</v>
      </c>
      <c r="B642" s="19" t="s">
        <v>151</v>
      </c>
      <c r="C642" s="20" t="s">
        <v>13</v>
      </c>
      <c r="D642" s="21"/>
      <c r="E642" s="1" t="s">
        <v>13</v>
      </c>
      <c r="F642" s="1" t="s">
        <v>13</v>
      </c>
      <c r="G642" s="1" t="s">
        <v>13</v>
      </c>
      <c r="H642" s="1" t="s">
        <v>14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15642</v>
      </c>
      <c r="B643" s="19" t="str">
        <f>HYPERLINK("https://binhhien.danang.gov.vn/", "UBND Ủy ban nhân dân phường Bình Hiên thành phố Đà Nẵng")</f>
        <v>UBND Ủy ban nhân dân phường Bình Hiên thành phố Đà Nẵng</v>
      </c>
      <c r="C643" s="21" t="s">
        <v>15</v>
      </c>
      <c r="D643" s="22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15643</v>
      </c>
      <c r="B644" s="19" t="str">
        <f>HYPERLINK("https://www.facebook.com/tuoitrethuanan/", "Công an phường Bình Thuận thành phố Đà Nẵng")</f>
        <v>Công an phường Bình Thuận thành phố Đà Nẵng</v>
      </c>
      <c r="C644" s="21" t="s">
        <v>15</v>
      </c>
      <c r="D644" s="21"/>
      <c r="E644" s="1" t="s">
        <v>13</v>
      </c>
      <c r="F644" s="1" t="s">
        <v>13</v>
      </c>
      <c r="G644" s="1" t="s">
        <v>13</v>
      </c>
      <c r="H644" s="1" t="s">
        <v>14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15644</v>
      </c>
      <c r="B645" s="19" t="str">
        <f>HYPERLINK("https://binhthuan.danang.gov.vn/lien-he", "UBND Ủy ban nhân dân phường Bình Thuận thành phố Đà Nẵng")</f>
        <v>UBND Ủy ban nhân dân phường Bình Thuận thành phố Đà Nẵng</v>
      </c>
      <c r="C645" s="21" t="s">
        <v>15</v>
      </c>
      <c r="D645" s="22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15645</v>
      </c>
      <c r="B646" s="19" t="str">
        <f>HYPERLINK("https://www.facebook.com/hoacuongbac/?locale=vi_VN", "Công an phường Hòa Cường Bắc thành phố Đà Nẵng")</f>
        <v>Công an phường Hòa Cường Bắc thành phố Đà Nẵng</v>
      </c>
      <c r="C646" s="21" t="s">
        <v>15</v>
      </c>
      <c r="D646" s="21"/>
      <c r="E646" s="1" t="s">
        <v>13</v>
      </c>
      <c r="F646" s="1" t="s">
        <v>13</v>
      </c>
      <c r="G646" s="1" t="s">
        <v>13</v>
      </c>
      <c r="H646" s="1" t="s">
        <v>14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15646</v>
      </c>
      <c r="B647" s="19" t="str">
        <f>HYPERLINK("https://hoacuongbac.danang.gov.vn/", "UBND Ủy ban nhân dân phường Hòa Cường Bắc thành phố Đà Nẵng")</f>
        <v>UBND Ủy ban nhân dân phường Hòa Cường Bắc thành phố Đà Nẵng</v>
      </c>
      <c r="C647" s="21" t="s">
        <v>15</v>
      </c>
      <c r="D647" s="22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15647</v>
      </c>
      <c r="B648" s="19" t="str">
        <f>HYPERLINK("https://www.facebook.com/p/Ph%C6%B0%E1%BB%9Dng-Ho%C3%A0-C%C6%B0%E1%BB%9Dng-Nam-100064178374140/", "Công an phường Hòa Cường Nam thành phố Đà Nẵng")</f>
        <v>Công an phường Hòa Cường Nam thành phố Đà Nẵng</v>
      </c>
      <c r="C648" s="21" t="s">
        <v>15</v>
      </c>
      <c r="D648" s="21"/>
      <c r="E648" s="1" t="s">
        <v>13</v>
      </c>
      <c r="F648" s="1" t="s">
        <v>13</v>
      </c>
      <c r="G648" s="1" t="s">
        <v>13</v>
      </c>
      <c r="H648" s="1" t="s">
        <v>14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15648</v>
      </c>
      <c r="B649" s="19" t="str">
        <f>HYPERLINK("https://hoacuongnam.danang.gov.vn/", "UBND Ủy ban nhân dân phường Hòa Cường Nam thành phố Đà Nẵng")</f>
        <v>UBND Ủy ban nhân dân phường Hòa Cường Nam thành phố Đà Nẵng</v>
      </c>
      <c r="C649" s="21" t="s">
        <v>15</v>
      </c>
      <c r="D649" s="22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15649</v>
      </c>
      <c r="B650" s="19" t="str">
        <f>HYPERLINK("https://www.facebook.com/p/Tu%E1%BB%95i-Tr%E1%BA%BB-Th%E1%BB%8D-Quang-100068447288190/", "Công an phường Thọ Quang thành phố Đà Nẵng")</f>
        <v>Công an phường Thọ Quang thành phố Đà Nẵng</v>
      </c>
      <c r="C650" s="21" t="s">
        <v>15</v>
      </c>
      <c r="D650" s="21"/>
      <c r="E650" s="1" t="s">
        <v>13</v>
      </c>
      <c r="F650" s="1" t="s">
        <v>13</v>
      </c>
      <c r="G650" s="1" t="s">
        <v>13</v>
      </c>
      <c r="H650" s="1" t="s">
        <v>14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15650</v>
      </c>
      <c r="B651" s="19" t="str">
        <f>HYPERLINK("https://sontra.danang.gov.vn/", "UBND Ủy ban nhân dân phường Thọ Quang thành phố Đà Nẵng")</f>
        <v>UBND Ủy ban nhân dân phường Thọ Quang thành phố Đà Nẵng</v>
      </c>
      <c r="C651" s="21" t="s">
        <v>15</v>
      </c>
      <c r="D651" s="22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15651</v>
      </c>
      <c r="B652" s="19" t="str">
        <f>HYPERLINK("https://www.facebook.com/phuongnaihiendong/", "Công an phường Nại Hiên Đông thành phố Đà Nẵng")</f>
        <v>Công an phường Nại Hiên Đông thành phố Đà Nẵng</v>
      </c>
      <c r="C652" s="21" t="s">
        <v>15</v>
      </c>
      <c r="D652" s="21"/>
      <c r="E652" s="1" t="s">
        <v>13</v>
      </c>
      <c r="F652" s="1" t="s">
        <v>13</v>
      </c>
      <c r="G652" s="1" t="s">
        <v>13</v>
      </c>
      <c r="H652" s="1" t="s">
        <v>14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15652</v>
      </c>
      <c r="B653" s="19" t="str">
        <f>HYPERLINK("https://diadiem.danang.gov.vn/63-13-1579/Dia-diem-ngau-nhien/UBND-phuong-Nai-Hien-Dong.aspx", "UBND Ủy ban nhân dân phường Nại Hiên Đông thành phố Đà Nẵng")</f>
        <v>UBND Ủy ban nhân dân phường Nại Hiên Đông thành phố Đà Nẵng</v>
      </c>
      <c r="C653" s="21" t="s">
        <v>15</v>
      </c>
      <c r="D653" s="22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15653</v>
      </c>
      <c r="B654" s="19" t="str">
        <f>HYPERLINK("https://www.facebook.com/p/Ph%C6%B0%E1%BB%9Dng-M%C3%A2n-Th%C3%A1i-100027200152772/", "Công an phường Mân Thái thành phố Đà Nẵng")</f>
        <v>Công an phường Mân Thái thành phố Đà Nẵng</v>
      </c>
      <c r="C654" s="21" t="s">
        <v>15</v>
      </c>
      <c r="D654" s="21"/>
      <c r="E654" s="1" t="s">
        <v>13</v>
      </c>
      <c r="F654" s="1" t="s">
        <v>13</v>
      </c>
      <c r="G654" s="1" t="s">
        <v>13</v>
      </c>
      <c r="H654" s="1" t="s">
        <v>14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15654</v>
      </c>
      <c r="B655" s="19" t="str">
        <f>HYPERLINK("https://manthai.danang.gov.vn/", "UBND Ủy ban nhân dân phường Mân Thái thành phố Đà Nẵng")</f>
        <v>UBND Ủy ban nhân dân phường Mân Thái thành phố Đà Nẵng</v>
      </c>
      <c r="C655" s="21" t="s">
        <v>15</v>
      </c>
      <c r="D655" s="22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15655</v>
      </c>
      <c r="B656" s="19" t="str">
        <f>HYPERLINK("https://www.facebook.com/p/UBND-ph%C6%B0%E1%BB%9Dng-An-H%E1%BA%A3i-B%E1%BA%AFc-qu%E1%BA%ADn-S%C6%A1n-Tr%C3%A0-th%C3%A0nh-ph%E1%BB%91-%C4%90%C3%A0-N%E1%BA%B5ng-100052003933476/", "Công an phường An Hải Bắc thành phố Đà Nẵng")</f>
        <v>Công an phường An Hải Bắc thành phố Đà Nẵng</v>
      </c>
      <c r="C656" s="21" t="s">
        <v>15</v>
      </c>
      <c r="D656" s="21"/>
      <c r="E656" s="1" t="s">
        <v>13</v>
      </c>
      <c r="F656" s="1" t="s">
        <v>13</v>
      </c>
      <c r="G656" s="1" t="s">
        <v>13</v>
      </c>
      <c r="H656" s="1" t="s">
        <v>14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15656</v>
      </c>
      <c r="B657" s="19" t="str">
        <f>HYPERLINK("https://www.danang.gov.vn/web/guest/trang-chu", "UBND Ủy ban nhân dân phường An Hải Bắc thành phố Đà Nẵng")</f>
        <v>UBND Ủy ban nhân dân phường An Hải Bắc thành phố Đà Nẵng</v>
      </c>
      <c r="C657" s="21" t="s">
        <v>15</v>
      </c>
      <c r="D657" s="22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15657</v>
      </c>
      <c r="B658" s="19" t="str">
        <f>HYPERLINK("https://www.facebook.com/p/C%C3%B4ng-an-Ph%C6%B0%E1%BB%9Dng-Ph%C6%B0%E1%BB%9Bc-M%E1%BB%B9-Th%C3%A0nh-Ph%E1%BB%91-Phan-Rang-Th%C3%A1p-Ch%C3%A0m-100071428507285/", "Công an phường Phước Mỹ thành phố Đà Nẵng")</f>
        <v>Công an phường Phước Mỹ thành phố Đà Nẵng</v>
      </c>
      <c r="C658" s="21" t="s">
        <v>15</v>
      </c>
      <c r="D658" s="21"/>
      <c r="E658" s="1" t="s">
        <v>13</v>
      </c>
      <c r="F658" s="1" t="s">
        <v>13</v>
      </c>
      <c r="G658" s="1" t="s">
        <v>13</v>
      </c>
      <c r="H658" s="1" t="s">
        <v>14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15658</v>
      </c>
      <c r="B659" s="19" t="str">
        <f>HYPERLINK("https://phuocmy.danang.gov.vn/", "UBND Ủy ban nhân dân phường Phước Mỹ thành phố Đà Nẵng")</f>
        <v>UBND Ủy ban nhân dân phường Phước Mỹ thành phố Đà Nẵng</v>
      </c>
      <c r="C659" s="21" t="s">
        <v>15</v>
      </c>
      <c r="D659" s="22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15659</v>
      </c>
      <c r="B660" s="19" t="str">
        <f>HYPERLINK("https://www.facebook.com/anhaitay.phuong/", "Công an phường An Hải Tây thành phố Đà Nẵng")</f>
        <v>Công an phường An Hải Tây thành phố Đà Nẵng</v>
      </c>
      <c r="C660" s="21" t="s">
        <v>15</v>
      </c>
      <c r="D660" s="21"/>
      <c r="E660" s="1" t="s">
        <v>13</v>
      </c>
      <c r="F660" s="1" t="s">
        <v>13</v>
      </c>
      <c r="G660" s="1" t="s">
        <v>13</v>
      </c>
      <c r="H660" s="1" t="s">
        <v>14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15660</v>
      </c>
      <c r="B661" s="19" t="str">
        <f>HYPERLINK("https://anhaitay.danang.gov.vn/", "UBND Ủy ban nhân dân phường An Hải Tây thành phố Đà Nẵng")</f>
        <v>UBND Ủy ban nhân dân phường An Hải Tây thành phố Đà Nẵng</v>
      </c>
      <c r="C661" s="21" t="s">
        <v>15</v>
      </c>
      <c r="D661" s="22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15661</v>
      </c>
      <c r="B662" s="19" t="str">
        <f>HYPERLINK("https://www.facebook.com/phuonganhaidong/", "Công an phường An Hải Đông thành phố Đà Nẵng")</f>
        <v>Công an phường An Hải Đông thành phố Đà Nẵng</v>
      </c>
      <c r="C662" s="21" t="s">
        <v>15</v>
      </c>
      <c r="D662" s="21" t="s">
        <v>16</v>
      </c>
      <c r="E662" s="1" t="s">
        <v>13</v>
      </c>
      <c r="F662" s="1" t="s">
        <v>13</v>
      </c>
      <c r="G662" s="1" t="s">
        <v>13</v>
      </c>
      <c r="H662" s="1" t="s">
        <v>14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15662</v>
      </c>
      <c r="B663" s="19" t="str">
        <f>HYPERLINK("https://anhaidong.danang.gov.vn/", "UBND Ủy ban nhân dân phường An Hải Đông thành phố Đà Nẵng")</f>
        <v>UBND Ủy ban nhân dân phường An Hải Đông thành phố Đà Nẵng</v>
      </c>
      <c r="C663" s="21" t="s">
        <v>15</v>
      </c>
      <c r="D663" s="22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15663</v>
      </c>
      <c r="B664" s="19" t="str">
        <f>HYPERLINK("https://www.facebook.com/p/Tu%E1%BB%95i-Tr%E1%BA%BB-Ph%C6%B0%E1%BB%9Dng-M%E1%BB%B9-An-100077173647799/", "Công an phường Mỹ An thành phố Đà Nẵng")</f>
        <v>Công an phường Mỹ An thành phố Đà Nẵng</v>
      </c>
      <c r="C664" s="21" t="s">
        <v>15</v>
      </c>
      <c r="D664" s="21"/>
      <c r="E664" s="1" t="s">
        <v>13</v>
      </c>
      <c r="F664" s="1" t="s">
        <v>13</v>
      </c>
      <c r="G664" s="1" t="s">
        <v>13</v>
      </c>
      <c r="H664" s="1" t="s">
        <v>14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15664</v>
      </c>
      <c r="B665" s="19" t="str">
        <f>HYPERLINK("https://nguhanhson.danang.gov.vn/dia-phuong", "UBND Ủy ban nhân dân phường Mỹ An thành phố Đà Nẵng")</f>
        <v>UBND Ủy ban nhân dân phường Mỹ An thành phố Đà Nẵng</v>
      </c>
      <c r="C665" s="21" t="s">
        <v>15</v>
      </c>
      <c r="D665" s="22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15665</v>
      </c>
      <c r="B666" s="19" t="s">
        <v>152</v>
      </c>
      <c r="C666" s="20" t="s">
        <v>13</v>
      </c>
      <c r="D666" s="21"/>
      <c r="E666" s="1" t="s">
        <v>13</v>
      </c>
      <c r="F666" s="1" t="s">
        <v>13</v>
      </c>
      <c r="G666" s="1" t="s">
        <v>13</v>
      </c>
      <c r="H666" s="1" t="s">
        <v>14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15666</v>
      </c>
      <c r="B667" s="19" t="str">
        <f>HYPERLINK("https://nguhanhson.danang.gov.vn/dia-phuong", "UBND Ủy ban nhân dân phường Khuê Mỹ thành phố Đà Nẵng")</f>
        <v>UBND Ủy ban nhân dân phường Khuê Mỹ thành phố Đà Nẵng</v>
      </c>
      <c r="C667" s="21" t="s">
        <v>15</v>
      </c>
      <c r="D667" s="22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15667</v>
      </c>
      <c r="B668" s="19" t="s">
        <v>153</v>
      </c>
      <c r="C668" s="20" t="s">
        <v>13</v>
      </c>
      <c r="D668" s="21"/>
      <c r="E668" s="1" t="s">
        <v>13</v>
      </c>
      <c r="F668" s="1" t="s">
        <v>13</v>
      </c>
      <c r="G668" s="1" t="s">
        <v>13</v>
      </c>
      <c r="H668" s="1" t="s">
        <v>14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15668</v>
      </c>
      <c r="B669" s="19" t="str">
        <f>HYPERLINK("https://www.danang.gov.vn/web/guest/trang-chu", "UBND Ủy ban nhân dân phường Hoà Quý thành phố Đà Nẵng")</f>
        <v>UBND Ủy ban nhân dân phường Hoà Quý thành phố Đà Nẵng</v>
      </c>
      <c r="C669" s="21" t="s">
        <v>15</v>
      </c>
      <c r="D669" s="22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15669</v>
      </c>
      <c r="B670" s="19" t="s">
        <v>154</v>
      </c>
      <c r="C670" s="20" t="s">
        <v>13</v>
      </c>
      <c r="D670" s="21"/>
      <c r="E670" s="1" t="s">
        <v>13</v>
      </c>
      <c r="F670" s="1" t="s">
        <v>13</v>
      </c>
      <c r="G670" s="1" t="s">
        <v>13</v>
      </c>
      <c r="H670" s="1" t="s">
        <v>14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15670</v>
      </c>
      <c r="B671" s="19" t="str">
        <f>HYPERLINK("https://www.danang.gov.vn/web/guest/trang-chu", "UBND Ủy ban nhân dân phường Hoà Hải thành phố Đà Nẵng")</f>
        <v>UBND Ủy ban nhân dân phường Hoà Hải thành phố Đà Nẵng</v>
      </c>
      <c r="C671" s="21" t="s">
        <v>15</v>
      </c>
      <c r="D671" s="22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15671</v>
      </c>
      <c r="B672" s="19" t="s">
        <v>155</v>
      </c>
      <c r="C672" s="20" t="s">
        <v>13</v>
      </c>
      <c r="D672" s="21"/>
      <c r="E672" s="1" t="s">
        <v>13</v>
      </c>
      <c r="F672" s="1" t="s">
        <v>13</v>
      </c>
      <c r="G672" s="1" t="s">
        <v>13</v>
      </c>
      <c r="H672" s="1" t="s">
        <v>14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15672</v>
      </c>
      <c r="B673" s="19" t="str">
        <f>HYPERLINK("https://camle.danang.gov.vn/-on-vi-truc-thuoc", "UBND Ủy ban nhân dân phường Khuê Trung thành phố Đà Nẵng")</f>
        <v>UBND Ủy ban nhân dân phường Khuê Trung thành phố Đà Nẵng</v>
      </c>
      <c r="C673" s="21" t="s">
        <v>15</v>
      </c>
      <c r="D673" s="22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15673</v>
      </c>
      <c r="B674" s="19" t="str">
        <f>HYPERLINK("https://www.facebook.com/p/Tu%E1%BB%95i-tr%E1%BA%BB-C%C3%B4ng-an-Ph%C6%B0%E1%BB%9Dng-Ho%C3%A0-Ph%C3%A1t-100063749213285/?locale=vi_VN", "Công an phường Hòa Phát thành phố Đà Nẵng")</f>
        <v>Công an phường Hòa Phát thành phố Đà Nẵng</v>
      </c>
      <c r="C674" s="21" t="s">
        <v>15</v>
      </c>
      <c r="D674" s="21" t="s">
        <v>16</v>
      </c>
      <c r="E674" s="1" t="s">
        <v>13</v>
      </c>
      <c r="F674" s="1" t="s">
        <v>13</v>
      </c>
      <c r="G674" s="1" t="s">
        <v>13</v>
      </c>
      <c r="H674" s="1" t="s">
        <v>14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15674</v>
      </c>
      <c r="B675" s="19" t="str">
        <f>HYPERLINK("https://hoaphat.danang.gov.vn/chi-tiet-tin-tuc?dinhdanh=291706&amp;cat=49630", "UBND Ủy ban nhân dân phường Hòa Phát thành phố Đà Nẵng")</f>
        <v>UBND Ủy ban nhân dân phường Hòa Phát thành phố Đà Nẵng</v>
      </c>
      <c r="C675" s="21" t="s">
        <v>15</v>
      </c>
      <c r="D675" s="22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15675</v>
      </c>
      <c r="B676" s="19" t="str">
        <f>HYPERLINK("https://www.facebook.com/CAPHoaan/?locale=vi_VN", "Công an phường Hòa An thành phố Đà Nẵng")</f>
        <v>Công an phường Hòa An thành phố Đà Nẵng</v>
      </c>
      <c r="C676" s="21" t="s">
        <v>15</v>
      </c>
      <c r="D676" s="21"/>
      <c r="E676" s="1" t="s">
        <v>13</v>
      </c>
      <c r="F676" s="1" t="s">
        <v>13</v>
      </c>
      <c r="G676" s="1" t="s">
        <v>13</v>
      </c>
      <c r="H676" s="1" t="s">
        <v>14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15676</v>
      </c>
      <c r="B677" s="19" t="str">
        <f>HYPERLINK("https://camle.danang.gov.vn/-on-vi-truc-thuoc", "UBND Ủy ban nhân dân phường Hòa An thành phố Đà Nẵng")</f>
        <v>UBND Ủy ban nhân dân phường Hòa An thành phố Đà Nẵng</v>
      </c>
      <c r="C677" s="21" t="s">
        <v>15</v>
      </c>
      <c r="D677" s="22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15677</v>
      </c>
      <c r="B678" s="19" t="str">
        <f>HYPERLINK("https://www.facebook.com/caphoathotay/", "Công an phường Hòa Thọ Tây thành phố Đà Nẵng")</f>
        <v>Công an phường Hòa Thọ Tây thành phố Đà Nẵng</v>
      </c>
      <c r="C678" s="21" t="s">
        <v>15</v>
      </c>
      <c r="D678" s="21"/>
      <c r="E678" s="1" t="s">
        <v>13</v>
      </c>
      <c r="F678" s="1" t="s">
        <v>13</v>
      </c>
      <c r="G678" s="1" t="s">
        <v>13</v>
      </c>
      <c r="H678" s="1" t="s">
        <v>14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15678</v>
      </c>
      <c r="B679" s="19" t="str">
        <f>HYPERLINK("https://camle.danang.gov.vn/-on-vi-truc-thuoc", "UBND Ủy ban nhân dân phường Hòa Thọ Tây thành phố Đà Nẵng")</f>
        <v>UBND Ủy ban nhân dân phường Hòa Thọ Tây thành phố Đà Nẵng</v>
      </c>
      <c r="C679" s="21" t="s">
        <v>15</v>
      </c>
      <c r="D679" s="22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15679</v>
      </c>
      <c r="B680" s="19" t="str">
        <f>HYPERLINK("https://www.facebook.com/p/Tu%E1%BB%95i-tr%E1%BA%BB-CAP-Ho%C3%A0-Th%E1%BB%8D-%C4%90%C3%B4ng-100063756447330/", "Công an phường Hòa Thọ Đông thành phố Đà Nẵng")</f>
        <v>Công an phường Hòa Thọ Đông thành phố Đà Nẵng</v>
      </c>
      <c r="C680" s="21" t="s">
        <v>15</v>
      </c>
      <c r="D680" s="21"/>
      <c r="E680" s="1" t="s">
        <v>13</v>
      </c>
      <c r="F680" s="1" t="s">
        <v>13</v>
      </c>
      <c r="G680" s="1" t="s">
        <v>13</v>
      </c>
      <c r="H680" s="1" t="s">
        <v>14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15680</v>
      </c>
      <c r="B681" s="19" t="str">
        <f>HYPERLINK("https://camle.danang.gov.vn/-on-vi-truc-thuoc", "UBND Ủy ban nhân dân phường Hòa Thọ Đông thành phố Đà Nẵng")</f>
        <v>UBND Ủy ban nhân dân phường Hòa Thọ Đông thành phố Đà Nẵng</v>
      </c>
      <c r="C681" s="21" t="s">
        <v>15</v>
      </c>
      <c r="D681" s="22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15681</v>
      </c>
      <c r="B682" s="19" t="str">
        <f>HYPERLINK("https://www.facebook.com/CAPHoaan/?locale=bs_BA", "Công an phường Hòa Xuân thành phố Đà Nẵng")</f>
        <v>Công an phường Hòa Xuân thành phố Đà Nẵng</v>
      </c>
      <c r="C682" s="21" t="s">
        <v>15</v>
      </c>
      <c r="D682" s="21"/>
      <c r="E682" s="1" t="s">
        <v>13</v>
      </c>
      <c r="F682" s="1" t="s">
        <v>13</v>
      </c>
      <c r="G682" s="1" t="s">
        <v>13</v>
      </c>
      <c r="H682" s="1" t="s">
        <v>14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15682</v>
      </c>
      <c r="B683" s="19" t="str">
        <f>HYPERLINK("https://camle.danang.gov.vn/-on-vi-truc-thuoc", "UBND Ủy ban nhân dân phường Hòa Xuân thành phố Đà Nẵng")</f>
        <v>UBND Ủy ban nhân dân phường Hòa Xuân thành phố Đà Nẵng</v>
      </c>
      <c r="C683" s="21" t="s">
        <v>15</v>
      </c>
      <c r="D683" s="22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15683</v>
      </c>
      <c r="B684" s="19" t="str">
        <f>HYPERLINK("https://www.facebook.com/p/Trung-t%C3%A2m-V%C4%83n-h%C3%B3a-Th%E1%BB%83-thao-v%C3%A0-H%E1%BB%8Dc-t%E1%BA%ADp-c%E1%BB%99ng-%C4%91%E1%BB%93ng-x%C3%A3-H%C3%B2a-B%E1%BA%AFc-100023075393849/", "Công an xã Hòa Bắc thành phố Đà Nẵng")</f>
        <v>Công an xã Hòa Bắc thành phố Đà Nẵng</v>
      </c>
      <c r="C684" s="21" t="s">
        <v>15</v>
      </c>
      <c r="D684" s="21"/>
      <c r="E684" s="1" t="s">
        <v>13</v>
      </c>
      <c r="F684" s="1" t="s">
        <v>13</v>
      </c>
      <c r="G684" s="1" t="s">
        <v>13</v>
      </c>
      <c r="H684" s="1" t="s">
        <v>14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15684</v>
      </c>
      <c r="B685" s="19" t="str">
        <f>HYPERLINK("https://www.danang.gov.vn/web/guest/trang-chu", "UBND Ủy ban nhân dân xã Hòa Bắc thành phố Đà Nẵng")</f>
        <v>UBND Ủy ban nhân dân xã Hòa Bắc thành phố Đà Nẵng</v>
      </c>
      <c r="C685" s="21" t="s">
        <v>15</v>
      </c>
      <c r="D685" s="22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15685</v>
      </c>
      <c r="B686" s="19" t="str">
        <f>HYPERLINK("https://www.facebook.com/tuoitredanangdn/?locale=vi_VN", "Công an xã Hòa Liên thành phố Đà Nẵng")</f>
        <v>Công an xã Hòa Liên thành phố Đà Nẵng</v>
      </c>
      <c r="C686" s="21" t="s">
        <v>15</v>
      </c>
      <c r="D686" s="21"/>
      <c r="E686" s="1" t="s">
        <v>13</v>
      </c>
      <c r="F686" s="1" t="s">
        <v>13</v>
      </c>
      <c r="G686" s="1" t="s">
        <v>13</v>
      </c>
      <c r="H686" s="1" t="s">
        <v>14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15686</v>
      </c>
      <c r="B687" s="19" t="str">
        <f>HYPERLINK("https://www.danang.gov.vn/web/guest/trang-chu", "UBND Ủy ban nhân dân xã Hòa Liên thành phố Đà Nẵng")</f>
        <v>UBND Ủy ban nhân dân xã Hòa Liên thành phố Đà Nẵng</v>
      </c>
      <c r="C687" s="21" t="s">
        <v>15</v>
      </c>
      <c r="D687" s="22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15687</v>
      </c>
      <c r="B688" s="19" t="str">
        <f>HYPERLINK("https://www.facebook.com/thongtinxahoaninh/", "Công an xã Hòa Ninh thành phố Đà Nẵng")</f>
        <v>Công an xã Hòa Ninh thành phố Đà Nẵng</v>
      </c>
      <c r="C688" s="21" t="s">
        <v>15</v>
      </c>
      <c r="D688" s="21" t="s">
        <v>16</v>
      </c>
      <c r="E688" s="1" t="s">
        <v>13</v>
      </c>
      <c r="F688" s="1" t="s">
        <v>13</v>
      </c>
      <c r="G688" s="1" t="s">
        <v>13</v>
      </c>
      <c r="H688" s="1" t="s">
        <v>14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15688</v>
      </c>
      <c r="B689" s="19" t="str">
        <f>HYPERLINK("https://hoaninh.danang.gov.vn/danh-ba/", "UBND Ủy ban nhân dân xã Hòa Ninh thành phố Đà Nẵng")</f>
        <v>UBND Ủy ban nhân dân xã Hòa Ninh thành phố Đà Nẵng</v>
      </c>
      <c r="C689" s="21" t="s">
        <v>15</v>
      </c>
      <c r="D689" s="22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15689</v>
      </c>
      <c r="B690" s="19" t="s">
        <v>156</v>
      </c>
      <c r="C690" s="20" t="s">
        <v>13</v>
      </c>
      <c r="D690" s="21"/>
      <c r="E690" s="1" t="s">
        <v>13</v>
      </c>
      <c r="F690" s="1" t="s">
        <v>13</v>
      </c>
      <c r="G690" s="1" t="s">
        <v>13</v>
      </c>
      <c r="H690" s="1" t="s">
        <v>14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15690</v>
      </c>
      <c r="B691" s="19" t="str">
        <f>HYPERLINK("https://hoason.danang.gov.vn/?id=475&amp;_c=94", "UBND Ủy ban nhân dân xã Hòa Sơn thành phố Đà Nẵng")</f>
        <v>UBND Ủy ban nhân dân xã Hòa Sơn thành phố Đà Nẵng</v>
      </c>
      <c r="C691" s="21" t="s">
        <v>15</v>
      </c>
      <c r="D691" s="22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15691</v>
      </c>
      <c r="B692" s="19" t="str">
        <f>HYPERLINK("https://www.facebook.com/tuoitredanangdn/?locale=vi_VN", "Công an xã Hòa Nhơn thành phố Đà Nẵng")</f>
        <v>Công an xã Hòa Nhơn thành phố Đà Nẵng</v>
      </c>
      <c r="C692" s="21" t="s">
        <v>15</v>
      </c>
      <c r="D692" s="21"/>
      <c r="E692" s="1" t="s">
        <v>13</v>
      </c>
      <c r="F692" s="1" t="s">
        <v>13</v>
      </c>
      <c r="G692" s="1" t="s">
        <v>13</v>
      </c>
      <c r="H692" s="1" t="s">
        <v>14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15692</v>
      </c>
      <c r="B693" s="19" t="str">
        <f>HYPERLINK("https://hoanhon.danang.gov.vn/", "UBND Ủy ban nhân dân xã Hòa Nhơn thành phố Đà Nẵng")</f>
        <v>UBND Ủy ban nhân dân xã Hòa Nhơn thành phố Đà Nẵng</v>
      </c>
      <c r="C693" s="21" t="s">
        <v>15</v>
      </c>
      <c r="D693" s="22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15693</v>
      </c>
      <c r="B694" s="19" t="str">
        <f>HYPERLINK("https://www.facebook.com/tuoitredanangdn/?locale=vi_VN", "Công an xã Hòa Phú thành phố Đà Nẵng")</f>
        <v>Công an xã Hòa Phú thành phố Đà Nẵng</v>
      </c>
      <c r="C694" s="21" t="s">
        <v>15</v>
      </c>
      <c r="D694" s="21" t="s">
        <v>16</v>
      </c>
      <c r="E694" s="1" t="s">
        <v>13</v>
      </c>
      <c r="F694" s="1" t="s">
        <v>13</v>
      </c>
      <c r="G694" s="1" t="s">
        <v>13</v>
      </c>
      <c r="H694" s="1" t="s">
        <v>14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15694</v>
      </c>
      <c r="B695" s="19" t="str">
        <f>HYPERLINK("https://www.danang.gov.vn/web/guest/trang-chu", "UBND Ủy ban nhân dân xã Hòa Phú thành phố Đà Nẵng")</f>
        <v>UBND Ủy ban nhân dân xã Hòa Phú thành phố Đà Nẵng</v>
      </c>
      <c r="C695" s="21" t="s">
        <v>15</v>
      </c>
      <c r="D695" s="22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15695</v>
      </c>
      <c r="B696" s="19" t="str">
        <f>HYPERLINK("https://www.facebook.com/tuoitredanangdn/?locale=vi_VN", "Công an xã Hòa Phong thành phố Đà Nẵng")</f>
        <v>Công an xã Hòa Phong thành phố Đà Nẵng</v>
      </c>
      <c r="C696" s="21" t="s">
        <v>15</v>
      </c>
      <c r="D696" s="21"/>
      <c r="E696" s="1" t="s">
        <v>13</v>
      </c>
      <c r="F696" s="1" t="s">
        <v>13</v>
      </c>
      <c r="G696" s="1" t="s">
        <v>13</v>
      </c>
      <c r="H696" s="1" t="s">
        <v>14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15696</v>
      </c>
      <c r="B697" s="19" t="str">
        <f>HYPERLINK("https://www.danang.gov.vn/web/guest/trang-chu", "UBND Ủy ban nhân dân xã Hòa Phong thành phố Đà Nẵng")</f>
        <v>UBND Ủy ban nhân dân xã Hòa Phong thành phố Đà Nẵng</v>
      </c>
      <c r="C697" s="21" t="s">
        <v>15</v>
      </c>
      <c r="D697" s="22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15697</v>
      </c>
      <c r="B698" s="19" t="str">
        <f>HYPERLINK("https://www.facebook.com/hoachauhoavangdanang/?locale=vi_VN", "Công an xã Hòa Châu thành phố Đà Nẵng")</f>
        <v>Công an xã Hòa Châu thành phố Đà Nẵng</v>
      </c>
      <c r="C698" s="21" t="s">
        <v>15</v>
      </c>
      <c r="D698" s="21"/>
      <c r="E698" s="1" t="s">
        <v>13</v>
      </c>
      <c r="F698" s="1" t="s">
        <v>13</v>
      </c>
      <c r="G698" s="1" t="s">
        <v>13</v>
      </c>
      <c r="H698" s="1" t="s">
        <v>14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15698</v>
      </c>
      <c r="B699" s="19" t="str">
        <f>HYPERLINK("https://hoachau.danang.gov.vn/", "UBND Ủy ban nhân dân xã Hòa Châu thành phố Đà Nẵng")</f>
        <v>UBND Ủy ban nhân dân xã Hòa Châu thành phố Đà Nẵng</v>
      </c>
      <c r="C699" s="21" t="s">
        <v>15</v>
      </c>
      <c r="D699" s="22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15699</v>
      </c>
      <c r="B700" s="19" t="str">
        <f>HYPERLINK("https://www.facebook.com/tuoitredanangdn/?locale=vi_VN", "Công an xã Hòa Tiến thành phố Đà Nẵng")</f>
        <v>Công an xã Hòa Tiến thành phố Đà Nẵng</v>
      </c>
      <c r="C700" s="21" t="s">
        <v>15</v>
      </c>
      <c r="D700" s="21"/>
      <c r="E700" s="1" t="s">
        <v>13</v>
      </c>
      <c r="F700" s="1" t="s">
        <v>13</v>
      </c>
      <c r="G700" s="1" t="s">
        <v>13</v>
      </c>
      <c r="H700" s="1" t="s">
        <v>14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15700</v>
      </c>
      <c r="B701" s="19" t="str">
        <f>HYPERLINK("https://vithanh.haugiang.gov.vn/xa-hoa-tien1", "UBND Ủy ban nhân dân xã Hòa Tiến thành phố Đà Nẵng")</f>
        <v>UBND Ủy ban nhân dân xã Hòa Tiến thành phố Đà Nẵng</v>
      </c>
      <c r="C701" s="21" t="s">
        <v>15</v>
      </c>
      <c r="D701" s="22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15701</v>
      </c>
      <c r="B702" s="19" t="str">
        <f>HYPERLINK("https://www.facebook.com/tuoitredanangdn/?locale=vi_VN", "Công an xã Hòa Phước thành phố Đà Nẵng")</f>
        <v>Công an xã Hòa Phước thành phố Đà Nẵng</v>
      </c>
      <c r="C702" s="21" t="s">
        <v>15</v>
      </c>
      <c r="D702" s="21"/>
      <c r="E702" s="1" t="s">
        <v>13</v>
      </c>
      <c r="F702" s="1" t="s">
        <v>13</v>
      </c>
      <c r="G702" s="1" t="s">
        <v>13</v>
      </c>
      <c r="H702" s="1" t="s">
        <v>14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15702</v>
      </c>
      <c r="B703" s="19" t="str">
        <f>HYPERLINK("https://www.danang.gov.vn/web/guest/trang-chu", "UBND Ủy ban nhân dân xã Hòa Phước thành phố Đà Nẵng")</f>
        <v>UBND Ủy ban nhân dân xã Hòa Phước thành phố Đà Nẵng</v>
      </c>
      <c r="C703" s="21" t="s">
        <v>15</v>
      </c>
      <c r="D703" s="22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15703</v>
      </c>
      <c r="B704" s="19" t="str">
        <f>HYPERLINK("https://www.facebook.com/tuoitredanangdn/?locale=vi_VN", "Công an xã Hòa Khương thành phố Đà Nẵng")</f>
        <v>Công an xã Hòa Khương thành phố Đà Nẵng</v>
      </c>
      <c r="C704" s="21" t="s">
        <v>15</v>
      </c>
      <c r="D704" s="21"/>
      <c r="E704" s="1" t="s">
        <v>13</v>
      </c>
      <c r="F704" s="1" t="s">
        <v>13</v>
      </c>
      <c r="G704" s="1" t="s">
        <v>13</v>
      </c>
      <c r="H704" s="1" t="s">
        <v>14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15704</v>
      </c>
      <c r="B705" s="19" t="str">
        <f>HYPERLINK("https://danang.gov.vn/web/guest/van-ban-dieu-hanh/chi-tiet?id=6831", "UBND Ủy ban nhân dân xã Hòa Khương thành phố Đà Nẵng")</f>
        <v>UBND Ủy ban nhân dân xã Hòa Khương thành phố Đà Nẵng</v>
      </c>
      <c r="C705" s="21" t="s">
        <v>15</v>
      </c>
      <c r="D705" s="22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15705</v>
      </c>
      <c r="B706" s="19" t="s">
        <v>157</v>
      </c>
      <c r="C706" s="20" t="s">
        <v>13</v>
      </c>
      <c r="D706" s="21"/>
      <c r="E706" s="1" t="s">
        <v>13</v>
      </c>
      <c r="F706" s="1" t="s">
        <v>13</v>
      </c>
      <c r="G706" s="1" t="s">
        <v>13</v>
      </c>
      <c r="H706" s="1" t="s">
        <v>14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15706</v>
      </c>
      <c r="B707" s="19" t="str">
        <f>HYPERLINK("https://tamky.quangnam.gov.vn/webcenter/portal/tamky/pages_danh-ba?deptId=1033&amp;", "UBND Ủy ban nhân dân phường Tân Thạnh tỉnh Quảng Nam")</f>
        <v>UBND Ủy ban nhân dân phường Tân Thạnh tỉnh Quảng Nam</v>
      </c>
      <c r="C707" s="21" t="s">
        <v>15</v>
      </c>
      <c r="D707" s="22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15707</v>
      </c>
      <c r="B708" s="19" t="str">
        <f>HYPERLINK("https://www.facebook.com/policephuochoatk/?locale=vi_VN", "Công an phường Phước Hòa tỉnh Quảng Nam")</f>
        <v>Công an phường Phước Hòa tỉnh Quảng Nam</v>
      </c>
      <c r="C708" s="21" t="s">
        <v>15</v>
      </c>
      <c r="D708" s="21"/>
      <c r="E708" s="1" t="s">
        <v>13</v>
      </c>
      <c r="F708" s="1" t="s">
        <v>13</v>
      </c>
      <c r="G708" s="1" t="s">
        <v>13</v>
      </c>
      <c r="H708" s="1" t="s">
        <v>14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15708</v>
      </c>
      <c r="B709" s="19" t="str">
        <f>HYPERLINK("https://tamky.quangnam.gov.vn/webcenter/portal/tamky/pages_danh-ba?deptId=1033&amp;", "UBND Ủy ban nhân dân phường Phước Hòa tỉnh Quảng Nam")</f>
        <v>UBND Ủy ban nhân dân phường Phước Hòa tỉnh Quảng Nam</v>
      </c>
      <c r="C709" s="21" t="s">
        <v>15</v>
      </c>
      <c r="D709" s="22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15709</v>
      </c>
      <c r="B710" s="19" t="str">
        <f>HYPERLINK("https://www.facebook.com/policeanmy/?locale=vi_VN", "Công an phường An Mỹ tỉnh Quảng Nam")</f>
        <v>Công an phường An Mỹ tỉnh Quảng Nam</v>
      </c>
      <c r="C710" s="21" t="s">
        <v>15</v>
      </c>
      <c r="D710" s="21"/>
      <c r="E710" s="1" t="s">
        <v>13</v>
      </c>
      <c r="F710" s="1" t="s">
        <v>13</v>
      </c>
      <c r="G710" s="1" t="s">
        <v>13</v>
      </c>
      <c r="H710" s="1" t="s">
        <v>14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15710</v>
      </c>
      <c r="B711" s="19" t="str">
        <f>HYPERLINK("http://anmy.tamky.quangnam.gov.vn/", "UBND Ủy ban nhân dân phường An Mỹ tỉnh Quảng Nam")</f>
        <v>UBND Ủy ban nhân dân phường An Mỹ tỉnh Quảng Nam</v>
      </c>
      <c r="C711" s="21" t="s">
        <v>15</v>
      </c>
      <c r="D711" s="22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15711</v>
      </c>
      <c r="B712" s="19" t="str">
        <f>HYPERLINK("https://www.facebook.com/policehoahuong/", "Công an phường Hòa Hương tỉnh Quảng Nam")</f>
        <v>Công an phường Hòa Hương tỉnh Quảng Nam</v>
      </c>
      <c r="C712" s="21" t="s">
        <v>15</v>
      </c>
      <c r="D712" s="21"/>
      <c r="E712" s="1" t="s">
        <v>13</v>
      </c>
      <c r="F712" s="1" t="s">
        <v>13</v>
      </c>
      <c r="G712" s="1" t="s">
        <v>13</v>
      </c>
      <c r="H712" s="1" t="s">
        <v>14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15712</v>
      </c>
      <c r="B713" s="19" t="str">
        <f>HYPERLINK("https://stc.quangnam.gov.vn/webcenter/portal/bantiepcongdan/pages_tin-tuc/chi-tiet-tin?dDocName=PORTAL464739", "UBND Ủy ban nhân dân phường Hòa Hương tỉnh Quảng Nam")</f>
        <v>UBND Ủy ban nhân dân phường Hòa Hương tỉnh Quảng Nam</v>
      </c>
      <c r="C713" s="21" t="s">
        <v>15</v>
      </c>
      <c r="D713" s="22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15713</v>
      </c>
      <c r="B714" s="19" t="str">
        <f>HYPERLINK("https://www.facebook.com/policeanxuan/", "Công an phường An Xuân tỉnh Quảng Nam")</f>
        <v>Công an phường An Xuân tỉnh Quảng Nam</v>
      </c>
      <c r="C714" s="21" t="s">
        <v>15</v>
      </c>
      <c r="D714" s="21"/>
      <c r="E714" s="1" t="s">
        <v>13</v>
      </c>
      <c r="F714" s="1" t="s">
        <v>13</v>
      </c>
      <c r="G714" s="1" t="s">
        <v>13</v>
      </c>
      <c r="H714" s="1" t="s">
        <v>14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15714</v>
      </c>
      <c r="B715" s="19" t="str">
        <f>HYPERLINK("https://anxuan.tamky.quangnam.gov.vn/home/", "UBND Ủy ban nhân dân phường An Xuân tỉnh Quảng Nam")</f>
        <v>UBND Ủy ban nhân dân phường An Xuân tỉnh Quảng Nam</v>
      </c>
      <c r="C715" s="21" t="s">
        <v>15</v>
      </c>
      <c r="D715" s="22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15715</v>
      </c>
      <c r="B716" s="19" t="str">
        <f>HYPERLINK("https://www.facebook.com/policeanson/", "Công an phường An Sơn tỉnh Quảng Nam")</f>
        <v>Công an phường An Sơn tỉnh Quảng Nam</v>
      </c>
      <c r="C716" s="21" t="s">
        <v>15</v>
      </c>
      <c r="D716" s="21"/>
      <c r="E716" s="1" t="s">
        <v>13</v>
      </c>
      <c r="F716" s="1" t="s">
        <v>13</v>
      </c>
      <c r="G716" s="1" t="s">
        <v>13</v>
      </c>
      <c r="H716" s="1" t="s">
        <v>14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15716</v>
      </c>
      <c r="B717" s="19" t="str">
        <f>HYPERLINK("https://tamky.quangnam.gov.vn/webcenter/portal/tamky/pages_danh-ba?deptId=1033&amp;", "UBND Ủy ban nhân dân phường An Sơn tỉnh Quảng Nam")</f>
        <v>UBND Ủy ban nhân dân phường An Sơn tỉnh Quảng Nam</v>
      </c>
      <c r="C717" s="21" t="s">
        <v>15</v>
      </c>
      <c r="D717" s="22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15717</v>
      </c>
      <c r="B718" s="19" t="str">
        <f>HYPERLINK("https://www.facebook.com/p/C%C3%B4ng-an-ph%C6%B0%E1%BB%9Dng-Tr%C6%B0%E1%BB%9Dng-Xu%C3%A2n-100079292536852/", "Công an phường Trường Xuân tỉnh Quảng Nam")</f>
        <v>Công an phường Trường Xuân tỉnh Quảng Nam</v>
      </c>
      <c r="C718" s="21" t="s">
        <v>15</v>
      </c>
      <c r="D718" s="21"/>
      <c r="E718" s="1" t="s">
        <v>13</v>
      </c>
      <c r="F718" s="1" t="s">
        <v>13</v>
      </c>
      <c r="G718" s="1" t="s">
        <v>13</v>
      </c>
      <c r="H718" s="1" t="s">
        <v>14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15718</v>
      </c>
      <c r="B719" s="19" t="str">
        <f>HYPERLINK("https://truongxuan.tamky.quangnam.gov.vn/", "UBND Ủy ban nhân dân phường Trường Xuân tỉnh Quảng Nam")</f>
        <v>UBND Ủy ban nhân dân phường Trường Xuân tỉnh Quảng Nam</v>
      </c>
      <c r="C719" s="21" t="s">
        <v>15</v>
      </c>
      <c r="D719" s="22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15719</v>
      </c>
      <c r="B720" s="19" t="str">
        <f>HYPERLINK("https://www.facebook.com/policeanphu/", "Công an phường An Phú tỉnh Quảng Nam")</f>
        <v>Công an phường An Phú tỉnh Quảng Nam</v>
      </c>
      <c r="C720" s="21" t="s">
        <v>15</v>
      </c>
      <c r="D720" s="21"/>
      <c r="E720" s="1" t="s">
        <v>13</v>
      </c>
      <c r="F720" s="1" t="s">
        <v>13</v>
      </c>
      <c r="G720" s="1" t="s">
        <v>13</v>
      </c>
      <c r="H720" s="1" t="s">
        <v>14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15720</v>
      </c>
      <c r="B721" s="19" t="str">
        <f>HYPERLINK("https://tamky.quangnam.gov.vn/webcenter/portal/tamky/pages_danh-ba?deptId=1033&amp;", "UBND Ủy ban nhân dân phường An Phú tỉnh Quảng Nam")</f>
        <v>UBND Ủy ban nhân dân phường An Phú tỉnh Quảng Nam</v>
      </c>
      <c r="C721" s="21" t="s">
        <v>15</v>
      </c>
      <c r="D721" s="22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15721</v>
      </c>
      <c r="B722" s="19" t="str">
        <f>HYPERLINK("https://www.facebook.com/Policetamthanhpn/", "Công an xã Tam Thanh tỉnh Quảng Nam")</f>
        <v>Công an xã Tam Thanh tỉnh Quảng Nam</v>
      </c>
      <c r="C722" s="21" t="s">
        <v>15</v>
      </c>
      <c r="D722" s="21" t="s">
        <v>16</v>
      </c>
      <c r="E722" s="1" t="s">
        <v>13</v>
      </c>
      <c r="F722" s="1" t="s">
        <v>13</v>
      </c>
      <c r="G722" s="1" t="s">
        <v>13</v>
      </c>
      <c r="H722" s="1" t="s">
        <v>14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15722</v>
      </c>
      <c r="B723" s="19" t="str">
        <f>HYPERLINK("https://tamthanh.namdinh.gov.vn/", "UBND Ủy ban nhân dân xã Tam Thanh tỉnh Quảng Nam")</f>
        <v>UBND Ủy ban nhân dân xã Tam Thanh tỉnh Quảng Nam</v>
      </c>
      <c r="C723" s="21" t="s">
        <v>15</v>
      </c>
      <c r="D723" s="22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15723</v>
      </c>
      <c r="B724" s="19" t="str">
        <f>HYPERLINK("https://www.facebook.com/policetamthang/", "Công an xã Tam Thăng tỉnh Quảng Nam")</f>
        <v>Công an xã Tam Thăng tỉnh Quảng Nam</v>
      </c>
      <c r="C724" s="21" t="s">
        <v>15</v>
      </c>
      <c r="D724" s="21" t="s">
        <v>16</v>
      </c>
      <c r="E724" s="1" t="s">
        <v>13</v>
      </c>
      <c r="F724" s="1" t="s">
        <v>13</v>
      </c>
      <c r="G724" s="1" t="s">
        <v>13</v>
      </c>
      <c r="H724" s="1" t="s">
        <v>14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15724</v>
      </c>
      <c r="B725" s="19" t="str">
        <f>HYPERLINK("https://tamthang.tamky.quangnam.gov.vn/", "UBND Ủy ban nhân dân xã Tam Thăng tỉnh Quảng Nam")</f>
        <v>UBND Ủy ban nhân dân xã Tam Thăng tỉnh Quảng Nam</v>
      </c>
      <c r="C725" s="21" t="s">
        <v>15</v>
      </c>
      <c r="D725" s="22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15725</v>
      </c>
      <c r="B726" s="19" t="str">
        <f>HYPERLINK("https://www.facebook.com/policetamphu/", "Công an xã Tam Phú tỉnh Quảng Nam")</f>
        <v>Công an xã Tam Phú tỉnh Quảng Nam</v>
      </c>
      <c r="C726" s="21" t="s">
        <v>15</v>
      </c>
      <c r="D726" s="21" t="s">
        <v>16</v>
      </c>
      <c r="E726" s="1" t="s">
        <v>13</v>
      </c>
      <c r="F726" s="1" t="s">
        <v>13</v>
      </c>
      <c r="G726" s="1" t="s">
        <v>13</v>
      </c>
      <c r="H726" s="1" t="s">
        <v>14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15726</v>
      </c>
      <c r="B727" s="19" t="str">
        <f>HYPERLINK("https://tamky.quangnam.gov.vn/webcenter/portal/tamky/pages_danh-ba?deptId=1033&amp;", "UBND Ủy ban nhân dân xã Tam Phú tỉnh Quảng Nam")</f>
        <v>UBND Ủy ban nhân dân xã Tam Phú tỉnh Quảng Nam</v>
      </c>
      <c r="C727" s="21" t="s">
        <v>15</v>
      </c>
      <c r="D727" s="22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15727</v>
      </c>
      <c r="B728" s="19" t="str">
        <f>HYPERLINK("https://www.facebook.com/thanhdoantamky/", "Công an phường Hoà Thuận tỉnh Quảng Nam")</f>
        <v>Công an phường Hoà Thuận tỉnh Quảng Nam</v>
      </c>
      <c r="C728" s="21" t="s">
        <v>15</v>
      </c>
      <c r="D728" s="21" t="s">
        <v>16</v>
      </c>
      <c r="E728" s="1" t="s">
        <v>13</v>
      </c>
      <c r="F728" s="1" t="s">
        <v>13</v>
      </c>
      <c r="G728" s="1" t="s">
        <v>13</v>
      </c>
      <c r="H728" s="1" t="s">
        <v>14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15728</v>
      </c>
      <c r="B729" s="19" t="str">
        <f>HYPERLINK("http://hoathuan.tamky.quangnam.gov.vn/", "UBND Ủy ban nhân dân phường Hoà Thuận tỉnh Quảng Nam")</f>
        <v>UBND Ủy ban nhân dân phường Hoà Thuận tỉnh Quảng Nam</v>
      </c>
      <c r="C729" s="21" t="s">
        <v>15</v>
      </c>
      <c r="D729" s="22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15729</v>
      </c>
      <c r="B730" s="19" t="str">
        <f>HYPERLINK("https://www.facebook.com/policetamngoc/", "Công an xã Tam Ngọc tỉnh Quảng Nam")</f>
        <v>Công an xã Tam Ngọc tỉnh Quảng Nam</v>
      </c>
      <c r="C730" s="21" t="s">
        <v>15</v>
      </c>
      <c r="D730" s="21" t="s">
        <v>16</v>
      </c>
      <c r="E730" s="1" t="s">
        <v>13</v>
      </c>
      <c r="F730" s="1" t="s">
        <v>13</v>
      </c>
      <c r="G730" s="1" t="s">
        <v>13</v>
      </c>
      <c r="H730" s="1" t="s">
        <v>14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15730</v>
      </c>
      <c r="B731" s="19" t="str">
        <f>HYPERLINK("https://tamky.quangnam.gov.vn/webcenter/portal/tamky/pages_danh-ba?deptId=1043", "UBND Ủy ban nhân dân xã Tam Ngọc tỉnh Quảng Nam")</f>
        <v>UBND Ủy ban nhân dân xã Tam Ngọc tỉnh Quảng Nam</v>
      </c>
      <c r="C731" s="21" t="s">
        <v>15</v>
      </c>
      <c r="D731" s="22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15731</v>
      </c>
      <c r="B732" s="19" t="str">
        <f>HYPERLINK("https://www.facebook.com/tuoitreconganquangnam/", "Công an phường Minh An tỉnh Quảng Nam")</f>
        <v>Công an phường Minh An tỉnh Quảng Nam</v>
      </c>
      <c r="C732" s="21" t="s">
        <v>15</v>
      </c>
      <c r="D732" s="21"/>
      <c r="E732" s="1" t="s">
        <v>13</v>
      </c>
      <c r="F732" s="1" t="s">
        <v>13</v>
      </c>
      <c r="G732" s="1" t="s">
        <v>13</v>
      </c>
      <c r="H732" s="1" t="s">
        <v>14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15732</v>
      </c>
      <c r="B733" s="19" t="str">
        <f>HYPERLINK("https://quangnam.gov.vn/thanh-pho-hoi-an-496.html", "UBND Ủy ban nhân dân phường Minh An tỉnh Quảng Nam")</f>
        <v>UBND Ủy ban nhân dân phường Minh An tỉnh Quảng Nam</v>
      </c>
      <c r="C733" s="21" t="s">
        <v>15</v>
      </c>
      <c r="D733" s="22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15733</v>
      </c>
      <c r="B734" s="19" t="str">
        <f>HYPERLINK("https://www.facebook.com/policetanan/", "Công an phường Tân An tỉnh Quảng Nam")</f>
        <v>Công an phường Tân An tỉnh Quảng Nam</v>
      </c>
      <c r="C734" s="21" t="s">
        <v>15</v>
      </c>
      <c r="D734" s="21"/>
      <c r="E734" s="1" t="s">
        <v>13</v>
      </c>
      <c r="F734" s="1" t="s">
        <v>13</v>
      </c>
      <c r="G734" s="1" t="s">
        <v>13</v>
      </c>
      <c r="H734" s="1" t="s">
        <v>14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15734</v>
      </c>
      <c r="B735" s="19" t="str">
        <f>HYPERLINK("https://www.quangninh.gov.vn/donvi/TXQuangYen/Trang/ChiTietBVGioiThieu.aspx?bvid=210", "UBND Ủy ban nhân dân phường Tân An tỉnh Quảng Nam")</f>
        <v>UBND Ủy ban nhân dân phường Tân An tỉnh Quảng Nam</v>
      </c>
      <c r="C735" s="21" t="s">
        <v>15</v>
      </c>
      <c r="D735" s="22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15735</v>
      </c>
      <c r="B736" s="19" t="str">
        <f>HYPERLINK("https://www.facebook.com/policecampho/", "Công an phường Cẩm Phô tỉnh Quảng Nam")</f>
        <v>Công an phường Cẩm Phô tỉnh Quảng Nam</v>
      </c>
      <c r="C736" s="21" t="s">
        <v>15</v>
      </c>
      <c r="D736" s="21"/>
      <c r="E736" s="1" t="s">
        <v>13</v>
      </c>
      <c r="F736" s="1" t="s">
        <v>13</v>
      </c>
      <c r="G736" s="1" t="s">
        <v>13</v>
      </c>
      <c r="H736" s="1" t="s">
        <v>14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15736</v>
      </c>
      <c r="B737" s="19" t="str">
        <f>HYPERLINK("http://hoian.gov.vn/campho/", "UBND Ủy ban nhân dân phường Cẩm Phô tỉnh Quảng Nam")</f>
        <v>UBND Ủy ban nhân dân phường Cẩm Phô tỉnh Quảng Nam</v>
      </c>
      <c r="C737" s="21" t="s">
        <v>15</v>
      </c>
      <c r="D737" s="22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15737</v>
      </c>
      <c r="B738" s="19" t="s">
        <v>158</v>
      </c>
      <c r="C738" s="20" t="s">
        <v>13</v>
      </c>
      <c r="D738" s="21"/>
      <c r="E738" s="1" t="s">
        <v>13</v>
      </c>
      <c r="F738" s="1" t="s">
        <v>13</v>
      </c>
      <c r="G738" s="1" t="s">
        <v>13</v>
      </c>
      <c r="H738" s="1" t="s">
        <v>14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15738</v>
      </c>
      <c r="B739" s="19" t="str">
        <f>HYPERLINK("http://hoian.gov.vn/thanhha/", "UBND Ủy ban nhân dân phường Thanh Hà tỉnh Quảng Nam")</f>
        <v>UBND Ủy ban nhân dân phường Thanh Hà tỉnh Quảng Nam</v>
      </c>
      <c r="C739" s="21" t="s">
        <v>15</v>
      </c>
      <c r="D739" s="22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15739</v>
      </c>
      <c r="B740" s="19" t="str">
        <f>HYPERLINK("https://www.facebook.com/p/UBND-Ph%C6%B0%E1%BB%9Dng-S%C6%A1n-Phong-100063555039148/", "Công an phường Sơn Phong tỉnh Quảng Nam")</f>
        <v>Công an phường Sơn Phong tỉnh Quảng Nam</v>
      </c>
      <c r="C740" s="21" t="s">
        <v>15</v>
      </c>
      <c r="D740" s="21"/>
      <c r="E740" s="1" t="s">
        <v>13</v>
      </c>
      <c r="F740" s="1" t="s">
        <v>13</v>
      </c>
      <c r="G740" s="1" t="s">
        <v>13</v>
      </c>
      <c r="H740" s="1" t="s">
        <v>14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15740</v>
      </c>
      <c r="B741" s="19" t="str">
        <f>HYPERLINK("https://qppl.quangnam.gov.vn/Default.aspx?TabID=71&amp;VB=33246", "UBND Ủy ban nhân dân phường Sơn Phong tỉnh Quảng Nam")</f>
        <v>UBND Ủy ban nhân dân phường Sơn Phong tỉnh Quảng Nam</v>
      </c>
      <c r="C741" s="21" t="s">
        <v>15</v>
      </c>
      <c r="D741" s="22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15741</v>
      </c>
      <c r="B742" s="19" t="str">
        <f>HYPERLINK("https://www.facebook.com/policecamchau/", "Công an phường Cẩm Châu tỉnh Quảng Nam")</f>
        <v>Công an phường Cẩm Châu tỉnh Quảng Nam</v>
      </c>
      <c r="C742" s="21" t="s">
        <v>15</v>
      </c>
      <c r="D742" s="21" t="s">
        <v>16</v>
      </c>
      <c r="E742" s="1" t="s">
        <v>13</v>
      </c>
      <c r="F742" s="1" t="s">
        <v>13</v>
      </c>
      <c r="G742" s="1" t="s">
        <v>13</v>
      </c>
      <c r="H742" s="1" t="s">
        <v>14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15742</v>
      </c>
      <c r="B743" s="19" t="str">
        <f>HYPERLINK("https://hoian.quangnam.gov.vn/webcenter/portal/hoian", "UBND Ủy ban nhân dân phường Cẩm Châu tỉnh Quảng Nam")</f>
        <v>UBND Ủy ban nhân dân phường Cẩm Châu tỉnh Quảng Nam</v>
      </c>
      <c r="C743" s="21" t="s">
        <v>15</v>
      </c>
      <c r="D743" s="22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15743</v>
      </c>
      <c r="B744" s="19" t="str">
        <f>HYPERLINK("https://www.facebook.com/policecuadai/", "Công an phường Cửa Đại tỉnh Quảng Nam")</f>
        <v>Công an phường Cửa Đại tỉnh Quảng Nam</v>
      </c>
      <c r="C744" s="21" t="s">
        <v>15</v>
      </c>
      <c r="D744" s="21" t="s">
        <v>16</v>
      </c>
      <c r="E744" s="1" t="s">
        <v>13</v>
      </c>
      <c r="F744" s="1" t="s">
        <v>13</v>
      </c>
      <c r="G744" s="1" t="s">
        <v>13</v>
      </c>
      <c r="H744" s="1" t="s">
        <v>14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15744</v>
      </c>
      <c r="B745" s="19" t="str">
        <f>HYPERLINK("https://qppl.quangnam.gov.vn/Default.aspx?TabID=71&amp;VB=41260", "UBND Ủy ban nhân dân phường Cửa Đại tỉnh Quảng Nam")</f>
        <v>UBND Ủy ban nhân dân phường Cửa Đại tỉnh Quảng Nam</v>
      </c>
      <c r="C745" s="21" t="s">
        <v>15</v>
      </c>
      <c r="D745" s="22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15745</v>
      </c>
      <c r="B746" s="19" t="str">
        <f>HYPERLINK("https://www.facebook.com/policecampho/", "Công an phường Cẩm An tỉnh Quảng Nam")</f>
        <v>Công an phường Cẩm An tỉnh Quảng Nam</v>
      </c>
      <c r="C746" s="21" t="s">
        <v>15</v>
      </c>
      <c r="D746" s="21"/>
      <c r="E746" s="1" t="s">
        <v>13</v>
      </c>
      <c r="F746" s="1" t="s">
        <v>13</v>
      </c>
      <c r="G746" s="1" t="s">
        <v>13</v>
      </c>
      <c r="H746" s="1" t="s">
        <v>14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15746</v>
      </c>
      <c r="B747" s="19" t="str">
        <f>HYPERLINK("http://hoian.gov.vn/campho/", "UBND Ủy ban nhân dân phường Cẩm An tỉnh Quảng Nam")</f>
        <v>UBND Ủy ban nhân dân phường Cẩm An tỉnh Quảng Nam</v>
      </c>
      <c r="C747" s="21" t="s">
        <v>15</v>
      </c>
      <c r="D747" s="22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15747</v>
      </c>
      <c r="B748" s="19" t="str">
        <f>HYPERLINK("https://www.facebook.com/policecamha/", "Công an xã Cẩm Hà tỉnh Quảng Nam")</f>
        <v>Công an xã Cẩm Hà tỉnh Quảng Nam</v>
      </c>
      <c r="C748" s="21" t="s">
        <v>15</v>
      </c>
      <c r="D748" s="21"/>
      <c r="E748" s="1" t="s">
        <v>13</v>
      </c>
      <c r="F748" s="1" t="s">
        <v>13</v>
      </c>
      <c r="G748" s="1" t="s">
        <v>13</v>
      </c>
      <c r="H748" s="1" t="s">
        <v>14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15748</v>
      </c>
      <c r="B749" s="19" t="str">
        <f>HYPERLINK("https://camha.camxuyen.hatinh.gov.vn/", "UBND Ủy ban nhân dân xã Cẩm Hà tỉnh Quảng Nam")</f>
        <v>UBND Ủy ban nhân dân xã Cẩm Hà tỉnh Quảng Nam</v>
      </c>
      <c r="C749" s="21" t="s">
        <v>15</v>
      </c>
      <c r="D749" s="22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15749</v>
      </c>
      <c r="B750" s="19" t="s">
        <v>159</v>
      </c>
      <c r="C750" s="20" t="s">
        <v>13</v>
      </c>
      <c r="D750" s="21" t="s">
        <v>16</v>
      </c>
      <c r="E750" s="1" t="s">
        <v>13</v>
      </c>
      <c r="F750" s="1" t="s">
        <v>13</v>
      </c>
      <c r="G750" s="1" t="s">
        <v>13</v>
      </c>
      <c r="H750" s="1" t="s">
        <v>14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15750</v>
      </c>
      <c r="B751" s="19" t="str">
        <f>HYPERLINK("http://hoian.gov.vn/camkim/", "UBND Ủy ban nhân dân xã Cẩm Kim tỉnh Quảng Nam")</f>
        <v>UBND Ủy ban nhân dân xã Cẩm Kim tỉnh Quảng Nam</v>
      </c>
      <c r="C751" s="21" t="s">
        <v>15</v>
      </c>
      <c r="D751" s="22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15751</v>
      </c>
      <c r="B752" s="19" t="str">
        <f>HYPERLINK("https://www.facebook.com/policecamnam/", "Công an phường Cẩm Nam tỉnh Quảng Nam")</f>
        <v>Công an phường Cẩm Nam tỉnh Quảng Nam</v>
      </c>
      <c r="C752" s="21" t="s">
        <v>15</v>
      </c>
      <c r="D752" s="21"/>
      <c r="E752" s="1" t="s">
        <v>13</v>
      </c>
      <c r="F752" s="1" t="s">
        <v>13</v>
      </c>
      <c r="G752" s="1" t="s">
        <v>13</v>
      </c>
      <c r="H752" s="1" t="s">
        <v>14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15752</v>
      </c>
      <c r="B753" s="19" t="str">
        <f>HYPERLINK("https://hoian.quangnam.gov.vn/webcenter/portal/hoian", "UBND Ủy ban nhân dân phường Cẩm Nam tỉnh Quảng Nam")</f>
        <v>UBND Ủy ban nhân dân phường Cẩm Nam tỉnh Quảng Nam</v>
      </c>
      <c r="C753" s="21" t="s">
        <v>15</v>
      </c>
      <c r="D753" s="22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15753</v>
      </c>
      <c r="B754" s="19" t="str">
        <f>HYPERLINK("https://www.facebook.com/policecamthanh/", "Công an xã Cẩm Thanh tỉnh Quảng Nam")</f>
        <v>Công an xã Cẩm Thanh tỉnh Quảng Nam</v>
      </c>
      <c r="C754" s="21" t="s">
        <v>15</v>
      </c>
      <c r="D754" s="21"/>
      <c r="E754" s="1" t="s">
        <v>13</v>
      </c>
      <c r="F754" s="1" t="s">
        <v>13</v>
      </c>
      <c r="G754" s="1" t="s">
        <v>13</v>
      </c>
      <c r="H754" s="1" t="s">
        <v>14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15754</v>
      </c>
      <c r="B755" s="19" t="str">
        <f>HYPERLINK("http://camthanh.hoian.gov.vn/", "UBND Ủy ban nhân dân xã Cẩm Thanh tỉnh Quảng Nam")</f>
        <v>UBND Ủy ban nhân dân xã Cẩm Thanh tỉnh Quảng Nam</v>
      </c>
      <c r="C755" s="21" t="s">
        <v>15</v>
      </c>
      <c r="D755" s="22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15755</v>
      </c>
      <c r="B756" s="19" t="str">
        <f>HYPERLINK("https://www.facebook.com/tuoitreconganquangnam/", "Công an xã Tân Hiệp tỉnh Quảng Nam")</f>
        <v>Công an xã Tân Hiệp tỉnh Quảng Nam</v>
      </c>
      <c r="C756" s="21" t="s">
        <v>15</v>
      </c>
      <c r="D756" s="21" t="s">
        <v>16</v>
      </c>
      <c r="E756" s="1" t="s">
        <v>13</v>
      </c>
      <c r="F756" s="1" t="s">
        <v>13</v>
      </c>
      <c r="G756" s="1" t="s">
        <v>13</v>
      </c>
      <c r="H756" s="1" t="s">
        <v>14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15756</v>
      </c>
      <c r="B757" s="19" t="str">
        <f>HYPERLINK("http://hoian.gov.vn/tanhiep", "UBND Ủy ban nhân dân xã Tân Hiệp tỉnh Quảng Nam")</f>
        <v>UBND Ủy ban nhân dân xã Tân Hiệp tỉnh Quảng Nam</v>
      </c>
      <c r="C757" s="21" t="s">
        <v>15</v>
      </c>
      <c r="D757" s="22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15757</v>
      </c>
      <c r="B758" s="19" t="str">
        <f>HYPERLINK("https://www.facebook.com/tuoitreconganquangnam/", "Công an xã Ch'ơm tỉnh Quảng Nam")</f>
        <v>Công an xã Ch'ơm tỉnh Quảng Nam</v>
      </c>
      <c r="C758" s="21" t="s">
        <v>15</v>
      </c>
      <c r="D758" s="21" t="s">
        <v>16</v>
      </c>
      <c r="E758" s="1" t="s">
        <v>13</v>
      </c>
      <c r="F758" s="1" t="s">
        <v>13</v>
      </c>
      <c r="G758" s="1" t="s">
        <v>13</v>
      </c>
      <c r="H758" s="1" t="s">
        <v>14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15758</v>
      </c>
      <c r="B759" s="19" t="str">
        <f>HYPERLINK("https://quangnam.gov.vn/huyen-tay-giang-24829.html", "UBND Ủy ban nhân dân xã Ch'ơm tỉnh Quảng Nam")</f>
        <v>UBND Ủy ban nhân dân xã Ch'ơm tỉnh Quảng Nam</v>
      </c>
      <c r="C759" s="21" t="s">
        <v>15</v>
      </c>
      <c r="D759" s="22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15759</v>
      </c>
      <c r="B760" s="19" t="str">
        <f>HYPERLINK("https://www.facebook.com/tuoitreconganquangnam/", "Công an xã Ga Ri tỉnh Quảng Nam")</f>
        <v>Công an xã Ga Ri tỉnh Quảng Nam</v>
      </c>
      <c r="C760" s="21" t="s">
        <v>15</v>
      </c>
      <c r="D760" s="21"/>
      <c r="E760" s="1" t="s">
        <v>13</v>
      </c>
      <c r="F760" s="1" t="s">
        <v>13</v>
      </c>
      <c r="G760" s="1" t="s">
        <v>13</v>
      </c>
      <c r="H760" s="1" t="s">
        <v>14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15760</v>
      </c>
      <c r="B761" s="19" t="str">
        <f>HYPERLINK("https://vpubnd.quangnam.gov.vn/webcenter/portal/vpubnd", "UBND Ủy ban nhân dân xã Ga Ri tỉnh Quảng Nam")</f>
        <v>UBND Ủy ban nhân dân xã Ga Ri tỉnh Quảng Nam</v>
      </c>
      <c r="C761" s="21" t="s">
        <v>15</v>
      </c>
      <c r="D761" s="22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15761</v>
      </c>
      <c r="B762" s="19" t="str">
        <f>HYPERLINK("https://www.facebook.com/tuoitreconganquangnam/", "Công an xã A Xan tỉnh Quảng Nam")</f>
        <v>Công an xã A Xan tỉnh Quảng Nam</v>
      </c>
      <c r="C762" s="21" t="s">
        <v>15</v>
      </c>
      <c r="D762" s="21"/>
      <c r="E762" s="1" t="s">
        <v>13</v>
      </c>
      <c r="F762" s="1" t="s">
        <v>13</v>
      </c>
      <c r="G762" s="1" t="s">
        <v>13</v>
      </c>
      <c r="H762" s="1" t="s">
        <v>14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15762</v>
      </c>
      <c r="B763" s="19" t="str">
        <f>HYPERLINK("https://vpubnd.quangnam.gov.vn/webcenter/portal/vpubnd", "UBND Ủy ban nhân dân xã A Xan tỉnh Quảng Nam")</f>
        <v>UBND Ủy ban nhân dân xã A Xan tỉnh Quảng Nam</v>
      </c>
      <c r="C763" s="21" t="s">
        <v>15</v>
      </c>
      <c r="D763" s="22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15763</v>
      </c>
      <c r="B764" s="19" t="str">
        <f>HYPERLINK("https://www.facebook.com/tuoitreconganquangnam/", "Công an xã Tr'Hy tỉnh Quảng Nam")</f>
        <v>Công an xã Tr'Hy tỉnh Quảng Nam</v>
      </c>
      <c r="C764" s="21" t="s">
        <v>15</v>
      </c>
      <c r="D764" s="21"/>
      <c r="E764" s="1" t="s">
        <v>13</v>
      </c>
      <c r="F764" s="1" t="s">
        <v>13</v>
      </c>
      <c r="G764" s="1" t="s">
        <v>13</v>
      </c>
      <c r="H764" s="1" t="s">
        <v>14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15764</v>
      </c>
      <c r="B765" s="19" t="str">
        <f>HYPERLINK("https://quangnam.gov.vn/huyen-tay-giang-24829.html", "UBND Ủy ban nhân dân xã Tr'Hy tỉnh Quảng Nam")</f>
        <v>UBND Ủy ban nhân dân xã Tr'Hy tỉnh Quảng Nam</v>
      </c>
      <c r="C765" s="21" t="s">
        <v>15</v>
      </c>
      <c r="D765" s="22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15765</v>
      </c>
      <c r="B766" s="19" t="s">
        <v>160</v>
      </c>
      <c r="C766" s="20" t="s">
        <v>13</v>
      </c>
      <c r="D766" s="21"/>
      <c r="E766" s="1" t="s">
        <v>13</v>
      </c>
      <c r="F766" s="1" t="s">
        <v>13</v>
      </c>
      <c r="G766" s="1" t="s">
        <v>13</v>
      </c>
      <c r="H766" s="1" t="s">
        <v>14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15766</v>
      </c>
      <c r="B767" s="19" t="str">
        <f>HYPERLINK("https://stttt.quangnam.gov.vn/webcenter/portal/bandantoc/pages_tin-tuc/chi-tiet?dDocName=PORTAL172145", "UBND Ủy ban nhân dân xã Lăng tỉnh Quảng Nam")</f>
        <v>UBND Ủy ban nhân dân xã Lăng tỉnh Quảng Nam</v>
      </c>
      <c r="C767" s="21" t="s">
        <v>15</v>
      </c>
      <c r="D767" s="22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15767</v>
      </c>
      <c r="B768" s="19" t="s">
        <v>161</v>
      </c>
      <c r="C768" s="20" t="s">
        <v>13</v>
      </c>
      <c r="D768" s="21"/>
      <c r="E768" s="1" t="s">
        <v>13</v>
      </c>
      <c r="F768" s="1" t="s">
        <v>13</v>
      </c>
      <c r="G768" s="1" t="s">
        <v>13</v>
      </c>
      <c r="H768" s="1" t="s">
        <v>14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15768</v>
      </c>
      <c r="B769" s="19" t="str">
        <f>HYPERLINK("https://vpubnd.quangnam.gov.vn/webcenter/portal/vpubnd", "UBND Ủy ban nhân dân xã A Nông tỉnh Quảng Nam")</f>
        <v>UBND Ủy ban nhân dân xã A Nông tỉnh Quảng Nam</v>
      </c>
      <c r="C769" s="21" t="s">
        <v>15</v>
      </c>
      <c r="D769" s="22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15769</v>
      </c>
      <c r="B770" s="19" t="str">
        <f>HYPERLINK("https://www.facebook.com/tuoitreconganquangnam/", "Công an xã A Tiêng tỉnh Quảng Nam")</f>
        <v>Công an xã A Tiêng tỉnh Quảng Nam</v>
      </c>
      <c r="C770" s="21" t="s">
        <v>15</v>
      </c>
      <c r="D770" s="21"/>
      <c r="E770" s="1" t="s">
        <v>13</v>
      </c>
      <c r="F770" s="1" t="s">
        <v>13</v>
      </c>
      <c r="G770" s="1" t="s">
        <v>13</v>
      </c>
      <c r="H770" s="1" t="s">
        <v>14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15770</v>
      </c>
      <c r="B771" s="19" t="str">
        <f>HYPERLINK("https://www.quangninh.gov.vn/", "UBND Ủy ban nhân dân xã A Tiêng tỉnh Quảng Nam")</f>
        <v>UBND Ủy ban nhân dân xã A Tiêng tỉnh Quảng Nam</v>
      </c>
      <c r="C771" s="21" t="s">
        <v>15</v>
      </c>
      <c r="D771" s="22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15771</v>
      </c>
      <c r="B772" s="19" t="s">
        <v>162</v>
      </c>
      <c r="C772" s="20" t="s">
        <v>13</v>
      </c>
      <c r="D772" s="21"/>
      <c r="E772" s="1" t="s">
        <v>13</v>
      </c>
      <c r="F772" s="1" t="s">
        <v>13</v>
      </c>
      <c r="G772" s="1" t="s">
        <v>13</v>
      </c>
      <c r="H772" s="1" t="s">
        <v>14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15772</v>
      </c>
      <c r="B773" s="19" t="str">
        <f>HYPERLINK("https://sldtbxh.quangnam.gov.vn/webcenter/portal/soldtbxh", "UBND Ủy ban nhân dân xã Bha Lê tỉnh Quảng Nam")</f>
        <v>UBND Ủy ban nhân dân xã Bha Lê tỉnh Quảng Nam</v>
      </c>
      <c r="C773" s="21" t="s">
        <v>15</v>
      </c>
      <c r="D773" s="22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15773</v>
      </c>
      <c r="B774" s="19" t="s">
        <v>163</v>
      </c>
      <c r="C774" s="20" t="s">
        <v>13</v>
      </c>
      <c r="D774" s="21"/>
      <c r="E774" s="1" t="s">
        <v>13</v>
      </c>
      <c r="F774" s="1" t="s">
        <v>13</v>
      </c>
      <c r="G774" s="1" t="s">
        <v>13</v>
      </c>
      <c r="H774" s="1" t="s">
        <v>14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15774</v>
      </c>
      <c r="B775" s="19" t="str">
        <f>HYPERLINK("https://vpubnd.quangnam.gov.vn/webcenter/portal/vpubnd", "UBND Ủy ban nhân dân xã A Vương tỉnh Quảng Nam")</f>
        <v>UBND Ủy ban nhân dân xã A Vương tỉnh Quảng Nam</v>
      </c>
      <c r="C775" s="21" t="s">
        <v>15</v>
      </c>
      <c r="D775" s="22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15775</v>
      </c>
      <c r="B776" s="19" t="str">
        <f>HYPERLINK("https://www.facebook.com/policequangnam/", "Công an xã Dang tỉnh Quảng Nam")</f>
        <v>Công an xã Dang tỉnh Quảng Nam</v>
      </c>
      <c r="C776" s="21" t="s">
        <v>15</v>
      </c>
      <c r="D776" s="21"/>
      <c r="E776" s="1" t="s">
        <v>13</v>
      </c>
      <c r="F776" s="1" t="s">
        <v>13</v>
      </c>
      <c r="G776" s="1" t="s">
        <v>13</v>
      </c>
      <c r="H776" s="1" t="s">
        <v>14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15776</v>
      </c>
      <c r="B777" s="19" t="str">
        <f>HYPERLINK("https://vpubnd.quangnam.gov.vn/webcenter/portal/vpubnd", "UBND Ủy ban nhân dân xã Dang tỉnh Quảng Nam")</f>
        <v>UBND Ủy ban nhân dân xã Dang tỉnh Quảng Nam</v>
      </c>
      <c r="C777" s="21" t="s">
        <v>15</v>
      </c>
      <c r="D777" s="22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15777</v>
      </c>
      <c r="B778" s="19" t="s">
        <v>164</v>
      </c>
      <c r="C778" s="20" t="s">
        <v>13</v>
      </c>
      <c r="D778" s="21"/>
      <c r="E778" s="1" t="s">
        <v>13</v>
      </c>
      <c r="F778" s="1" t="s">
        <v>13</v>
      </c>
      <c r="G778" s="1" t="s">
        <v>13</v>
      </c>
      <c r="H778" s="1" t="s">
        <v>14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15778</v>
      </c>
      <c r="B779" s="19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779" s="21" t="s">
        <v>15</v>
      </c>
      <c r="D779" s="22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15779</v>
      </c>
      <c r="B780" s="19" t="s">
        <v>165</v>
      </c>
      <c r="C780" s="20" t="s">
        <v>13</v>
      </c>
      <c r="D780" s="21" t="s">
        <v>16</v>
      </c>
      <c r="E780" s="1" t="s">
        <v>13</v>
      </c>
      <c r="F780" s="1" t="s">
        <v>13</v>
      </c>
      <c r="G780" s="1" t="s">
        <v>13</v>
      </c>
      <c r="H780" s="1" t="s">
        <v>14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15780</v>
      </c>
      <c r="B781" s="19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781" s="21" t="s">
        <v>15</v>
      </c>
      <c r="D781" s="22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15781</v>
      </c>
      <c r="B782" s="19" t="s">
        <v>166</v>
      </c>
      <c r="C782" s="20" t="s">
        <v>13</v>
      </c>
      <c r="D782" s="21" t="s">
        <v>16</v>
      </c>
      <c r="E782" s="1" t="s">
        <v>13</v>
      </c>
      <c r="F782" s="1" t="s">
        <v>13</v>
      </c>
      <c r="G782" s="1" t="s">
        <v>13</v>
      </c>
      <c r="H782" s="1" t="s">
        <v>14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15782</v>
      </c>
      <c r="B783" s="19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783" s="21" t="s">
        <v>15</v>
      </c>
      <c r="D783" s="22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15783</v>
      </c>
      <c r="B784" s="19" t="str">
        <f>HYPERLINK("https://www.facebook.com/tuoitreconganquangnam/", "Công an xã A Ting tỉnh Quảng Nam")</f>
        <v>Công an xã A Ting tỉnh Quảng Nam</v>
      </c>
      <c r="C784" s="21" t="s">
        <v>15</v>
      </c>
      <c r="D784" s="21"/>
      <c r="E784" s="1" t="s">
        <v>13</v>
      </c>
      <c r="F784" s="1" t="s">
        <v>13</v>
      </c>
      <c r="G784" s="1" t="s">
        <v>13</v>
      </c>
      <c r="H784" s="1" t="s">
        <v>14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15784</v>
      </c>
      <c r="B785" s="19" t="str">
        <f>HYPERLINK("https://vpubnd.quangnam.gov.vn/webcenter/portal/vpubnd", "UBND Ủy ban nhân dân xã A Ting tỉnh Quảng Nam")</f>
        <v>UBND Ủy ban nhân dân xã A Ting tỉnh Quảng Nam</v>
      </c>
      <c r="C785" s="21" t="s">
        <v>15</v>
      </c>
      <c r="D785" s="22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15785</v>
      </c>
      <c r="B786" s="19" t="str">
        <f>HYPERLINK("https://www.facebook.com/tuoitreconganquangnam/", "Công an xã Tư tỉnh Quảng Nam")</f>
        <v>Công an xã Tư tỉnh Quảng Nam</v>
      </c>
      <c r="C786" s="21" t="s">
        <v>15</v>
      </c>
      <c r="D786" s="21"/>
      <c r="E786" s="1" t="s">
        <v>13</v>
      </c>
      <c r="F786" s="1" t="s">
        <v>13</v>
      </c>
      <c r="G786" s="1" t="s">
        <v>13</v>
      </c>
      <c r="H786" s="1" t="s">
        <v>14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15786</v>
      </c>
      <c r="B787" s="19" t="str">
        <f>HYPERLINK("https://vpubnd.quangnam.gov.vn/webcenter/portal/vpubnd", "UBND Ủy ban nhân dân xã Tư tỉnh Quảng Nam")</f>
        <v>UBND Ủy ban nhân dân xã Tư tỉnh Quảng Nam</v>
      </c>
      <c r="C787" s="21" t="s">
        <v>15</v>
      </c>
      <c r="D787" s="22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15787</v>
      </c>
      <c r="B788" s="19" t="str">
        <f>HYPERLINK("https://www.facebook.com/tuoitreconganquangnam/", "Công an xã Ba tỉnh Quảng Nam")</f>
        <v>Công an xã Ba tỉnh Quảng Nam</v>
      </c>
      <c r="C788" s="21" t="s">
        <v>15</v>
      </c>
      <c r="D788" s="21"/>
      <c r="E788" s="1" t="s">
        <v>13</v>
      </c>
      <c r="F788" s="1" t="s">
        <v>13</v>
      </c>
      <c r="G788" s="1" t="s">
        <v>13</v>
      </c>
      <c r="H788" s="1" t="s">
        <v>14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15788</v>
      </c>
      <c r="B789" s="19" t="str">
        <f>HYPERLINK("http://ba.donggiang.quangnam.gov.vn/", "UBND Ủy ban nhân dân xã Ba tỉnh Quảng Nam")</f>
        <v>UBND Ủy ban nhân dân xã Ba tỉnh Quảng Nam</v>
      </c>
      <c r="C789" s="21" t="s">
        <v>15</v>
      </c>
      <c r="D789" s="22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15789</v>
      </c>
      <c r="B790" s="19" t="s">
        <v>167</v>
      </c>
      <c r="C790" s="20" t="s">
        <v>13</v>
      </c>
      <c r="D790" s="21" t="s">
        <v>16</v>
      </c>
      <c r="E790" s="1" t="s">
        <v>13</v>
      </c>
      <c r="F790" s="1" t="s">
        <v>13</v>
      </c>
      <c r="G790" s="1" t="s">
        <v>13</v>
      </c>
      <c r="H790" s="1" t="s">
        <v>14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15790</v>
      </c>
      <c r="B791" s="19" t="str">
        <f>HYPERLINK("https://donggiang.quangnam.gov.vn/webcenter/portal/donggiang", "UBND Ủy ban nhân dân xã A Rooi tỉnh Quảng Nam")</f>
        <v>UBND Ủy ban nhân dân xã A Rooi tỉnh Quảng Nam</v>
      </c>
      <c r="C791" s="21" t="s">
        <v>15</v>
      </c>
      <c r="D791" s="22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15791</v>
      </c>
      <c r="B792" s="19" t="str">
        <f>HYPERLINK("https://www.facebook.com/tuoitreconganquangnam/", "Công an xã Za Hung tỉnh Quảng Nam")</f>
        <v>Công an xã Za Hung tỉnh Quảng Nam</v>
      </c>
      <c r="C792" s="21" t="s">
        <v>15</v>
      </c>
      <c r="D792" s="21" t="s">
        <v>16</v>
      </c>
      <c r="E792" s="1" t="s">
        <v>13</v>
      </c>
      <c r="F792" s="1" t="s">
        <v>13</v>
      </c>
      <c r="G792" s="1" t="s">
        <v>13</v>
      </c>
      <c r="H792" s="1" t="s">
        <v>14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15792</v>
      </c>
      <c r="B793" s="19" t="str">
        <f>HYPERLINK("https://vpubnd.quangnam.gov.vn/webcenter/portal/vpubnd", "UBND Ủy ban nhân dân xã Za Hung tỉnh Quảng Nam")</f>
        <v>UBND Ủy ban nhân dân xã Za Hung tỉnh Quảng Nam</v>
      </c>
      <c r="C793" s="21" t="s">
        <v>15</v>
      </c>
      <c r="D793" s="22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15793</v>
      </c>
      <c r="B794" s="19" t="str">
        <f>HYPERLINK("https://www.facebook.com/policequangnam/", "Công an xã Mà Cooi tỉnh Quảng Nam")</f>
        <v>Công an xã Mà Cooi tỉnh Quảng Nam</v>
      </c>
      <c r="C794" s="21" t="s">
        <v>15</v>
      </c>
      <c r="D794" s="21" t="s">
        <v>16</v>
      </c>
      <c r="E794" s="1" t="s">
        <v>13</v>
      </c>
      <c r="F794" s="1" t="s">
        <v>13</v>
      </c>
      <c r="G794" s="1" t="s">
        <v>13</v>
      </c>
      <c r="H794" s="1" t="s">
        <v>14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15794</v>
      </c>
      <c r="B795" s="19" t="str">
        <f>HYPERLINK("https://quangnam.gov.vn/", "UBND Ủy ban nhân dân xã Mà Cooi tỉnh Quảng Nam")</f>
        <v>UBND Ủy ban nhân dân xã Mà Cooi tỉnh Quảng Nam</v>
      </c>
      <c r="C795" s="21" t="s">
        <v>15</v>
      </c>
      <c r="D795" s="22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15795</v>
      </c>
      <c r="B796" s="19" t="str">
        <f>HYPERLINK("https://www.facebook.com/tuoitreconganquangnam/", "Công an xã Ka Dăng tỉnh Quảng Nam")</f>
        <v>Công an xã Ka Dăng tỉnh Quảng Nam</v>
      </c>
      <c r="C796" s="21" t="s">
        <v>15</v>
      </c>
      <c r="D796" s="21" t="s">
        <v>16</v>
      </c>
      <c r="E796" s="1" t="s">
        <v>13</v>
      </c>
      <c r="F796" s="1" t="s">
        <v>13</v>
      </c>
      <c r="G796" s="1" t="s">
        <v>13</v>
      </c>
      <c r="H796" s="1" t="s">
        <v>14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15796</v>
      </c>
      <c r="B797" s="19" t="str">
        <f>HYPERLINK("https://donggiang.quangnam.gov.vn/webcenter/portal/donggiang", "UBND Ủy ban nhân dân xã Ka Dăng tỉnh Quảng Nam")</f>
        <v>UBND Ủy ban nhân dân xã Ka Dăng tỉnh Quảng Nam</v>
      </c>
      <c r="C797" s="21" t="s">
        <v>15</v>
      </c>
      <c r="D797" s="22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15797</v>
      </c>
      <c r="B798" s="19" t="str">
        <f>HYPERLINK("https://www.facebook.com/tuoitreconganquangnam/", "Công an xã Đại Sơn tỉnh Quảng Nam")</f>
        <v>Công an xã Đại Sơn tỉnh Quảng Nam</v>
      </c>
      <c r="C798" s="21" t="s">
        <v>15</v>
      </c>
      <c r="D798" s="21" t="s">
        <v>16</v>
      </c>
      <c r="E798" s="1" t="s">
        <v>13</v>
      </c>
      <c r="F798" s="1" t="s">
        <v>13</v>
      </c>
      <c r="G798" s="1" t="s">
        <v>13</v>
      </c>
      <c r="H798" s="1" t="s">
        <v>14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15798</v>
      </c>
      <c r="B799" s="19" t="str">
        <f>HYPERLINK("https://dailoc.quangnam.gov.vn/", "UBND Ủy ban nhân dân xã Đại Sơn tỉnh Quảng Nam")</f>
        <v>UBND Ủy ban nhân dân xã Đại Sơn tỉnh Quảng Nam</v>
      </c>
      <c r="C799" s="21" t="s">
        <v>15</v>
      </c>
      <c r="D799" s="22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15799</v>
      </c>
      <c r="B800" s="19" t="str">
        <f>HYPERLINK("https://www.facebook.com/policedailanh/", "Công an xã Đại Lãnh tỉnh Quảng Nam")</f>
        <v>Công an xã Đại Lãnh tỉnh Quảng Nam</v>
      </c>
      <c r="C800" s="21" t="s">
        <v>15</v>
      </c>
      <c r="D800" s="21" t="s">
        <v>16</v>
      </c>
      <c r="E800" s="1" t="s">
        <v>13</v>
      </c>
      <c r="F800" s="1" t="s">
        <v>13</v>
      </c>
      <c r="G800" s="1" t="s">
        <v>13</v>
      </c>
      <c r="H800" s="1" t="s">
        <v>14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15800</v>
      </c>
      <c r="B801" s="19" t="str">
        <f>HYPERLINK("https://dailanh.vanninh.khanhhoa.gov.vn/Default.aspx?TopicId=904c8c06-ed37-40c0-9cbc-dbecf41b9052", "UBND Ủy ban nhân dân xã Đại Lãnh tỉnh Quảng Nam")</f>
        <v>UBND Ủy ban nhân dân xã Đại Lãnh tỉnh Quảng Nam</v>
      </c>
      <c r="C801" s="21" t="s">
        <v>15</v>
      </c>
      <c r="D801" s="22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15801</v>
      </c>
      <c r="B802" s="19" t="str">
        <f>HYPERLINK("https://www.facebook.com/xadaihung/", "Công an xã Đại Hưng tỉnh Quảng Nam")</f>
        <v>Công an xã Đại Hưng tỉnh Quảng Nam</v>
      </c>
      <c r="C802" s="21" t="s">
        <v>15</v>
      </c>
      <c r="D802" s="21" t="s">
        <v>16</v>
      </c>
      <c r="E802" s="1" t="s">
        <v>13</v>
      </c>
      <c r="F802" s="1" t="s">
        <v>13</v>
      </c>
      <c r="G802" s="1" t="s">
        <v>13</v>
      </c>
      <c r="H802" s="1" t="s">
        <v>14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15802</v>
      </c>
      <c r="B803" s="19" t="str">
        <f>HYPERLINK("https://dailoc.quangnam.gov.vn/Default.aspx?tabid=107&amp;NewsViews=4361", "UBND Ủy ban nhân dân xã Đại Hưng tỉnh Quảng Nam")</f>
        <v>UBND Ủy ban nhân dân xã Đại Hưng tỉnh Quảng Nam</v>
      </c>
      <c r="C803" s="21" t="s">
        <v>15</v>
      </c>
      <c r="D803" s="22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15803</v>
      </c>
      <c r="B804" s="19" t="str">
        <f>HYPERLINK("https://www.facebook.com/policedaihong/", "Công an xã Đại Hồng tỉnh Quảng Nam")</f>
        <v>Công an xã Đại Hồng tỉnh Quảng Nam</v>
      </c>
      <c r="C804" s="21" t="s">
        <v>15</v>
      </c>
      <c r="D804" s="21" t="s">
        <v>16</v>
      </c>
      <c r="E804" s="1" t="s">
        <v>13</v>
      </c>
      <c r="F804" s="1" t="s">
        <v>13</v>
      </c>
      <c r="G804" s="1" t="s">
        <v>13</v>
      </c>
      <c r="H804" s="1" t="s">
        <v>14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15804</v>
      </c>
      <c r="B805" s="19" t="str">
        <f>HYPERLINK("http://daihong.dailoc.quangnam.gov.vn/", "UBND Ủy ban nhân dân xã Đại Hồng tỉnh Quảng Nam")</f>
        <v>UBND Ủy ban nhân dân xã Đại Hồng tỉnh Quảng Nam</v>
      </c>
      <c r="C805" s="21" t="s">
        <v>15</v>
      </c>
      <c r="D805" s="22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15805</v>
      </c>
      <c r="B806" s="19" t="str">
        <f>HYPERLINK("https://www.facebook.com/tuoitreconganquangnam/", "Công an xã Đại Đồng tỉnh Quảng Nam")</f>
        <v>Công an xã Đại Đồng tỉnh Quảng Nam</v>
      </c>
      <c r="C806" s="21" t="s">
        <v>15</v>
      </c>
      <c r="D806" s="21" t="s">
        <v>16</v>
      </c>
      <c r="E806" s="1" t="s">
        <v>13</v>
      </c>
      <c r="F806" s="1" t="s">
        <v>13</v>
      </c>
      <c r="G806" s="1" t="s">
        <v>13</v>
      </c>
      <c r="H806" s="1" t="s">
        <v>14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15806</v>
      </c>
      <c r="B807" s="19" t="str">
        <f>HYPERLINK("http://daidong.dailoc.quangnam.gov.vn/", "UBND Ủy ban nhân dân xã Đại Đồng tỉnh Quảng Nam")</f>
        <v>UBND Ủy ban nhân dân xã Đại Đồng tỉnh Quảng Nam</v>
      </c>
      <c r="C807" s="21" t="s">
        <v>15</v>
      </c>
      <c r="D807" s="22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15807</v>
      </c>
      <c r="B808" s="19" t="str">
        <f>HYPERLINK("https://www.facebook.com/policedaiquang/", "Công an xã Đại Quang tỉnh Quảng Nam")</f>
        <v>Công an xã Đại Quang tỉnh Quảng Nam</v>
      </c>
      <c r="C808" s="21" t="s">
        <v>15</v>
      </c>
      <c r="D808" s="21"/>
      <c r="E808" s="1" t="s">
        <v>13</v>
      </c>
      <c r="F808" s="1" t="s">
        <v>13</v>
      </c>
      <c r="G808" s="1" t="s">
        <v>13</v>
      </c>
      <c r="H808" s="1" t="s">
        <v>14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15808</v>
      </c>
      <c r="B809" s="19" t="str">
        <f>HYPERLINK("https://dailoc.quangnam.gov.vn/Default.aspx?tabid=1123", "UBND Ủy ban nhân dân xã Đại Quang tỉnh Quảng Nam")</f>
        <v>UBND Ủy ban nhân dân xã Đại Quang tỉnh Quảng Nam</v>
      </c>
      <c r="C809" s="21" t="s">
        <v>15</v>
      </c>
      <c r="D809" s="22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15809</v>
      </c>
      <c r="B810" s="19" t="str">
        <f>HYPERLINK("https://www.facebook.com/policedainghia/", "Công an xã Đại Nghĩa tỉnh Quảng Nam")</f>
        <v>Công an xã Đại Nghĩa tỉnh Quảng Nam</v>
      </c>
      <c r="C810" s="21" t="s">
        <v>15</v>
      </c>
      <c r="D810" s="21" t="s">
        <v>16</v>
      </c>
      <c r="E810" s="1" t="s">
        <v>13</v>
      </c>
      <c r="F810" s="1" t="s">
        <v>13</v>
      </c>
      <c r="G810" s="1" t="s">
        <v>13</v>
      </c>
      <c r="H810" s="1" t="s">
        <v>14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15810</v>
      </c>
      <c r="B811" s="19" t="str">
        <f>HYPERLINK("https://dailoc.quangnam.gov.vn/Default.aspx?tabid=1123", "UBND Ủy ban nhân dân xã Đại Nghĩa tỉnh Quảng Nam")</f>
        <v>UBND Ủy ban nhân dân xã Đại Nghĩa tỉnh Quảng Nam</v>
      </c>
      <c r="C811" s="21" t="s">
        <v>15</v>
      </c>
      <c r="D811" s="22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15811</v>
      </c>
      <c r="B812" s="19" t="str">
        <f>HYPERLINK("https://www.facebook.com/policeDaihiep/", "Công an xã Đại Hiệp tỉnh Quảng Nam")</f>
        <v>Công an xã Đại Hiệp tỉnh Quảng Nam</v>
      </c>
      <c r="C812" s="21" t="s">
        <v>15</v>
      </c>
      <c r="D812" s="21"/>
      <c r="E812" s="1" t="s">
        <v>13</v>
      </c>
      <c r="F812" s="1" t="s">
        <v>13</v>
      </c>
      <c r="G812" s="1" t="s">
        <v>13</v>
      </c>
      <c r="H812" s="1" t="s">
        <v>14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15812</v>
      </c>
      <c r="B813" s="19" t="str">
        <f>HYPERLINK("https://dailoc.quangnam.gov.vn/Default.aspx?tabid=1123", "UBND Ủy ban nhân dân xã Đại Hiệp tỉnh Quảng Nam")</f>
        <v>UBND Ủy ban nhân dân xã Đại Hiệp tỉnh Quảng Nam</v>
      </c>
      <c r="C813" s="21" t="s">
        <v>15</v>
      </c>
      <c r="D813" s="22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15813</v>
      </c>
      <c r="B814" s="19" t="str">
        <f>HYPERLINK("https://www.facebook.com/policedaithanh/", "Công an xã Đại Thạnh tỉnh Quảng Nam")</f>
        <v>Công an xã Đại Thạnh tỉnh Quảng Nam</v>
      </c>
      <c r="C814" s="21" t="s">
        <v>15</v>
      </c>
      <c r="D814" s="21" t="s">
        <v>16</v>
      </c>
      <c r="E814" s="1" t="s">
        <v>13</v>
      </c>
      <c r="F814" s="1" t="s">
        <v>13</v>
      </c>
      <c r="G814" s="1" t="s">
        <v>13</v>
      </c>
      <c r="H814" s="1" t="s">
        <v>14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15814</v>
      </c>
      <c r="B815" s="19" t="str">
        <f>HYPERLINK("https://dailoc.quangnam.gov.vn/", "UBND Ủy ban nhân dân xã Đại Thạnh tỉnh Quảng Nam")</f>
        <v>UBND Ủy ban nhân dân xã Đại Thạnh tỉnh Quảng Nam</v>
      </c>
      <c r="C815" s="21" t="s">
        <v>15</v>
      </c>
      <c r="D815" s="22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15815</v>
      </c>
      <c r="B816" s="19" t="str">
        <f>HYPERLINK("https://www.facebook.com/tuoitreconganquangnam/", "Công an xã Đại Chánh tỉnh Quảng Nam")</f>
        <v>Công an xã Đại Chánh tỉnh Quảng Nam</v>
      </c>
      <c r="C816" s="21" t="s">
        <v>15</v>
      </c>
      <c r="D816" s="21" t="s">
        <v>16</v>
      </c>
      <c r="E816" s="1" t="s">
        <v>13</v>
      </c>
      <c r="F816" s="1" t="s">
        <v>13</v>
      </c>
      <c r="G816" s="1" t="s">
        <v>13</v>
      </c>
      <c r="H816" s="1" t="s">
        <v>14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15816</v>
      </c>
      <c r="B817" s="19" t="str">
        <f>HYPERLINK("https://dailoc.quangnam.gov.vn/", "UBND Ủy ban nhân dân xã Đại Chánh tỉnh Quảng Nam")</f>
        <v>UBND Ủy ban nhân dân xã Đại Chánh tỉnh Quảng Nam</v>
      </c>
      <c r="C817" s="21" t="s">
        <v>15</v>
      </c>
      <c r="D817" s="22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15817</v>
      </c>
      <c r="B818" s="19" t="str">
        <f>HYPERLINK("https://www.facebook.com/policedaitan/", "Công an xã Đại Tân tỉnh Quảng Nam")</f>
        <v>Công an xã Đại Tân tỉnh Quảng Nam</v>
      </c>
      <c r="C818" s="21" t="s">
        <v>15</v>
      </c>
      <c r="D818" s="21" t="s">
        <v>16</v>
      </c>
      <c r="E818" s="1" t="s">
        <v>13</v>
      </c>
      <c r="F818" s="1" t="s">
        <v>13</v>
      </c>
      <c r="G818" s="1" t="s">
        <v>13</v>
      </c>
      <c r="H818" s="1" t="s">
        <v>14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15818</v>
      </c>
      <c r="B819" s="19" t="str">
        <f>HYPERLINK("https://dailoc.quangnam.gov.vn/Default.aspx?tabid=107&amp;NewsViews=4442", "UBND Ủy ban nhân dân xã Đại Tân tỉnh Quảng Nam")</f>
        <v>UBND Ủy ban nhân dân xã Đại Tân tỉnh Quảng Nam</v>
      </c>
      <c r="C819" s="21" t="s">
        <v>15</v>
      </c>
      <c r="D819" s="22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15819</v>
      </c>
      <c r="B820" s="19" t="str">
        <f>HYPERLINK("https://www.facebook.com/PoliceDaiPhong/", "Công an xã Đại Phong tỉnh Quảng Nam")</f>
        <v>Công an xã Đại Phong tỉnh Quảng Nam</v>
      </c>
      <c r="C820" s="21" t="s">
        <v>15</v>
      </c>
      <c r="D820" s="21" t="s">
        <v>16</v>
      </c>
      <c r="E820" s="1" t="s">
        <v>13</v>
      </c>
      <c r="F820" s="1" t="s">
        <v>13</v>
      </c>
      <c r="G820" s="1" t="s">
        <v>13</v>
      </c>
      <c r="H820" s="1" t="s">
        <v>14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15820</v>
      </c>
      <c r="B821" s="19" t="str">
        <f>HYPERLINK("https://dailoc.quangnam.gov.vn/", "UBND Ủy ban nhân dân xã Đại Phong tỉnh Quảng Nam")</f>
        <v>UBND Ủy ban nhân dân xã Đại Phong tỉnh Quảng Nam</v>
      </c>
      <c r="C821" s="21" t="s">
        <v>15</v>
      </c>
      <c r="D821" s="22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15821</v>
      </c>
      <c r="B822" s="19" t="str">
        <f>HYPERLINK("https://www.facebook.com/policedaiminhdl/", "Công an xã Đại Minh tỉnh Quảng Nam")</f>
        <v>Công an xã Đại Minh tỉnh Quảng Nam</v>
      </c>
      <c r="C822" s="21" t="s">
        <v>15</v>
      </c>
      <c r="D822" s="21" t="s">
        <v>16</v>
      </c>
      <c r="E822" s="1" t="s">
        <v>13</v>
      </c>
      <c r="F822" s="1" t="s">
        <v>13</v>
      </c>
      <c r="G822" s="1" t="s">
        <v>13</v>
      </c>
      <c r="H822" s="1" t="s">
        <v>14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15822</v>
      </c>
      <c r="B823" s="19" t="str">
        <f>HYPERLINK("http://daidong.dailoc.quangnam.gov.vn/", "UBND Ủy ban nhân dân xã Đại Minh tỉnh Quảng Nam")</f>
        <v>UBND Ủy ban nhân dân xã Đại Minh tỉnh Quảng Nam</v>
      </c>
      <c r="C823" s="21" t="s">
        <v>15</v>
      </c>
      <c r="D823" s="22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15823</v>
      </c>
      <c r="B824" s="19" t="s">
        <v>168</v>
      </c>
      <c r="C824" s="20" t="s">
        <v>13</v>
      </c>
      <c r="D824" s="21" t="s">
        <v>16</v>
      </c>
      <c r="E824" s="1" t="s">
        <v>13</v>
      </c>
      <c r="F824" s="1" t="s">
        <v>13</v>
      </c>
      <c r="G824" s="1" t="s">
        <v>13</v>
      </c>
      <c r="H824" s="1" t="s">
        <v>14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15824</v>
      </c>
      <c r="B825" s="19" t="str">
        <f>HYPERLINK("https://sldtbxh.quangnam.gov.vn/webcenter/portal/bantiepcongdan/pages_tin-tuc/chi-tiet-tin?dDocName=PORTAL259025", "UBND Ủy ban nhân dân xã Đại Thắng tỉnh Quảng Nam")</f>
        <v>UBND Ủy ban nhân dân xã Đại Thắng tỉnh Quảng Nam</v>
      </c>
      <c r="C825" s="21" t="s">
        <v>15</v>
      </c>
      <c r="D825" s="22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15825</v>
      </c>
      <c r="B826" s="19" t="str">
        <f>HYPERLINK("https://www.facebook.com/policedaicuong/", "Công an xã Đại Cường tỉnh Quảng Nam")</f>
        <v>Công an xã Đại Cường tỉnh Quảng Nam</v>
      </c>
      <c r="C826" s="21" t="s">
        <v>15</v>
      </c>
      <c r="D826" s="21" t="s">
        <v>16</v>
      </c>
      <c r="E826" s="1" t="s">
        <v>13</v>
      </c>
      <c r="F826" s="1" t="s">
        <v>13</v>
      </c>
      <c r="G826" s="1" t="s">
        <v>13</v>
      </c>
      <c r="H826" s="1" t="s">
        <v>14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15826</v>
      </c>
      <c r="B827" s="19" t="str">
        <f>HYPERLINK("https://dailoc.quangnam.gov.vn/Default.aspx?tabid=1123", "UBND Ủy ban nhân dân xã Đại Cường tỉnh Quảng Nam")</f>
        <v>UBND Ủy ban nhân dân xã Đại Cường tỉnh Quảng Nam</v>
      </c>
      <c r="C827" s="21" t="s">
        <v>15</v>
      </c>
      <c r="D827" s="22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15827</v>
      </c>
      <c r="B828" s="19" t="str">
        <f>HYPERLINK("https://www.facebook.com/tuoitreconganquangnam/", "Công an xã Đại An tỉnh Quảng Nam")</f>
        <v>Công an xã Đại An tỉnh Quảng Nam</v>
      </c>
      <c r="C828" s="21" t="s">
        <v>15</v>
      </c>
      <c r="D828" s="21" t="s">
        <v>16</v>
      </c>
      <c r="E828" s="1" t="s">
        <v>13</v>
      </c>
      <c r="F828" s="1" t="s">
        <v>13</v>
      </c>
      <c r="G828" s="1" t="s">
        <v>13</v>
      </c>
      <c r="H828" s="1" t="s">
        <v>14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15828</v>
      </c>
      <c r="B829" s="19" t="str">
        <f>HYPERLINK("https://dailoc.quangnam.gov.vn/", "UBND Ủy ban nhân dân xã Đại An tỉnh Quảng Nam")</f>
        <v>UBND Ủy ban nhân dân xã Đại An tỉnh Quảng Nam</v>
      </c>
      <c r="C829" s="21" t="s">
        <v>15</v>
      </c>
      <c r="D829" s="22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15829</v>
      </c>
      <c r="B830" s="19" t="str">
        <f>HYPERLINK("https://www.facebook.com/policedaihoa", "Công an xã Đại Hòa tỉnh Quảng Nam")</f>
        <v>Công an xã Đại Hòa tỉnh Quảng Nam</v>
      </c>
      <c r="C830" s="21" t="s">
        <v>15</v>
      </c>
      <c r="D830" s="21"/>
      <c r="E830" s="1" t="s">
        <v>13</v>
      </c>
      <c r="F830" s="1" t="s">
        <v>13</v>
      </c>
      <c r="G830" s="1" t="s">
        <v>13</v>
      </c>
      <c r="H830" s="1" t="s">
        <v>14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15830</v>
      </c>
      <c r="B831" s="19" t="str">
        <f>HYPERLINK("https://dailoc.quangnam.gov.vn/", "UBND Ủy ban nhân dân xã Đại Hòa tỉnh Quảng Nam")</f>
        <v>UBND Ủy ban nhân dân xã Đại Hòa tỉnh Quảng Nam</v>
      </c>
      <c r="C831" s="21" t="s">
        <v>15</v>
      </c>
      <c r="D831" s="22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15831</v>
      </c>
      <c r="B832" s="19" t="str">
        <f>HYPERLINK("https://www.facebook.com/policevinhdien/", "Công an phường Vĩnh Điện tỉnh Quảng Nam")</f>
        <v>Công an phường Vĩnh Điện tỉnh Quảng Nam</v>
      </c>
      <c r="C832" s="21" t="s">
        <v>15</v>
      </c>
      <c r="D832" s="21" t="s">
        <v>16</v>
      </c>
      <c r="E832" s="1" t="s">
        <v>13</v>
      </c>
      <c r="F832" s="1" t="s">
        <v>13</v>
      </c>
      <c r="G832" s="1" t="s">
        <v>13</v>
      </c>
      <c r="H832" s="1" t="s">
        <v>14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15832</v>
      </c>
      <c r="B833" s="19" t="str">
        <f>HYPERLINK("https://vinhdien.dienban.quangnam.gov.vn/", "UBND Ủy ban nhân dân phường Vĩnh Điện tỉnh Quảng Nam")</f>
        <v>UBND Ủy ban nhân dân phường Vĩnh Điện tỉnh Quảng Nam</v>
      </c>
      <c r="C833" s="21" t="s">
        <v>15</v>
      </c>
      <c r="D833" s="22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15833</v>
      </c>
      <c r="B834" s="19" t="str">
        <f>HYPERLINK("https://www.facebook.com/dientiendienban/?locale=vi_VN", "Công an xã Điện Tiến tỉnh Quảng Nam")</f>
        <v>Công an xã Điện Tiến tỉnh Quảng Nam</v>
      </c>
      <c r="C834" s="21" t="s">
        <v>15</v>
      </c>
      <c r="D834" s="21"/>
      <c r="E834" s="1" t="s">
        <v>13</v>
      </c>
      <c r="F834" s="1" t="s">
        <v>13</v>
      </c>
      <c r="G834" s="1" t="s">
        <v>13</v>
      </c>
      <c r="H834" s="1" t="s">
        <v>14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15834</v>
      </c>
      <c r="B835" s="19" t="str">
        <f>HYPERLINK("https://dientien.dienban.quangnam.gov.vn/", "UBND Ủy ban nhân dân xã Điện Tiến tỉnh Quảng Nam")</f>
        <v>UBND Ủy ban nhân dân xã Điện Tiến tỉnh Quảng Nam</v>
      </c>
      <c r="C835" s="21" t="s">
        <v>15</v>
      </c>
      <c r="D835" s="22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15835</v>
      </c>
      <c r="B836" s="19" t="str">
        <f>HYPERLINK("https://www.facebook.com/policedienhoa/", "Công an xã Điện Hòa tỉnh Quảng Nam")</f>
        <v>Công an xã Điện Hòa tỉnh Quảng Nam</v>
      </c>
      <c r="C836" s="21" t="s">
        <v>15</v>
      </c>
      <c r="D836" s="21"/>
      <c r="E836" s="1" t="s">
        <v>13</v>
      </c>
      <c r="F836" s="1" t="s">
        <v>13</v>
      </c>
      <c r="G836" s="1" t="s">
        <v>13</v>
      </c>
      <c r="H836" s="1" t="s">
        <v>14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15836</v>
      </c>
      <c r="B837" s="19" t="str">
        <f>HYPERLINK("https://dienhoa.dienban.quangnam.gov.vn/", "UBND Ủy ban nhân dân xã Điện Hòa tỉnh Quảng Nam")</f>
        <v>UBND Ủy ban nhân dân xã Điện Hòa tỉnh Quảng Nam</v>
      </c>
      <c r="C837" s="21" t="s">
        <v>15</v>
      </c>
      <c r="D837" s="22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15837</v>
      </c>
      <c r="B838" s="19" t="str">
        <f>HYPERLINK("https://www.facebook.com/policedienthangbac/", "Công an xã Điện Thắng Bắc tỉnh Quảng Nam")</f>
        <v>Công an xã Điện Thắng Bắc tỉnh Quảng Nam</v>
      </c>
      <c r="C838" s="21" t="s">
        <v>15</v>
      </c>
      <c r="D838" s="21"/>
      <c r="E838" s="1" t="s">
        <v>13</v>
      </c>
      <c r="F838" s="1" t="s">
        <v>13</v>
      </c>
      <c r="G838" s="1" t="s">
        <v>13</v>
      </c>
      <c r="H838" s="1" t="s">
        <v>14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15838</v>
      </c>
      <c r="B839" s="19" t="str">
        <f>HYPERLINK("https://dienban.quangnam.gov.vn/Default.aspx?tabid=107&amp;NewsViews=14921&amp;language=en-US", "UBND Ủy ban nhân dân xã Điện Thắng Bắc tỉnh Quảng Nam")</f>
        <v>UBND Ủy ban nhân dân xã Điện Thắng Bắc tỉnh Quảng Nam</v>
      </c>
      <c r="C839" s="21" t="s">
        <v>15</v>
      </c>
      <c r="D839" s="22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15839</v>
      </c>
      <c r="B840" s="19" t="str">
        <f>HYPERLINK("https://www.facebook.com/policedienthangtrung/", "Công an xã Điện Thắng Trung tỉnh Quảng Nam")</f>
        <v>Công an xã Điện Thắng Trung tỉnh Quảng Nam</v>
      </c>
      <c r="C840" s="21" t="s">
        <v>15</v>
      </c>
      <c r="D840" s="21"/>
      <c r="E840" s="1" t="s">
        <v>13</v>
      </c>
      <c r="F840" s="1" t="s">
        <v>13</v>
      </c>
      <c r="G840" s="1" t="s">
        <v>13</v>
      </c>
      <c r="H840" s="1" t="s">
        <v>14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15840</v>
      </c>
      <c r="B841" s="19" t="str">
        <f>HYPERLINK("https://dienban.quangnam.gov.vn/Default.aspx?tabid=858&amp;language=vi-VN&amp;dnn_ctr1877_Main_ctl00_rg_danhbaChangePage=9", "UBND Ủy ban nhân dân xã Điện Thắng Trung tỉnh Quảng Nam")</f>
        <v>UBND Ủy ban nhân dân xã Điện Thắng Trung tỉnh Quảng Nam</v>
      </c>
      <c r="C841" s="21" t="s">
        <v>15</v>
      </c>
      <c r="D841" s="22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15841</v>
      </c>
      <c r="B842" s="19" t="str">
        <f>HYPERLINK("https://www.facebook.com/policedienthangnam/?locale=vi_VN", "Công an xã Điện Thắng Nam tỉnh Quảng Nam")</f>
        <v>Công an xã Điện Thắng Nam tỉnh Quảng Nam</v>
      </c>
      <c r="C842" s="21" t="s">
        <v>15</v>
      </c>
      <c r="D842" s="21"/>
      <c r="E842" s="1" t="s">
        <v>13</v>
      </c>
      <c r="F842" s="1" t="s">
        <v>13</v>
      </c>
      <c r="G842" s="1" t="s">
        <v>13</v>
      </c>
      <c r="H842" s="1" t="s">
        <v>14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15842</v>
      </c>
      <c r="B843" s="19" t="str">
        <f>HYPERLINK("http://dienthangnam.dienban.quangnam.gov.vn/", "UBND Ủy ban nhân dân xã Điện Thắng Nam tỉnh Quảng Nam")</f>
        <v>UBND Ủy ban nhân dân xã Điện Thắng Nam tỉnh Quảng Nam</v>
      </c>
      <c r="C843" s="21" t="s">
        <v>15</v>
      </c>
      <c r="D843" s="22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15843</v>
      </c>
      <c r="B844" s="19" t="str">
        <f>HYPERLINK("https://www.facebook.com/phuongdienngoc.dienban/", "Công an phường Điện Ngọc tỉnh Quảng Nam")</f>
        <v>Công an phường Điện Ngọc tỉnh Quảng Nam</v>
      </c>
      <c r="C844" s="21" t="s">
        <v>15</v>
      </c>
      <c r="D844" s="21" t="s">
        <v>16</v>
      </c>
      <c r="E844" s="1" t="s">
        <v>13</v>
      </c>
      <c r="F844" s="1" t="s">
        <v>13</v>
      </c>
      <c r="G844" s="1" t="s">
        <v>13</v>
      </c>
      <c r="H844" s="1" t="s">
        <v>14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15844</v>
      </c>
      <c r="B845" s="19" t="str">
        <f>HYPERLINK("https://dienngoc.dienban.quangnam.gov.vn/", "UBND Ủy ban nhân dân phường Điện Ngọc tỉnh Quảng Nam")</f>
        <v>UBND Ủy ban nhân dân phường Điện Ngọc tỉnh Quảng Nam</v>
      </c>
      <c r="C845" s="21" t="s">
        <v>15</v>
      </c>
      <c r="D845" s="22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15845</v>
      </c>
      <c r="B846" s="19" t="s">
        <v>169</v>
      </c>
      <c r="C846" s="20" t="s">
        <v>13</v>
      </c>
      <c r="D846" s="21"/>
      <c r="E846" s="1" t="s">
        <v>13</v>
      </c>
      <c r="F846" s="1" t="s">
        <v>13</v>
      </c>
      <c r="G846" s="1" t="s">
        <v>13</v>
      </c>
      <c r="H846" s="1" t="s">
        <v>14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15846</v>
      </c>
      <c r="B847" s="19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847" s="21" t="s">
        <v>15</v>
      </c>
      <c r="D847" s="22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15847</v>
      </c>
      <c r="B848" s="19" t="str">
        <f>HYPERLINK("https://www.facebook.com/policedientho/", "Công an xã Điện Thọ tỉnh Quảng Nam")</f>
        <v>Công an xã Điện Thọ tỉnh Quảng Nam</v>
      </c>
      <c r="C848" s="21" t="s">
        <v>15</v>
      </c>
      <c r="D848" s="21" t="s">
        <v>16</v>
      </c>
      <c r="E848" s="1" t="s">
        <v>13</v>
      </c>
      <c r="F848" s="1" t="s">
        <v>13</v>
      </c>
      <c r="G848" s="1" t="s">
        <v>13</v>
      </c>
      <c r="H848" s="1" t="s">
        <v>14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15848</v>
      </c>
      <c r="B849" s="19" t="str">
        <f>HYPERLINK("https://dientho.dienban.quangnam.gov.vn/", "UBND Ủy ban nhân dân xã Điện Thọ tỉnh Quảng Nam")</f>
        <v>UBND Ủy ban nhân dân xã Điện Thọ tỉnh Quảng Nam</v>
      </c>
      <c r="C849" s="21" t="s">
        <v>15</v>
      </c>
      <c r="D849" s="22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15849</v>
      </c>
      <c r="B850" s="19" t="str">
        <f>HYPERLINK("https://www.facebook.com/policedienphuoc/", "Công an xã Điện Phước tỉnh Quảng Nam")</f>
        <v>Công an xã Điện Phước tỉnh Quảng Nam</v>
      </c>
      <c r="C850" s="21" t="s">
        <v>15</v>
      </c>
      <c r="D850" s="21"/>
      <c r="E850" s="1" t="s">
        <v>13</v>
      </c>
      <c r="F850" s="1" t="s">
        <v>13</v>
      </c>
      <c r="G850" s="1" t="s">
        <v>13</v>
      </c>
      <c r="H850" s="1" t="s">
        <v>14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15850</v>
      </c>
      <c r="B851" s="19" t="str">
        <f>HYPERLINK("https://dienphuoc.dienban.quangnam.gov.vn/", "UBND Ủy ban nhân dân xã Điện Phước tỉnh Quảng Nam")</f>
        <v>UBND Ủy ban nhân dân xã Điện Phước tỉnh Quảng Nam</v>
      </c>
      <c r="C851" s="21" t="s">
        <v>15</v>
      </c>
      <c r="D851" s="22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15851</v>
      </c>
      <c r="B852" s="19" t="str">
        <f>HYPERLINK("https://www.facebook.com/policedienan/", "Công an phường Điện An tỉnh Quảng Nam")</f>
        <v>Công an phường Điện An tỉnh Quảng Nam</v>
      </c>
      <c r="C852" s="21" t="s">
        <v>15</v>
      </c>
      <c r="D852" s="21" t="s">
        <v>16</v>
      </c>
      <c r="E852" s="1" t="s">
        <v>13</v>
      </c>
      <c r="F852" s="1" t="s">
        <v>13</v>
      </c>
      <c r="G852" s="1" t="s">
        <v>13</v>
      </c>
      <c r="H852" s="1" t="s">
        <v>14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15852</v>
      </c>
      <c r="B853" s="19" t="str">
        <f>HYPERLINK("https://dienban.quangnam.gov.vn/Default.aspx?tabid=858&amp;language=vi-VN&amp;dnn_ctr1877_Main_ctl00_rg_danhbaChangePage=13", "UBND Ủy ban nhân dân phường Điện An tỉnh Quảng Nam")</f>
        <v>UBND Ủy ban nhân dân phường Điện An tỉnh Quảng Nam</v>
      </c>
      <c r="C853" s="21" t="s">
        <v>15</v>
      </c>
      <c r="D853" s="22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15853</v>
      </c>
      <c r="B854" s="19" t="str">
        <f>HYPERLINK("https://www.facebook.com/policediennambac/", "Công an phường Điện Nam Bắc tỉnh Quảng Nam")</f>
        <v>Công an phường Điện Nam Bắc tỉnh Quảng Nam</v>
      </c>
      <c r="C854" s="21" t="s">
        <v>15</v>
      </c>
      <c r="D854" s="21" t="s">
        <v>16</v>
      </c>
      <c r="E854" s="1" t="s">
        <v>13</v>
      </c>
      <c r="F854" s="1" t="s">
        <v>13</v>
      </c>
      <c r="G854" s="1" t="s">
        <v>13</v>
      </c>
      <c r="H854" s="1" t="s">
        <v>14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15854</v>
      </c>
      <c r="B855" s="19" t="str">
        <f>HYPERLINK("https://dienban.quangnam.gov.vn/Default.aspx?tabid=107&amp;NewsViews=15508&amp;language=vi-VN", "UBND Ủy ban nhân dân phường Điện Nam Bắc tỉnh Quảng Nam")</f>
        <v>UBND Ủy ban nhân dân phường Điện Nam Bắc tỉnh Quảng Nam</v>
      </c>
      <c r="C855" s="21" t="s">
        <v>15</v>
      </c>
      <c r="D855" s="22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15855</v>
      </c>
      <c r="B856" s="19" t="str">
        <f>HYPERLINK("https://www.facebook.com/policediennamtrung/", "Công an phường Điện Nam Trung tỉnh Quảng Nam")</f>
        <v>Công an phường Điện Nam Trung tỉnh Quảng Nam</v>
      </c>
      <c r="C856" s="21" t="s">
        <v>15</v>
      </c>
      <c r="D856" s="21"/>
      <c r="E856" s="1" t="s">
        <v>13</v>
      </c>
      <c r="F856" s="1" t="s">
        <v>13</v>
      </c>
      <c r="G856" s="1" t="s">
        <v>13</v>
      </c>
      <c r="H856" s="1" t="s">
        <v>14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15856</v>
      </c>
      <c r="B857" s="19" t="str">
        <f>HYPERLINK("https://dienban.quangnam.gov.vn/Default.aspx?tabid=1031", "UBND Ủy ban nhân dân phường Điện Nam Trung tỉnh Quảng Nam")</f>
        <v>UBND Ủy ban nhân dân phường Điện Nam Trung tỉnh Quảng Nam</v>
      </c>
      <c r="C857" s="21" t="s">
        <v>15</v>
      </c>
      <c r="D857" s="22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15857</v>
      </c>
      <c r="B858" s="19" t="str">
        <f>HYPERLINK("https://www.facebook.com/p/UBND-ph%C6%B0%E1%BB%9Dng-%C4%90i%E1%BB%87n-Nam-%C4%90%C3%B4ng-100069546027180/", "Công an phường Điện Nam Đông tỉnh Quảng Nam")</f>
        <v>Công an phường Điện Nam Đông tỉnh Quảng Nam</v>
      </c>
      <c r="C858" s="21" t="s">
        <v>15</v>
      </c>
      <c r="D858" s="21" t="s">
        <v>16</v>
      </c>
      <c r="E858" s="1" t="s">
        <v>13</v>
      </c>
      <c r="F858" s="1" t="s">
        <v>13</v>
      </c>
      <c r="G858" s="1" t="s">
        <v>13</v>
      </c>
      <c r="H858" s="1" t="s">
        <v>14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15858</v>
      </c>
      <c r="B859" s="19" t="str">
        <f>HYPERLINK("https://dienban.quangnam.gov.vn/Default.aspx?tabid=1031", "UBND Ủy ban nhân dân phường Điện Nam Đông tỉnh Quảng Nam")</f>
        <v>UBND Ủy ban nhân dân phường Điện Nam Đông tỉnh Quảng Nam</v>
      </c>
      <c r="C859" s="21" t="s">
        <v>15</v>
      </c>
      <c r="D859" s="22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15859</v>
      </c>
      <c r="B860" s="19" t="s">
        <v>170</v>
      </c>
      <c r="C860" s="20" t="s">
        <v>13</v>
      </c>
      <c r="D860" s="21" t="s">
        <v>16</v>
      </c>
      <c r="E860" s="1" t="s">
        <v>13</v>
      </c>
      <c r="F860" s="1" t="s">
        <v>13</v>
      </c>
      <c r="G860" s="1" t="s">
        <v>13</v>
      </c>
      <c r="H860" s="1" t="s">
        <v>14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15860</v>
      </c>
      <c r="B861" s="19" t="str">
        <f>HYPERLINK("https://dienban.quangnam.gov.vn/Default.aspx?tabid=107&amp;NewsViews=8843&amp;language=en-US", "UBND Ủy ban nhân dân phường Điện Dương tỉnh Quảng Nam")</f>
        <v>UBND Ủy ban nhân dân phường Điện Dương tỉnh Quảng Nam</v>
      </c>
      <c r="C861" s="21" t="s">
        <v>15</v>
      </c>
      <c r="D861" s="22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15861</v>
      </c>
      <c r="B862" s="19" t="str">
        <f>HYPERLINK("https://www.facebook.com/tuoitreconganquangnam/", "Công an xã Điện Quang tỉnh Quảng Nam")</f>
        <v>Công an xã Điện Quang tỉnh Quảng Nam</v>
      </c>
      <c r="C862" s="21" t="s">
        <v>15</v>
      </c>
      <c r="D862" s="21"/>
      <c r="E862" s="1" t="s">
        <v>13</v>
      </c>
      <c r="F862" s="1" t="s">
        <v>13</v>
      </c>
      <c r="G862" s="1" t="s">
        <v>13</v>
      </c>
      <c r="H862" s="1" t="s">
        <v>14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15862</v>
      </c>
      <c r="B863" s="19" t="str">
        <f>HYPERLINK("http://dienquang.dienban.quangnam.gov.vn/", "UBND Ủy ban nhân dân xã Điện Quang tỉnh Quảng Nam")</f>
        <v>UBND Ủy ban nhân dân xã Điện Quang tỉnh Quảng Nam</v>
      </c>
      <c r="C863" s="21" t="s">
        <v>15</v>
      </c>
      <c r="D863" s="22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15863</v>
      </c>
      <c r="B864" s="19" t="str">
        <f>HYPERLINK("https://www.facebook.com/tuoitreconganquangnam/", "Công an xã Điện Trung tỉnh Quảng Nam")</f>
        <v>Công an xã Điện Trung tỉnh Quảng Nam</v>
      </c>
      <c r="C864" s="21" t="s">
        <v>15</v>
      </c>
      <c r="D864" s="21"/>
      <c r="E864" s="1" t="s">
        <v>13</v>
      </c>
      <c r="F864" s="1" t="s">
        <v>13</v>
      </c>
      <c r="G864" s="1" t="s">
        <v>13</v>
      </c>
      <c r="H864" s="1" t="s">
        <v>14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15864</v>
      </c>
      <c r="B865" s="19" t="str">
        <f>HYPERLINK("http://dientrung.dienban.quangnam.gov.vn/", "UBND Ủy ban nhân dân xã Điện Trung tỉnh Quảng Nam")</f>
        <v>UBND Ủy ban nhân dân xã Điện Trung tỉnh Quảng Nam</v>
      </c>
      <c r="C865" s="21" t="s">
        <v>15</v>
      </c>
      <c r="D865" s="22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15865</v>
      </c>
      <c r="B866" s="19" t="str">
        <f>HYPERLINK("https://www.facebook.com/tuoitreconganquangnam/", "Công an xã Điện Phong tỉnh Quảng Nam")</f>
        <v>Công an xã Điện Phong tỉnh Quảng Nam</v>
      </c>
      <c r="C866" s="21" t="s">
        <v>15</v>
      </c>
      <c r="D866" s="21"/>
      <c r="E866" s="1" t="s">
        <v>13</v>
      </c>
      <c r="F866" s="1" t="s">
        <v>13</v>
      </c>
      <c r="G866" s="1" t="s">
        <v>13</v>
      </c>
      <c r="H866" s="1" t="s">
        <v>14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15866</v>
      </c>
      <c r="B867" s="19" t="str">
        <f>HYPERLINK("http://dienban.gov.vn/Default.aspx?tabid=652", "UBND Ủy ban nhân dân xã Điện Phong tỉnh Quảng Nam")</f>
        <v>UBND Ủy ban nhân dân xã Điện Phong tỉnh Quảng Nam</v>
      </c>
      <c r="C867" s="21" t="s">
        <v>15</v>
      </c>
      <c r="D867" s="22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15867</v>
      </c>
      <c r="B868" s="19" t="str">
        <f>HYPERLINK("https://www.facebook.com/policedienminh/", "Công an xã Điện Minh tỉnh Quảng Nam")</f>
        <v>Công an xã Điện Minh tỉnh Quảng Nam</v>
      </c>
      <c r="C868" s="21" t="s">
        <v>15</v>
      </c>
      <c r="D868" s="21"/>
      <c r="E868" s="1" t="s">
        <v>13</v>
      </c>
      <c r="F868" s="1" t="s">
        <v>13</v>
      </c>
      <c r="G868" s="1" t="s">
        <v>13</v>
      </c>
      <c r="H868" s="1" t="s">
        <v>14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15868</v>
      </c>
      <c r="B869" s="19" t="str">
        <f>HYPERLINK("https://dienban.quangnam.gov.vn/", "UBND Ủy ban nhân dân xã Điện Minh tỉnh Quảng Nam")</f>
        <v>UBND Ủy ban nhân dân xã Điện Minh tỉnh Quảng Nam</v>
      </c>
      <c r="C869" s="21" t="s">
        <v>15</v>
      </c>
      <c r="D869" s="22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15869</v>
      </c>
      <c r="B870" s="19" t="str">
        <f>HYPERLINK("https://www.facebook.com/policedienphuong/", "Công an xã Điện Phương tỉnh Quảng Nam")</f>
        <v>Công an xã Điện Phương tỉnh Quảng Nam</v>
      </c>
      <c r="C870" s="21" t="s">
        <v>15</v>
      </c>
      <c r="D870" s="21" t="s">
        <v>16</v>
      </c>
      <c r="E870" s="1" t="s">
        <v>13</v>
      </c>
      <c r="F870" s="1" t="s">
        <v>13</v>
      </c>
      <c r="G870" s="1" t="s">
        <v>13</v>
      </c>
      <c r="H870" s="1" t="s">
        <v>14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15870</v>
      </c>
      <c r="B871" s="19" t="str">
        <f>HYPERLINK("https://dienphuong.dienban.quangnam.gov.vn/", "UBND Ủy ban nhân dân xã Điện Phương tỉnh Quảng Nam")</f>
        <v>UBND Ủy ban nhân dân xã Điện Phương tỉnh Quảng Nam</v>
      </c>
      <c r="C871" s="21" t="s">
        <v>15</v>
      </c>
      <c r="D871" s="22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15871</v>
      </c>
      <c r="B872" s="19" t="str">
        <f>HYPERLINK("https://www.facebook.com/tuoitreconganquangnam/", "Công an xã Duy Thu tỉnh Quảng Nam")</f>
        <v>Công an xã Duy Thu tỉnh Quảng Nam</v>
      </c>
      <c r="C872" s="21" t="s">
        <v>15</v>
      </c>
      <c r="D872" s="21" t="s">
        <v>16</v>
      </c>
      <c r="E872" s="1" t="s">
        <v>13</v>
      </c>
      <c r="F872" s="1" t="s">
        <v>13</v>
      </c>
      <c r="G872" s="1" t="s">
        <v>13</v>
      </c>
      <c r="H872" s="1" t="s">
        <v>14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15872</v>
      </c>
      <c r="B873" s="19" t="str">
        <f>HYPERLINK("http://duythu.duyxuyen.quangnam.gov.vn/", "UBND Ủy ban nhân dân xã Duy Thu tỉnh Quảng Nam")</f>
        <v>UBND Ủy ban nhân dân xã Duy Thu tỉnh Quảng Nam</v>
      </c>
      <c r="C873" s="21" t="s">
        <v>15</v>
      </c>
      <c r="D873" s="22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15873</v>
      </c>
      <c r="B874" s="19" t="str">
        <f>HYPERLINK("https://www.facebook.com/policeduyphu/", "Công an xã Duy Phú tỉnh Quảng Nam")</f>
        <v>Công an xã Duy Phú tỉnh Quảng Nam</v>
      </c>
      <c r="C874" s="21" t="s">
        <v>15</v>
      </c>
      <c r="D874" s="21" t="s">
        <v>16</v>
      </c>
      <c r="E874" s="1" t="s">
        <v>13</v>
      </c>
      <c r="F874" s="1" t="s">
        <v>13</v>
      </c>
      <c r="G874" s="1" t="s">
        <v>13</v>
      </c>
      <c r="H874" s="1" t="s">
        <v>14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15874</v>
      </c>
      <c r="B875" s="19" t="str">
        <f>HYPERLINK("http://duyphu.duyxuyen.quangnam.gov.vn/", "UBND Ủy ban nhân dân xã Duy Phú tỉnh Quảng Nam")</f>
        <v>UBND Ủy ban nhân dân xã Duy Phú tỉnh Quảng Nam</v>
      </c>
      <c r="C875" s="21" t="s">
        <v>15</v>
      </c>
      <c r="D875" s="22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15875</v>
      </c>
      <c r="B876" s="19" t="str">
        <f>HYPERLINK("https://www.facebook.com/policeduytan/", "Công an xã Duy Tân tỉnh Quảng Nam")</f>
        <v>Công an xã Duy Tân tỉnh Quảng Nam</v>
      </c>
      <c r="C876" s="21" t="s">
        <v>15</v>
      </c>
      <c r="D876" s="21" t="s">
        <v>16</v>
      </c>
      <c r="E876" s="1" t="s">
        <v>13</v>
      </c>
      <c r="F876" s="1" t="s">
        <v>13</v>
      </c>
      <c r="G876" s="1" t="s">
        <v>13</v>
      </c>
      <c r="H876" s="1" t="s">
        <v>14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15876</v>
      </c>
      <c r="B877" s="19" t="str">
        <f>HYPERLINK("http://duytan.duyxuyen.quangnam.gov.vn/Default.aspx?tabid=1380&amp;language=vi-VN", "UBND Ủy ban nhân dân xã Duy Tân tỉnh Quảng Nam")</f>
        <v>UBND Ủy ban nhân dân xã Duy Tân tỉnh Quảng Nam</v>
      </c>
      <c r="C877" s="21" t="s">
        <v>15</v>
      </c>
      <c r="D877" s="22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15877</v>
      </c>
      <c r="B878" s="19" t="str">
        <f>HYPERLINK("https://www.facebook.com/policeduyhoa", "Công an xã Duy Hòa tỉnh Quảng Nam")</f>
        <v>Công an xã Duy Hòa tỉnh Quảng Nam</v>
      </c>
      <c r="C878" s="21" t="s">
        <v>15</v>
      </c>
      <c r="D878" s="21" t="s">
        <v>16</v>
      </c>
      <c r="E878" s="1" t="s">
        <v>13</v>
      </c>
      <c r="F878" s="1" t="s">
        <v>13</v>
      </c>
      <c r="G878" s="1" t="s">
        <v>13</v>
      </c>
      <c r="H878" s="1" t="s">
        <v>14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15878</v>
      </c>
      <c r="B879" s="19" t="str">
        <f>HYPERLINK("http://duyhoa.duyxuyen.quangnam.gov.vn/", "UBND Ủy ban nhân dân xã Duy Hòa tỉnh Quảng Nam")</f>
        <v>UBND Ủy ban nhân dân xã Duy Hòa tỉnh Quảng Nam</v>
      </c>
      <c r="C879" s="21" t="s">
        <v>15</v>
      </c>
      <c r="D879" s="22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15879</v>
      </c>
      <c r="B880" s="19" t="str">
        <f>HYPERLINK("https://www.facebook.com/policeduychau/", "Công an xã Duy Châu tỉnh Quảng Nam")</f>
        <v>Công an xã Duy Châu tỉnh Quảng Nam</v>
      </c>
      <c r="C880" s="21" t="s">
        <v>15</v>
      </c>
      <c r="D880" s="21" t="s">
        <v>16</v>
      </c>
      <c r="E880" s="1" t="s">
        <v>13</v>
      </c>
      <c r="F880" s="1" t="s">
        <v>13</v>
      </c>
      <c r="G880" s="1" t="s">
        <v>13</v>
      </c>
      <c r="H880" s="1" t="s">
        <v>14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15880</v>
      </c>
      <c r="B881" s="19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881" s="21" t="s">
        <v>15</v>
      </c>
      <c r="D881" s="22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15881</v>
      </c>
      <c r="B882" s="19" t="str">
        <f>HYPERLINK("https://www.facebook.com/policeduytrinh/", "Công an xã Duy Trinh tỉnh Quảng Nam")</f>
        <v>Công an xã Duy Trinh tỉnh Quảng Nam</v>
      </c>
      <c r="C882" s="21" t="s">
        <v>15</v>
      </c>
      <c r="D882" s="21" t="s">
        <v>16</v>
      </c>
      <c r="E882" s="1" t="s">
        <v>13</v>
      </c>
      <c r="F882" s="1" t="s">
        <v>13</v>
      </c>
      <c r="G882" s="1" t="s">
        <v>13</v>
      </c>
      <c r="H882" s="1" t="s">
        <v>14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15882</v>
      </c>
      <c r="B883" s="19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883" s="21" t="s">
        <v>15</v>
      </c>
      <c r="D883" s="22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15883</v>
      </c>
      <c r="B884" s="19" t="str">
        <f>HYPERLINK("https://www.facebook.com/policeduyson/", "Công an xã Duy Sơn tỉnh Quảng Nam")</f>
        <v>Công an xã Duy Sơn tỉnh Quảng Nam</v>
      </c>
      <c r="C884" s="21" t="s">
        <v>15</v>
      </c>
      <c r="D884" s="21" t="s">
        <v>16</v>
      </c>
      <c r="E884" s="1" t="s">
        <v>13</v>
      </c>
      <c r="F884" s="1" t="s">
        <v>13</v>
      </c>
      <c r="G884" s="1" t="s">
        <v>13</v>
      </c>
      <c r="H884" s="1" t="s">
        <v>14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15884</v>
      </c>
      <c r="B885" s="19" t="str">
        <f>HYPERLINK("http://duyson.duyxuyen.quangnam.gov.vn/", "UBND Ủy ban nhân dân xã Duy Sơn tỉnh Quảng Nam")</f>
        <v>UBND Ủy ban nhân dân xã Duy Sơn tỉnh Quảng Nam</v>
      </c>
      <c r="C885" s="21" t="s">
        <v>15</v>
      </c>
      <c r="D885" s="22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15885</v>
      </c>
      <c r="B886" s="19" t="str">
        <f>HYPERLINK("https://www.facebook.com/policeduytrung/", "Công an xã Duy Trung tỉnh Quảng Nam")</f>
        <v>Công an xã Duy Trung tỉnh Quảng Nam</v>
      </c>
      <c r="C886" s="21" t="s">
        <v>15</v>
      </c>
      <c r="D886" s="21" t="s">
        <v>16</v>
      </c>
      <c r="E886" s="1" t="s">
        <v>13</v>
      </c>
      <c r="F886" s="1" t="s">
        <v>13</v>
      </c>
      <c r="G886" s="1" t="s">
        <v>13</v>
      </c>
      <c r="H886" s="1" t="s">
        <v>14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15886</v>
      </c>
      <c r="B887" s="19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887" s="21" t="s">
        <v>15</v>
      </c>
      <c r="D887" s="22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15887</v>
      </c>
      <c r="B888" s="19" t="str">
        <f>HYPERLINK("https://www.facebook.com/policeduyphuoc/", "Công an xã Duy Phước tỉnh Quảng Nam")</f>
        <v>Công an xã Duy Phước tỉnh Quảng Nam</v>
      </c>
      <c r="C888" s="21" t="s">
        <v>15</v>
      </c>
      <c r="D888" s="21"/>
      <c r="E888" s="1" t="s">
        <v>13</v>
      </c>
      <c r="F888" s="1" t="s">
        <v>13</v>
      </c>
      <c r="G888" s="1" t="s">
        <v>13</v>
      </c>
      <c r="H888" s="1" t="s">
        <v>14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15888</v>
      </c>
      <c r="B889" s="19" t="str">
        <f>HYPERLINK("https://duyphuoc.duyxuyen.quangnam.gov.vn/", "UBND Ủy ban nhân dân xã Duy Phước tỉnh Quảng Nam")</f>
        <v>UBND Ủy ban nhân dân xã Duy Phước tỉnh Quảng Nam</v>
      </c>
      <c r="C889" s="21" t="s">
        <v>15</v>
      </c>
      <c r="D889" s="22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15889</v>
      </c>
      <c r="B890" s="19" t="str">
        <f>HYPERLINK("https://www.facebook.com/policeduythanh/", "Công an xã Duy Thành tỉnh Quảng Nam")</f>
        <v>Công an xã Duy Thành tỉnh Quảng Nam</v>
      </c>
      <c r="C890" s="21" t="s">
        <v>15</v>
      </c>
      <c r="D890" s="21" t="s">
        <v>16</v>
      </c>
      <c r="E890" s="1" t="s">
        <v>13</v>
      </c>
      <c r="F890" s="1" t="s">
        <v>13</v>
      </c>
      <c r="G890" s="1" t="s">
        <v>13</v>
      </c>
      <c r="H890" s="1" t="s">
        <v>14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15890</v>
      </c>
      <c r="B891" s="19" t="str">
        <f>HYPERLINK("http://duythanh.duyxuyen.quangnam.gov.vn/", "UBND Ủy ban nhân dân xã Duy Thành tỉnh Quảng Nam")</f>
        <v>UBND Ủy ban nhân dân xã Duy Thành tỉnh Quảng Nam</v>
      </c>
      <c r="C891" s="21" t="s">
        <v>15</v>
      </c>
      <c r="D891" s="22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15891</v>
      </c>
      <c r="B892" s="19" t="str">
        <f>HYPERLINK("https://www.facebook.com/policeduyvinh/", "Công an xã Duy Vinh tỉnh Quảng Nam")</f>
        <v>Công an xã Duy Vinh tỉnh Quảng Nam</v>
      </c>
      <c r="C892" s="21" t="s">
        <v>15</v>
      </c>
      <c r="D892" s="21" t="s">
        <v>16</v>
      </c>
      <c r="E892" s="1" t="s">
        <v>13</v>
      </c>
      <c r="F892" s="1" t="s">
        <v>13</v>
      </c>
      <c r="G892" s="1" t="s">
        <v>13</v>
      </c>
      <c r="H892" s="1" t="s">
        <v>14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15892</v>
      </c>
      <c r="B893" s="19" t="str">
        <f>HYPERLINK("http://duyvinh.duyxuyen.quangnam.gov.vn/", "UBND Ủy ban nhân dân xã Duy Vinh tỉnh Quảng Nam")</f>
        <v>UBND Ủy ban nhân dân xã Duy Vinh tỉnh Quảng Nam</v>
      </c>
      <c r="C893" s="21" t="s">
        <v>15</v>
      </c>
      <c r="D893" s="22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15893</v>
      </c>
      <c r="B894" s="19" t="str">
        <f>HYPERLINK("https://www.facebook.com/policeduynghia/", "Công an xã Duy Nghĩa tỉnh Quảng Nam")</f>
        <v>Công an xã Duy Nghĩa tỉnh Quảng Nam</v>
      </c>
      <c r="C894" s="21" t="s">
        <v>15</v>
      </c>
      <c r="D894" s="21" t="s">
        <v>16</v>
      </c>
      <c r="E894" s="1" t="s">
        <v>13</v>
      </c>
      <c r="F894" s="1" t="s">
        <v>13</v>
      </c>
      <c r="G894" s="1" t="s">
        <v>13</v>
      </c>
      <c r="H894" s="1" t="s">
        <v>14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15894</v>
      </c>
      <c r="B895" s="19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895" s="21" t="s">
        <v>15</v>
      </c>
      <c r="D895" s="22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15895</v>
      </c>
      <c r="B896" s="19" t="str">
        <f>HYPERLINK("https://www.facebook.com/policeduyhai/", "Công an xã Duy Hải tỉnh Quảng Nam")</f>
        <v>Công an xã Duy Hải tỉnh Quảng Nam</v>
      </c>
      <c r="C896" s="21" t="s">
        <v>15</v>
      </c>
      <c r="D896" s="21"/>
      <c r="E896" s="1" t="s">
        <v>13</v>
      </c>
      <c r="F896" s="1" t="s">
        <v>13</v>
      </c>
      <c r="G896" s="1" t="s">
        <v>13</v>
      </c>
      <c r="H896" s="1" t="s">
        <v>14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15896</v>
      </c>
      <c r="B897" s="19" t="str">
        <f>HYPERLINK("http://duyhai.duyxuyen.quangnam.gov.vn/", "UBND Ủy ban nhân dân xã Duy Hải tỉnh Quảng Nam")</f>
        <v>UBND Ủy ban nhân dân xã Duy Hải tỉnh Quảng Nam</v>
      </c>
      <c r="C897" s="21" t="s">
        <v>15</v>
      </c>
      <c r="D897" s="22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15897</v>
      </c>
      <c r="B898" s="19" t="s">
        <v>171</v>
      </c>
      <c r="C898" s="20" t="s">
        <v>13</v>
      </c>
      <c r="D898" s="21" t="s">
        <v>16</v>
      </c>
      <c r="E898" s="1" t="s">
        <v>13</v>
      </c>
      <c r="F898" s="1" t="s">
        <v>13</v>
      </c>
      <c r="G898" s="1" t="s">
        <v>13</v>
      </c>
      <c r="H898" s="1" t="s">
        <v>14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15898</v>
      </c>
      <c r="B899" s="19" t="str">
        <f>HYPERLINK("https://queson.quangnam.gov.vn/webcenter/portal/queson/pages_tin-tuc/chi-tiet?dDocName=PORTAL169712", "UBND Ủy ban nhân dân xã Quế Xuân 1 tỉnh Quảng Nam")</f>
        <v>UBND Ủy ban nhân dân xã Quế Xuân 1 tỉnh Quảng Nam</v>
      </c>
      <c r="C899" s="21" t="s">
        <v>15</v>
      </c>
      <c r="D899" s="22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15899</v>
      </c>
      <c r="B900" s="19" t="s">
        <v>172</v>
      </c>
      <c r="C900" s="20" t="s">
        <v>13</v>
      </c>
      <c r="D900" s="21"/>
      <c r="E900" s="1" t="s">
        <v>13</v>
      </c>
      <c r="F900" s="1" t="s">
        <v>13</v>
      </c>
      <c r="G900" s="1" t="s">
        <v>13</v>
      </c>
      <c r="H900" s="1" t="s">
        <v>14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15900</v>
      </c>
      <c r="B901" s="19" t="str">
        <f>HYPERLINK("http://quexuan2.gov.vn/", "UBND Ủy ban nhân dân xã Quế Xuân 2 tỉnh Quảng Nam")</f>
        <v>UBND Ủy ban nhân dân xã Quế Xuân 2 tỉnh Quảng Nam</v>
      </c>
      <c r="C901" s="21" t="s">
        <v>15</v>
      </c>
      <c r="D901" s="22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15901</v>
      </c>
      <c r="B902" s="19" t="s">
        <v>173</v>
      </c>
      <c r="C902" s="20" t="s">
        <v>13</v>
      </c>
      <c r="D902" s="21"/>
      <c r="E902" s="1" t="s">
        <v>13</v>
      </c>
      <c r="F902" s="1" t="s">
        <v>13</v>
      </c>
      <c r="G902" s="1" t="s">
        <v>13</v>
      </c>
      <c r="H902" s="1" t="s">
        <v>14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15902</v>
      </c>
      <c r="B903" s="19" t="str">
        <f>HYPERLINK("http://quephu.queson.quangnam.gov.vn/", "UBND Ủy ban nhân dân xã Quế Phú tỉnh Quảng Nam")</f>
        <v>UBND Ủy ban nhân dân xã Quế Phú tỉnh Quảng Nam</v>
      </c>
      <c r="C903" s="21" t="s">
        <v>15</v>
      </c>
      <c r="D903" s="22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15903</v>
      </c>
      <c r="B904" s="19" t="str">
        <f>HYPERLINK("https://www.facebook.com/tuoitreconganquangnam/", "Công an xã Hương An tỉnh Quảng Nam")</f>
        <v>Công an xã Hương An tỉnh Quảng Nam</v>
      </c>
      <c r="C904" s="21" t="s">
        <v>15</v>
      </c>
      <c r="D904" s="21"/>
      <c r="E904" s="1" t="s">
        <v>13</v>
      </c>
      <c r="F904" s="1" t="s">
        <v>13</v>
      </c>
      <c r="G904" s="1" t="s">
        <v>13</v>
      </c>
      <c r="H904" s="1" t="s">
        <v>14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15904</v>
      </c>
      <c r="B905" s="19" t="str">
        <f>HYPERLINK("https://vpubnd.quangnam.gov.vn/webcenter/portal/vpubnd", "UBND Ủy ban nhân dân xã Hương An tỉnh Quảng Nam")</f>
        <v>UBND Ủy ban nhân dân xã Hương An tỉnh Quảng Nam</v>
      </c>
      <c r="C905" s="21" t="s">
        <v>15</v>
      </c>
      <c r="D905" s="22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15905</v>
      </c>
      <c r="B906" s="19" t="s">
        <v>174</v>
      </c>
      <c r="C906" s="20" t="s">
        <v>13</v>
      </c>
      <c r="D906" s="21"/>
      <c r="E906" s="1" t="s">
        <v>13</v>
      </c>
      <c r="F906" s="1" t="s">
        <v>13</v>
      </c>
      <c r="G906" s="1" t="s">
        <v>13</v>
      </c>
      <c r="H906" s="1" t="s">
        <v>14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15906</v>
      </c>
      <c r="B907" s="19" t="str">
        <f>HYPERLINK("https://dbnd.quangnam.gov.vn/QTIUpload/VB/2019/12/nq__sap_xep_xa_(huyen_que_son__nong_son)_ct.pdf", "UBND Ủy ban nhân dân xã Quế Cường tỉnh Quảng Nam")</f>
        <v>UBND Ủy ban nhân dân xã Quế Cường tỉnh Quảng Nam</v>
      </c>
      <c r="C907" s="21" t="s">
        <v>15</v>
      </c>
      <c r="D907" s="22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15907</v>
      </c>
      <c r="B908" s="19" t="str">
        <f>HYPERLINK("https://www.facebook.com/policequehiepqs/", "Công an xã Quế Hiệp tỉnh Quảng Nam")</f>
        <v>Công an xã Quế Hiệp tỉnh Quảng Nam</v>
      </c>
      <c r="C908" s="21" t="s">
        <v>15</v>
      </c>
      <c r="D908" s="21" t="s">
        <v>16</v>
      </c>
      <c r="E908" s="1" t="s">
        <v>13</v>
      </c>
      <c r="F908" s="1" t="s">
        <v>13</v>
      </c>
      <c r="G908" s="1" t="s">
        <v>13</v>
      </c>
      <c r="H908" s="1" t="s">
        <v>14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15908</v>
      </c>
      <c r="B909" s="19" t="str">
        <f>HYPERLINK("https://quehiep.queson.quangnam.gov.vn/", "UBND Ủy ban nhân dân xã Quế Hiệp tỉnh Quảng Nam")</f>
        <v>UBND Ủy ban nhân dân xã Quế Hiệp tỉnh Quảng Nam</v>
      </c>
      <c r="C909" s="21" t="s">
        <v>15</v>
      </c>
      <c r="D909" s="22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15909</v>
      </c>
      <c r="B910" s="19" t="str">
        <f>HYPERLINK("https://www.facebook.com/p/M%E1%BA%B7t-tr%E1%BA%ADn-x%C3%A3-Qu%E1%BA%BF-Thu%E1%BA%ADn-huy%E1%BB%87n-Qu%E1%BA%BF-S%C6%A1n-t%E1%BB%89nh-Qu%E1%BA%A3ng-Nam-100076371649247/", "Công an xã Quế Thuận tỉnh Quảng Nam")</f>
        <v>Công an xã Quế Thuận tỉnh Quảng Nam</v>
      </c>
      <c r="C910" s="21" t="s">
        <v>15</v>
      </c>
      <c r="D910" s="21" t="s">
        <v>16</v>
      </c>
      <c r="E910" s="1" t="s">
        <v>13</v>
      </c>
      <c r="F910" s="1" t="s">
        <v>13</v>
      </c>
      <c r="G910" s="1" t="s">
        <v>13</v>
      </c>
      <c r="H910" s="1" t="s">
        <v>14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15910</v>
      </c>
      <c r="B911" s="19" t="str">
        <f>HYPERLINK("https://quethuan.queson.quangnam.gov.vn/", "UBND Ủy ban nhân dân xã Quế Thuận tỉnh Quảng Nam")</f>
        <v>UBND Ủy ban nhân dân xã Quế Thuận tỉnh Quảng Nam</v>
      </c>
      <c r="C911" s="21" t="s">
        <v>15</v>
      </c>
      <c r="D911" s="22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15911</v>
      </c>
      <c r="B912" s="19" t="s">
        <v>175</v>
      </c>
      <c r="C912" s="20" t="s">
        <v>13</v>
      </c>
      <c r="D912" s="21"/>
      <c r="E912" s="1" t="s">
        <v>13</v>
      </c>
      <c r="F912" s="1" t="s">
        <v>13</v>
      </c>
      <c r="G912" s="1" t="s">
        <v>13</v>
      </c>
      <c r="H912" s="1" t="s">
        <v>14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15912</v>
      </c>
      <c r="B913" s="19" t="str">
        <f>HYPERLINK("https://dbnd.quangnam.gov.vn/QTIUpload/VB/2019/12/nq__sap_xep_xa_(huyen_que_son__nong_son)_ct.pdf", "UBND Ủy ban nhân dân xã Phú Thọ tỉnh Quảng Nam")</f>
        <v>UBND Ủy ban nhân dân xã Phú Thọ tỉnh Quảng Nam</v>
      </c>
      <c r="C913" s="21" t="s">
        <v>15</v>
      </c>
      <c r="D913" s="22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15913</v>
      </c>
      <c r="B914" s="19" t="s">
        <v>176</v>
      </c>
      <c r="C914" s="20" t="s">
        <v>13</v>
      </c>
      <c r="D914" s="21" t="s">
        <v>16</v>
      </c>
      <c r="E914" s="1" t="s">
        <v>13</v>
      </c>
      <c r="F914" s="1" t="s">
        <v>13</v>
      </c>
      <c r="G914" s="1" t="s">
        <v>13</v>
      </c>
      <c r="H914" s="1" t="s">
        <v>14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15914</v>
      </c>
      <c r="B915" s="19" t="str">
        <f>HYPERLINK("https://quean.queson.quangnam.gov.vn/", "UBND Ủy ban nhân dân xã Quế Long tỉnh Quảng Nam")</f>
        <v>UBND Ủy ban nhân dân xã Quế Long tỉnh Quảng Nam</v>
      </c>
      <c r="C915" s="21" t="s">
        <v>15</v>
      </c>
      <c r="D915" s="22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15915</v>
      </c>
      <c r="B916" s="19" t="s">
        <v>177</v>
      </c>
      <c r="C916" s="20" t="s">
        <v>13</v>
      </c>
      <c r="D916" s="21"/>
      <c r="E916" s="1" t="s">
        <v>13</v>
      </c>
      <c r="F916" s="1" t="s">
        <v>13</v>
      </c>
      <c r="G916" s="1" t="s">
        <v>13</v>
      </c>
      <c r="H916" s="1" t="s">
        <v>14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15916</v>
      </c>
      <c r="B917" s="19" t="str">
        <f>HYPERLINK("http://quechau.queson.quangnam.gov.vn/", "UBND Ủy ban nhân dân xã Quế Châu tỉnh Quảng Nam")</f>
        <v>UBND Ủy ban nhân dân xã Quế Châu tỉnh Quảng Nam</v>
      </c>
      <c r="C917" s="21" t="s">
        <v>15</v>
      </c>
      <c r="D917" s="22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15917</v>
      </c>
      <c r="B918" s="19" t="str">
        <f>HYPERLINK("https://www.facebook.com/policequephong/", "Công an xã Quế Phong tỉnh Quảng Nam")</f>
        <v>Công an xã Quế Phong tỉnh Quảng Nam</v>
      </c>
      <c r="C918" s="21" t="s">
        <v>15</v>
      </c>
      <c r="D918" s="21"/>
      <c r="E918" s="1" t="s">
        <v>13</v>
      </c>
      <c r="F918" s="1" t="s">
        <v>13</v>
      </c>
      <c r="G918" s="1" t="s">
        <v>13</v>
      </c>
      <c r="H918" s="1" t="s">
        <v>14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15918</v>
      </c>
      <c r="B919" s="19" t="str">
        <f>HYPERLINK("https://quephong.queson.quangnam.gov.vn/", "UBND Ủy ban nhân dân xã Quế Phong tỉnh Quảng Nam")</f>
        <v>UBND Ủy ban nhân dân xã Quế Phong tỉnh Quảng Nam</v>
      </c>
      <c r="C919" s="21" t="s">
        <v>15</v>
      </c>
      <c r="D919" s="22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15919</v>
      </c>
      <c r="B920" s="19" t="s">
        <v>178</v>
      </c>
      <c r="C920" s="20" t="s">
        <v>13</v>
      </c>
      <c r="D920" s="21"/>
      <c r="E920" s="1" t="s">
        <v>13</v>
      </c>
      <c r="F920" s="1" t="s">
        <v>13</v>
      </c>
      <c r="G920" s="1" t="s">
        <v>13</v>
      </c>
      <c r="H920" s="1" t="s">
        <v>14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15920</v>
      </c>
      <c r="B921" s="19" t="str">
        <f>HYPERLINK("https://quean.queson.quangnam.gov.vn/", "UBND Ủy ban nhân dân xã Quế An tỉnh Quảng Nam")</f>
        <v>UBND Ủy ban nhân dân xã Quế An tỉnh Quảng Nam</v>
      </c>
      <c r="C921" s="21" t="s">
        <v>15</v>
      </c>
      <c r="D921" s="22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15921</v>
      </c>
      <c r="B922" s="19" t="s">
        <v>179</v>
      </c>
      <c r="C922" s="20" t="s">
        <v>13</v>
      </c>
      <c r="D922" s="21" t="s">
        <v>16</v>
      </c>
      <c r="E922" s="1" t="s">
        <v>13</v>
      </c>
      <c r="F922" s="1" t="s">
        <v>13</v>
      </c>
      <c r="G922" s="1" t="s">
        <v>13</v>
      </c>
      <c r="H922" s="1" t="s">
        <v>14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15922</v>
      </c>
      <c r="B923" s="19" t="str">
        <f>HYPERLINK("https://quean.queson.quangnam.gov.vn/", "UBND Ủy ban nhân dân xã Quế Minh tỉnh Quảng Nam")</f>
        <v>UBND Ủy ban nhân dân xã Quế Minh tỉnh Quảng Nam</v>
      </c>
      <c r="C923" s="21" t="s">
        <v>15</v>
      </c>
      <c r="D923" s="22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15923</v>
      </c>
      <c r="B924" s="19" t="s">
        <v>180</v>
      </c>
      <c r="C924" s="20" t="s">
        <v>13</v>
      </c>
      <c r="D924" s="21"/>
      <c r="E924" s="1" t="s">
        <v>13</v>
      </c>
      <c r="F924" s="1" t="s">
        <v>13</v>
      </c>
      <c r="G924" s="1" t="s">
        <v>13</v>
      </c>
      <c r="H924" s="1" t="s">
        <v>14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15924</v>
      </c>
      <c r="B925" s="19" t="str">
        <f>HYPERLINK("https://dailoc.quangnam.gov.vn/Default.aspx?tabid=107&amp;NewsViews=2963", "UBND Ủy ban nhân dân xã Laêê tỉnh Quảng Nam")</f>
        <v>UBND Ủy ban nhân dân xã Laêê tỉnh Quảng Nam</v>
      </c>
      <c r="C925" s="21" t="s">
        <v>15</v>
      </c>
      <c r="D925" s="22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15925</v>
      </c>
      <c r="B926" s="19" t="str">
        <f>HYPERLINK("https://www.facebook.com/policechochun/", "Công an xã Chơ Chun tỉnh Quảng Nam")</f>
        <v>Công an xã Chơ Chun tỉnh Quảng Nam</v>
      </c>
      <c r="C926" s="21" t="s">
        <v>15</v>
      </c>
      <c r="D926" s="21" t="s">
        <v>16</v>
      </c>
      <c r="E926" s="1" t="s">
        <v>13</v>
      </c>
      <c r="F926" s="1" t="s">
        <v>13</v>
      </c>
      <c r="G926" s="1" t="s">
        <v>13</v>
      </c>
      <c r="H926" s="1" t="s">
        <v>14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15926</v>
      </c>
      <c r="B927" s="19" t="str">
        <f>HYPERLINK("https://qppl.quangnam.gov.vn/Default.aspx?TabID=71&amp;VB=41948", "UBND Ủy ban nhân dân xã Chơ Chun tỉnh Quảng Nam")</f>
        <v>UBND Ủy ban nhân dân xã Chơ Chun tỉnh Quảng Nam</v>
      </c>
      <c r="C927" s="21" t="s">
        <v>15</v>
      </c>
      <c r="D927" s="22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15927</v>
      </c>
      <c r="B928" s="19" t="s">
        <v>181</v>
      </c>
      <c r="C928" s="20" t="s">
        <v>13</v>
      </c>
      <c r="D928" s="21"/>
      <c r="E928" s="1" t="s">
        <v>13</v>
      </c>
      <c r="F928" s="1" t="s">
        <v>13</v>
      </c>
      <c r="G928" s="1" t="s">
        <v>13</v>
      </c>
      <c r="H928" s="1" t="s">
        <v>14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15928</v>
      </c>
      <c r="B929" s="19" t="str">
        <f>HYPERLINK("https://namgiang.quangnam.gov.vn/", "UBND Ủy ban nhân dân xã Zuôich tỉnh Quảng Nam")</f>
        <v>UBND Ủy ban nhân dân xã Zuôich tỉnh Quảng Nam</v>
      </c>
      <c r="C929" s="21" t="s">
        <v>15</v>
      </c>
      <c r="D929" s="22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15929</v>
      </c>
      <c r="B930" s="19" t="s">
        <v>182</v>
      </c>
      <c r="C930" s="20" t="s">
        <v>13</v>
      </c>
      <c r="D930" s="21" t="s">
        <v>16</v>
      </c>
      <c r="E930" s="1" t="s">
        <v>13</v>
      </c>
      <c r="F930" s="1" t="s">
        <v>13</v>
      </c>
      <c r="G930" s="1" t="s">
        <v>13</v>
      </c>
      <c r="H930" s="1" t="s">
        <v>14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15930</v>
      </c>
      <c r="B931" s="19" t="str">
        <f>HYPERLINK("https://qppl.quangnam.gov.vn/Default.aspx?TabID=71&amp;VB=58241", "UBND Ủy ban nhân dân xã Tà Pơơ tỉnh Quảng Nam")</f>
        <v>UBND Ủy ban nhân dân xã Tà Pơơ tỉnh Quảng Nam</v>
      </c>
      <c r="C931" s="21" t="s">
        <v>15</v>
      </c>
      <c r="D931" s="22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15931</v>
      </c>
      <c r="B932" s="19" t="s">
        <v>183</v>
      </c>
      <c r="C932" s="20" t="s">
        <v>13</v>
      </c>
      <c r="D932" s="21" t="s">
        <v>16</v>
      </c>
      <c r="E932" s="1" t="s">
        <v>13</v>
      </c>
      <c r="F932" s="1" t="s">
        <v>13</v>
      </c>
      <c r="G932" s="1" t="s">
        <v>13</v>
      </c>
      <c r="H932" s="1" t="s">
        <v>14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15932</v>
      </c>
      <c r="B933" s="19" t="str">
        <f>HYPERLINK("https://nongson.quangnam.gov.vn/webcenter/portal/bantiepcongdan/pages_tin-tuc/chi-tiet-tin?dDocName=PORTAL259676", "UBND Ủy ban nhân dân xã La Dêê tỉnh Quảng Nam")</f>
        <v>UBND Ủy ban nhân dân xã La Dêê tỉnh Quảng Nam</v>
      </c>
      <c r="C933" s="21" t="s">
        <v>15</v>
      </c>
      <c r="D933" s="22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15933</v>
      </c>
      <c r="B934" s="19" t="str">
        <f>HYPERLINK("https://www.facebook.com/tuoitreconganquangnam/", "Công an xã Đắc Tôi tỉnh Quảng Nam")</f>
        <v>Công an xã Đắc Tôi tỉnh Quảng Nam</v>
      </c>
      <c r="C934" s="21" t="s">
        <v>15</v>
      </c>
      <c r="D934" s="21"/>
      <c r="E934" s="1" t="s">
        <v>13</v>
      </c>
      <c r="F934" s="1" t="s">
        <v>13</v>
      </c>
      <c r="G934" s="1" t="s">
        <v>13</v>
      </c>
      <c r="H934" s="1" t="s">
        <v>14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15934</v>
      </c>
      <c r="B935" s="19" t="str">
        <f>HYPERLINK("https://dactoi.namgiang.quangnam.gov.vn/tin-tuc/tin-dia-phuong-12/", "UBND Ủy ban nhân dân xã Đắc Tôi tỉnh Quảng Nam")</f>
        <v>UBND Ủy ban nhân dân xã Đắc Tôi tỉnh Quảng Nam</v>
      </c>
      <c r="C935" s="21" t="s">
        <v>15</v>
      </c>
      <c r="D935" s="22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15935</v>
      </c>
      <c r="B936" s="19" t="s">
        <v>184</v>
      </c>
      <c r="C936" s="20" t="s">
        <v>13</v>
      </c>
      <c r="D936" s="21" t="s">
        <v>16</v>
      </c>
      <c r="E936" s="1" t="s">
        <v>13</v>
      </c>
      <c r="F936" s="1" t="s">
        <v>13</v>
      </c>
      <c r="G936" s="1" t="s">
        <v>13</v>
      </c>
      <c r="H936" s="1" t="s">
        <v>14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15936</v>
      </c>
      <c r="B937" s="19" t="str">
        <f>HYPERLINK("https://phuocson.quangnam.gov.vn/webcenter/portal/ubnd/pages_tin-tuc/chi-tiet?dDocName=PORTAL130988", "UBND Ủy ban nhân dân xã Chà Vàl tỉnh Quảng Nam")</f>
        <v>UBND Ủy ban nhân dân xã Chà Vàl tỉnh Quảng Nam</v>
      </c>
      <c r="C937" s="21" t="s">
        <v>15</v>
      </c>
      <c r="D937" s="22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15937</v>
      </c>
      <c r="B938" s="19" t="str">
        <f>HYPERLINK("https://www.facebook.com/tuoitreconganquangnam/", "Công an xã Tà Bhinh tỉnh Quảng Nam")</f>
        <v>Công an xã Tà Bhinh tỉnh Quảng Nam</v>
      </c>
      <c r="C938" s="21" t="s">
        <v>15</v>
      </c>
      <c r="D938" s="21"/>
      <c r="E938" s="1" t="s">
        <v>13</v>
      </c>
      <c r="F938" s="1" t="s">
        <v>13</v>
      </c>
      <c r="G938" s="1" t="s">
        <v>13</v>
      </c>
      <c r="H938" s="1" t="s">
        <v>14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15938</v>
      </c>
      <c r="B939" s="19" t="str">
        <f>HYPERLINK("https://laichau.gov.vn/tin-tuc-su-kien/hoat-dong-cua-lanh-dao-tinh/pho-chu-tich-thuong-truc-ubnd-tinh-tong-thanh-hai-du-ngay-hoi-toan-dan-bao-ve-an-ninh-to-quoc-nam-2024-tai-xa-ta-tong-hu2.html", "UBND Ủy ban nhân dân xã Tà Bhinh tỉnh Quảng Nam")</f>
        <v>UBND Ủy ban nhân dân xã Tà Bhinh tỉnh Quảng Nam</v>
      </c>
      <c r="C939" s="21" t="s">
        <v>15</v>
      </c>
      <c r="D939" s="22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15939</v>
      </c>
      <c r="B940" s="19" t="str">
        <f>HYPERLINK("https://www.facebook.com/tuoitreconganquangnam/", "Công an xã Cà Dy tỉnh Quảng Nam")</f>
        <v>Công an xã Cà Dy tỉnh Quảng Nam</v>
      </c>
      <c r="C940" s="21" t="s">
        <v>15</v>
      </c>
      <c r="D940" s="21" t="s">
        <v>16</v>
      </c>
      <c r="E940" s="1" t="s">
        <v>13</v>
      </c>
      <c r="F940" s="1" t="s">
        <v>13</v>
      </c>
      <c r="G940" s="1" t="s">
        <v>13</v>
      </c>
      <c r="H940" s="1" t="s">
        <v>14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15940</v>
      </c>
      <c r="B941" s="19" t="str">
        <f>HYPERLINK("https://vksquangnam.gov.vn/dang-doan-the/tang-qua-tet-quy-mao-nam-2023-tai-ubnd-xa-ca-dy-huyen-nam-giang-217.html", "UBND Ủy ban nhân dân xã Cà Dy tỉnh Quảng Nam")</f>
        <v>UBND Ủy ban nhân dân xã Cà Dy tỉnh Quảng Nam</v>
      </c>
      <c r="C941" s="21" t="s">
        <v>15</v>
      </c>
      <c r="D941" s="22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15941</v>
      </c>
      <c r="B942" s="19" t="s">
        <v>185</v>
      </c>
      <c r="C942" s="20" t="s">
        <v>13</v>
      </c>
      <c r="D942" s="21" t="s">
        <v>16</v>
      </c>
      <c r="E942" s="1" t="s">
        <v>13</v>
      </c>
      <c r="F942" s="1" t="s">
        <v>13</v>
      </c>
      <c r="G942" s="1" t="s">
        <v>13</v>
      </c>
      <c r="H942" s="1" t="s">
        <v>14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15942</v>
      </c>
      <c r="B943" s="19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943" s="21" t="s">
        <v>15</v>
      </c>
      <c r="D943" s="22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15943</v>
      </c>
      <c r="B944" s="19" t="s">
        <v>186</v>
      </c>
      <c r="C944" s="20" t="s">
        <v>13</v>
      </c>
      <c r="D944" s="21" t="s">
        <v>16</v>
      </c>
      <c r="E944" s="1" t="s">
        <v>13</v>
      </c>
      <c r="F944" s="1" t="s">
        <v>13</v>
      </c>
      <c r="G944" s="1" t="s">
        <v>13</v>
      </c>
      <c r="H944" s="1" t="s">
        <v>14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15944</v>
      </c>
      <c r="B945" s="19" t="str">
        <f>HYPERLINK("https://dbnd.quangnam.gov.vn/Files/TLKH/BAO_CAO_Tra_loi_y_kien_cu_tri_sau_ky_hop_18,_HDND_tinh.pdf", "UBND Ủy ban nhân dân xã Đắc Pring tỉnh Quảng Nam")</f>
        <v>UBND Ủy ban nhân dân xã Đắc Pring tỉnh Quảng Nam</v>
      </c>
      <c r="C945" s="21" t="s">
        <v>15</v>
      </c>
      <c r="D945" s="22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15945</v>
      </c>
      <c r="B946" s="19" t="s">
        <v>187</v>
      </c>
      <c r="C946" s="20" t="s">
        <v>13</v>
      </c>
      <c r="D946" s="21"/>
      <c r="E946" s="1" t="s">
        <v>13</v>
      </c>
      <c r="F946" s="1" t="s">
        <v>13</v>
      </c>
      <c r="G946" s="1" t="s">
        <v>13</v>
      </c>
      <c r="H946" s="1" t="s">
        <v>14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15946</v>
      </c>
      <c r="B947" s="19" t="str">
        <f>HYPERLINK("http://phuocxuan.phuocson.quangnam.gov.vn/", "UBND Ủy ban nhân dân xã Phước Xuân tỉnh Quảng Nam")</f>
        <v>UBND Ủy ban nhân dân xã Phước Xuân tỉnh Quảng Nam</v>
      </c>
      <c r="C947" s="21" t="s">
        <v>15</v>
      </c>
      <c r="D947" s="22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15947</v>
      </c>
      <c r="B948" s="19" t="str">
        <f>HYPERLINK("https://www.facebook.com/tuoitreconganquangnam/", "Công an xã Phước Hiệp tỉnh Quảng Nam")</f>
        <v>Công an xã Phước Hiệp tỉnh Quảng Nam</v>
      </c>
      <c r="C948" s="21" t="s">
        <v>15</v>
      </c>
      <c r="D948" s="21" t="s">
        <v>16</v>
      </c>
      <c r="E948" s="1" t="s">
        <v>13</v>
      </c>
      <c r="F948" s="1" t="s">
        <v>13</v>
      </c>
      <c r="G948" s="1" t="s">
        <v>13</v>
      </c>
      <c r="H948" s="1" t="s">
        <v>14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15948</v>
      </c>
      <c r="B949" s="19" t="str">
        <f>HYPERLINK("http://phuochiep.tuyphuoc.binhdinh.gov.vn/", "UBND Ủy ban nhân dân xã Phước Hiệp tỉnh Quảng Nam")</f>
        <v>UBND Ủy ban nhân dân xã Phước Hiệp tỉnh Quảng Nam</v>
      </c>
      <c r="C949" s="21" t="s">
        <v>15</v>
      </c>
      <c r="D949" s="22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15949</v>
      </c>
      <c r="B950" s="19" t="str">
        <f>HYPERLINK("https://www.facebook.com/p/C%C3%B4ng-an-x%C3%A3-Ph%C6%B0%E1%BB%9Bc-H%C3%B2a-huy%E1%BB%87n-Ph%C3%BA-Gi%C3%A1o-100085919055199/", "Công an xã Phước Hoà tỉnh Quảng Nam")</f>
        <v>Công an xã Phước Hoà tỉnh Quảng Nam</v>
      </c>
      <c r="C950" s="21" t="s">
        <v>15</v>
      </c>
      <c r="D950" s="21" t="s">
        <v>16</v>
      </c>
      <c r="E950" s="1" t="s">
        <v>13</v>
      </c>
      <c r="F950" s="1" t="s">
        <v>13</v>
      </c>
      <c r="G950" s="1" t="s">
        <v>13</v>
      </c>
      <c r="H950" s="1" t="s">
        <v>14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15950</v>
      </c>
      <c r="B951" s="19" t="str">
        <f>HYPERLINK("http://phuochoa.phuocson.quangnam.gov.vn/", "UBND Ủy ban nhân dân xã Phước Hoà tỉnh Quảng Nam")</f>
        <v>UBND Ủy ban nhân dân xã Phước Hoà tỉnh Quảng Nam</v>
      </c>
      <c r="C951" s="21" t="s">
        <v>15</v>
      </c>
      <c r="D951" s="22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15951</v>
      </c>
      <c r="B952" s="19" t="str">
        <f>HYPERLINK("https://www.facebook.com/tuoitreconganquangnam/", "Công an xã Phước Đức tỉnh Quảng Nam")</f>
        <v>Công an xã Phước Đức tỉnh Quảng Nam</v>
      </c>
      <c r="C952" s="21" t="s">
        <v>15</v>
      </c>
      <c r="D952" s="21"/>
      <c r="E952" s="1" t="s">
        <v>13</v>
      </c>
      <c r="F952" s="1" t="s">
        <v>13</v>
      </c>
      <c r="G952" s="1" t="s">
        <v>13</v>
      </c>
      <c r="H952" s="1" t="s">
        <v>14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15952</v>
      </c>
      <c r="B953" s="19" t="str">
        <f>HYPERLINK("https://phuocduc.phuocson.quangnam.gov.vn/", "UBND Ủy ban nhân dân xã Phước Đức tỉnh Quảng Nam")</f>
        <v>UBND Ủy ban nhân dân xã Phước Đức tỉnh Quảng Nam</v>
      </c>
      <c r="C953" s="21" t="s">
        <v>15</v>
      </c>
      <c r="D953" s="22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15953</v>
      </c>
      <c r="B954" s="19" t="str">
        <f>HYPERLINK("https://www.facebook.com/tuoitreconganquangnam/", "Công an xã Phước Năng tỉnh Quảng Nam")</f>
        <v>Công an xã Phước Năng tỉnh Quảng Nam</v>
      </c>
      <c r="C954" s="21" t="s">
        <v>15</v>
      </c>
      <c r="D954" s="21" t="s">
        <v>16</v>
      </c>
      <c r="E954" s="1" t="s">
        <v>13</v>
      </c>
      <c r="F954" s="1" t="s">
        <v>13</v>
      </c>
      <c r="G954" s="1" t="s">
        <v>13</v>
      </c>
      <c r="H954" s="1" t="s">
        <v>14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15954</v>
      </c>
      <c r="B955" s="19" t="str">
        <f>HYPERLINK("http://phuocnang.phuocson.quangnam.gov.vn/", "UBND Ủy ban nhân dân xã Phước Năng tỉnh Quảng Nam")</f>
        <v>UBND Ủy ban nhân dân xã Phước Năng tỉnh Quảng Nam</v>
      </c>
      <c r="C955" s="21" t="s">
        <v>15</v>
      </c>
      <c r="D955" s="22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15955</v>
      </c>
      <c r="B956" s="19" t="s">
        <v>188</v>
      </c>
      <c r="C956" s="20" t="s">
        <v>13</v>
      </c>
      <c r="D956" s="21"/>
      <c r="E956" s="1" t="s">
        <v>13</v>
      </c>
      <c r="F956" s="1" t="s">
        <v>13</v>
      </c>
      <c r="G956" s="1" t="s">
        <v>13</v>
      </c>
      <c r="H956" s="1" t="s">
        <v>14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15956</v>
      </c>
      <c r="B957" s="19" t="str">
        <f>HYPERLINK("https://phuocmy.quynhon.binhdinh.gov.vn/", "UBND Ủy ban nhân dân xã Phước Mỹ tỉnh Quảng Nam")</f>
        <v>UBND Ủy ban nhân dân xã Phước Mỹ tỉnh Quảng Nam</v>
      </c>
      <c r="C957" s="21" t="s">
        <v>15</v>
      </c>
      <c r="D957" s="22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15957</v>
      </c>
      <c r="B958" s="19" t="str">
        <f>HYPERLINK("https://www.facebook.com/tuoitreconganquangnam/", "Công an xã Phước Chánh tỉnh Quảng Nam")</f>
        <v>Công an xã Phước Chánh tỉnh Quảng Nam</v>
      </c>
      <c r="C958" s="21" t="s">
        <v>15</v>
      </c>
      <c r="D958" s="21"/>
      <c r="E958" s="1" t="s">
        <v>13</v>
      </c>
      <c r="F958" s="1" t="s">
        <v>13</v>
      </c>
      <c r="G958" s="1" t="s">
        <v>13</v>
      </c>
      <c r="H958" s="1" t="s">
        <v>14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15958</v>
      </c>
      <c r="B959" s="19" t="str">
        <f>HYPERLINK("https://phuocduc.phuocson.quangnam.gov.vn/", "UBND Ủy ban nhân dân xã Phước Chánh tỉnh Quảng Nam")</f>
        <v>UBND Ủy ban nhân dân xã Phước Chánh tỉnh Quảng Nam</v>
      </c>
      <c r="C959" s="21" t="s">
        <v>15</v>
      </c>
      <c r="D959" s="22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15959</v>
      </c>
      <c r="B960" s="19" t="str">
        <f>HYPERLINK("https://www.facebook.com/tuoitreconganquangnam/", "Công an xã Phước Công tỉnh Quảng Nam")</f>
        <v>Công an xã Phước Công tỉnh Quảng Nam</v>
      </c>
      <c r="C960" s="21" t="s">
        <v>15</v>
      </c>
      <c r="D960" s="21"/>
      <c r="E960" s="1" t="s">
        <v>13</v>
      </c>
      <c r="F960" s="1" t="s">
        <v>13</v>
      </c>
      <c r="G960" s="1" t="s">
        <v>13</v>
      </c>
      <c r="H960" s="1" t="s">
        <v>14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15960</v>
      </c>
      <c r="B961" s="19" t="str">
        <f>HYPERLINK("https://phuocson.quangnam.gov.vn/webcenter/portal/phuocson", "UBND Ủy ban nhân dân xã Phước Công tỉnh Quảng Nam")</f>
        <v>UBND Ủy ban nhân dân xã Phước Công tỉnh Quảng Nam</v>
      </c>
      <c r="C961" s="21" t="s">
        <v>15</v>
      </c>
      <c r="D961" s="22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15961</v>
      </c>
      <c r="B962" s="19" t="str">
        <f>HYPERLINK("https://www.facebook.com/tuoitreconganquangnam/", "Công an xã Phước Kim tỉnh Quảng Nam")</f>
        <v>Công an xã Phước Kim tỉnh Quảng Nam</v>
      </c>
      <c r="C962" s="21" t="s">
        <v>15</v>
      </c>
      <c r="D962" s="21" t="s">
        <v>16</v>
      </c>
      <c r="E962" s="1" t="s">
        <v>13</v>
      </c>
      <c r="F962" s="1" t="s">
        <v>13</v>
      </c>
      <c r="G962" s="1" t="s">
        <v>13</v>
      </c>
      <c r="H962" s="1" t="s">
        <v>14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15962</v>
      </c>
      <c r="B963" s="19" t="str">
        <f>HYPERLINK("http://phuockim.phuocson.quangnam.gov.vn/", "UBND Ủy ban nhân dân xã Phước Kim tỉnh Quảng Nam")</f>
        <v>UBND Ủy ban nhân dân xã Phước Kim tỉnh Quảng Nam</v>
      </c>
      <c r="C963" s="21" t="s">
        <v>15</v>
      </c>
      <c r="D963" s="22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15963</v>
      </c>
      <c r="B964" s="19" t="str">
        <f>HYPERLINK("https://www.facebook.com/1056723304753901", "Công an xã Phước Lộc tỉnh Quảng Nam")</f>
        <v>Công an xã Phước Lộc tỉnh Quảng Nam</v>
      </c>
      <c r="C964" s="21" t="s">
        <v>15</v>
      </c>
      <c r="D964" s="21" t="s">
        <v>16</v>
      </c>
      <c r="E964" s="1" t="s">
        <v>13</v>
      </c>
      <c r="F964" s="1" t="s">
        <v>13</v>
      </c>
      <c r="G964" s="1" t="s">
        <v>13</v>
      </c>
      <c r="H964" s="1" t="s">
        <v>14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15964</v>
      </c>
      <c r="B965" s="19" t="str">
        <f>HYPERLINK("https://nongson.quangnam.gov.vn/webcenter/portal/bantiepcongdan/pages_tin-tuc/chi-tiet-tin?dDocName=PORTAL261705", "UBND Ủy ban nhân dân xã Phước Lộc tỉnh Quảng Nam")</f>
        <v>UBND Ủy ban nhân dân xã Phước Lộc tỉnh Quảng Nam</v>
      </c>
      <c r="C965" s="21" t="s">
        <v>15</v>
      </c>
      <c r="D965" s="22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15965</v>
      </c>
      <c r="B966" s="19" t="str">
        <f>HYPERLINK("https://www.facebook.com/phuocthanhphonuivungcao/?locale=vi_VN", "Công an xã Phước Thành tỉnh Quảng Nam")</f>
        <v>Công an xã Phước Thành tỉnh Quảng Nam</v>
      </c>
      <c r="C966" s="21" t="s">
        <v>15</v>
      </c>
      <c r="D966" s="21"/>
      <c r="E966" s="1" t="s">
        <v>13</v>
      </c>
      <c r="F966" s="1" t="s">
        <v>13</v>
      </c>
      <c r="G966" s="1" t="s">
        <v>13</v>
      </c>
      <c r="H966" s="1" t="s">
        <v>14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15966</v>
      </c>
      <c r="B967" s="19" t="str">
        <f>HYPERLINK("http://phuocthanh.tuyphuoc.binhdinh.gov.vn/", "UBND Ủy ban nhân dân xã Phước Thành tỉnh Quảng Nam")</f>
        <v>UBND Ủy ban nhân dân xã Phước Thành tỉnh Quảng Nam</v>
      </c>
      <c r="C967" s="21" t="s">
        <v>15</v>
      </c>
      <c r="D967" s="22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15967</v>
      </c>
      <c r="B968" s="19" t="str">
        <f>HYPERLINK("https://www.facebook.com/tuoitreconganquangnam/", "Công an xã Hiệp Hòa tỉnh Quảng Nam")</f>
        <v>Công an xã Hiệp Hòa tỉnh Quảng Nam</v>
      </c>
      <c r="C968" s="21" t="s">
        <v>15</v>
      </c>
      <c r="D968" s="21" t="s">
        <v>16</v>
      </c>
      <c r="E968" s="1" t="s">
        <v>13</v>
      </c>
      <c r="F968" s="1" t="s">
        <v>13</v>
      </c>
      <c r="G968" s="1" t="s">
        <v>13</v>
      </c>
      <c r="H968" s="1" t="s">
        <v>14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15968</v>
      </c>
      <c r="B969" s="19" t="str">
        <f>HYPERLINK("https://www.quangninh.gov.vn/donvi/TXQuangYen/Trang/ChiTietBVGioiThieu.aspx?bvid=203", "UBND Ủy ban nhân dân xã Hiệp Hòa tỉnh Quảng Nam")</f>
        <v>UBND Ủy ban nhân dân xã Hiệp Hòa tỉnh Quảng Nam</v>
      </c>
      <c r="C969" s="21" t="s">
        <v>15</v>
      </c>
      <c r="D969" s="22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15969</v>
      </c>
      <c r="B970" s="19" t="str">
        <f>HYPERLINK("https://www.facebook.com/policehiepthuan/", "Công an xã Hiệp Thuận tỉnh Quảng Nam")</f>
        <v>Công an xã Hiệp Thuận tỉnh Quảng Nam</v>
      </c>
      <c r="C970" s="21" t="s">
        <v>15</v>
      </c>
      <c r="D970" s="21" t="s">
        <v>16</v>
      </c>
      <c r="E970" s="1" t="s">
        <v>13</v>
      </c>
      <c r="F970" s="1" t="s">
        <v>13</v>
      </c>
      <c r="G970" s="1" t="s">
        <v>13</v>
      </c>
      <c r="H970" s="1" t="s">
        <v>14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15970</v>
      </c>
      <c r="B971" s="19" t="str">
        <f>HYPERLINK("http://hiepthuan.hiepduc.quangnam.gov.vn/", "UBND Ủy ban nhân dân xã Hiệp Thuận tỉnh Quảng Nam")</f>
        <v>UBND Ủy ban nhân dân xã Hiệp Thuận tỉnh Quảng Nam</v>
      </c>
      <c r="C971" s="21" t="s">
        <v>15</v>
      </c>
      <c r="D971" s="22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15971</v>
      </c>
      <c r="B972" s="19" t="str">
        <f>HYPERLINK("https://www.facebook.com/policebinhlam/", "Công an xã Bình Lâm tỉnh Quảng Nam")</f>
        <v>Công an xã Bình Lâm tỉnh Quảng Nam</v>
      </c>
      <c r="C972" s="21" t="s">
        <v>15</v>
      </c>
      <c r="D972" s="21" t="s">
        <v>16</v>
      </c>
      <c r="E972" s="1" t="s">
        <v>13</v>
      </c>
      <c r="F972" s="1" t="s">
        <v>13</v>
      </c>
      <c r="G972" s="1" t="s">
        <v>13</v>
      </c>
      <c r="H972" s="1" t="s">
        <v>14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15972</v>
      </c>
      <c r="B973" s="19" t="str">
        <f>HYPERLINK("http://binhlam.hiepduc.quangnam.gov.vn/", "UBND Ủy ban nhân dân xã Bình Lâm tỉnh Quảng Nam")</f>
        <v>UBND Ủy ban nhân dân xã Bình Lâm tỉnh Quảng Nam</v>
      </c>
      <c r="C973" s="21" t="s">
        <v>15</v>
      </c>
      <c r="D973" s="22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15973</v>
      </c>
      <c r="B974" s="19" t="s">
        <v>189</v>
      </c>
      <c r="C974" s="20" t="s">
        <v>13</v>
      </c>
      <c r="D974" s="21" t="s">
        <v>16</v>
      </c>
      <c r="E974" s="1" t="s">
        <v>13</v>
      </c>
      <c r="F974" s="1" t="s">
        <v>13</v>
      </c>
      <c r="G974" s="1" t="s">
        <v>13</v>
      </c>
      <c r="H974" s="1" t="s">
        <v>14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15974</v>
      </c>
      <c r="B975" s="19" t="str">
        <f>HYPERLINK("https://hiepduc.quangnam.gov.vn/webcenter/portal/hiepduc", "UBND Ủy ban nhân dân xã Sông Trà tỉnh Quảng Nam")</f>
        <v>UBND Ủy ban nhân dân xã Sông Trà tỉnh Quảng Nam</v>
      </c>
      <c r="C975" s="21" t="s">
        <v>15</v>
      </c>
      <c r="D975" s="22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15975</v>
      </c>
      <c r="B976" s="19" t="str">
        <f>HYPERLINK("https://www.facebook.com/tuoitreconganquangnam/", "Công an xã Phước Trà tỉnh Quảng Nam")</f>
        <v>Công an xã Phước Trà tỉnh Quảng Nam</v>
      </c>
      <c r="C976" s="21" t="s">
        <v>15</v>
      </c>
      <c r="D976" s="21"/>
      <c r="E976" s="1" t="s">
        <v>13</v>
      </c>
      <c r="F976" s="1" t="s">
        <v>13</v>
      </c>
      <c r="G976" s="1" t="s">
        <v>13</v>
      </c>
      <c r="H976" s="1" t="s">
        <v>14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15976</v>
      </c>
      <c r="B977" s="19" t="str">
        <f>HYPERLINK("http://phuocgia.hiepduc.quangnam.gov.vn/", "UBND Ủy ban nhân dân xã Phước Trà tỉnh Quảng Nam")</f>
        <v>UBND Ủy ban nhân dân xã Phước Trà tỉnh Quảng Nam</v>
      </c>
      <c r="C977" s="21" t="s">
        <v>15</v>
      </c>
      <c r="D977" s="22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15977</v>
      </c>
      <c r="B978" s="19" t="str">
        <f>HYPERLINK("https://www.facebook.com/tuoitreconganquangnam/", "Công an xã Phước Gia tỉnh Quảng Nam")</f>
        <v>Công an xã Phước Gia tỉnh Quảng Nam</v>
      </c>
      <c r="C978" s="21" t="s">
        <v>15</v>
      </c>
      <c r="D978" s="21"/>
      <c r="E978" s="1" t="s">
        <v>13</v>
      </c>
      <c r="F978" s="1" t="s">
        <v>13</v>
      </c>
      <c r="G978" s="1" t="s">
        <v>13</v>
      </c>
      <c r="H978" s="1" t="s">
        <v>14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15978</v>
      </c>
      <c r="B979" s="19" t="str">
        <f>HYPERLINK("http://phuocgia.hiepduc.quangnam.gov.vn/", "UBND Ủy ban nhân dân xã Phước Gia tỉnh Quảng Nam")</f>
        <v>UBND Ủy ban nhân dân xã Phước Gia tỉnh Quảng Nam</v>
      </c>
      <c r="C979" s="21" t="s">
        <v>15</v>
      </c>
      <c r="D979" s="22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15979</v>
      </c>
      <c r="B980" s="19" t="s">
        <v>190</v>
      </c>
      <c r="C980" s="20" t="s">
        <v>13</v>
      </c>
      <c r="D980" s="21"/>
      <c r="E980" s="1" t="s">
        <v>13</v>
      </c>
      <c r="F980" s="1" t="s">
        <v>13</v>
      </c>
      <c r="G980" s="1" t="s">
        <v>13</v>
      </c>
      <c r="H980" s="1" t="s">
        <v>14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15980</v>
      </c>
      <c r="B981" s="19" t="str">
        <f>HYPERLINK("https://quean.queson.quangnam.gov.vn/", "UBND Ủy ban nhân dân xã Quế Bình tỉnh Quảng Nam")</f>
        <v>UBND Ủy ban nhân dân xã Quế Bình tỉnh Quảng Nam</v>
      </c>
      <c r="C981" s="21" t="s">
        <v>15</v>
      </c>
      <c r="D981" s="22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15981</v>
      </c>
      <c r="B982" s="19" t="str">
        <f>HYPERLINK("https://www.facebook.com/policequeluu/", "Công an xã Quế Lưu tỉnh Quảng Nam")</f>
        <v>Công an xã Quế Lưu tỉnh Quảng Nam</v>
      </c>
      <c r="C982" s="21" t="s">
        <v>15</v>
      </c>
      <c r="D982" s="21" t="s">
        <v>16</v>
      </c>
      <c r="E982" s="1" t="s">
        <v>13</v>
      </c>
      <c r="F982" s="1" t="s">
        <v>13</v>
      </c>
      <c r="G982" s="1" t="s">
        <v>13</v>
      </c>
      <c r="H982" s="1" t="s">
        <v>14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15982</v>
      </c>
      <c r="B983" s="19" t="str">
        <f>HYPERLINK("http://queluu.hiepduc.gov.vn/", "UBND Ủy ban nhân dân xã Quế Lưu tỉnh Quảng Nam")</f>
        <v>UBND Ủy ban nhân dân xã Quế Lưu tỉnh Quảng Nam</v>
      </c>
      <c r="C983" s="21" t="s">
        <v>15</v>
      </c>
      <c r="D983" s="22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15983</v>
      </c>
      <c r="B984" s="19" t="str">
        <f>HYPERLINK("https://www.facebook.com/tuoitreconganquangnam/", "Công an xã Thăng Phước tỉnh Quảng Nam")</f>
        <v>Công an xã Thăng Phước tỉnh Quảng Nam</v>
      </c>
      <c r="C984" s="21" t="s">
        <v>15</v>
      </c>
      <c r="D984" s="21" t="s">
        <v>16</v>
      </c>
      <c r="E984" s="1" t="s">
        <v>13</v>
      </c>
      <c r="F984" s="1" t="s">
        <v>13</v>
      </c>
      <c r="G984" s="1" t="s">
        <v>13</v>
      </c>
      <c r="H984" s="1" t="s">
        <v>14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15984</v>
      </c>
      <c r="B985" s="19" t="str">
        <f>HYPERLINK("https://hiepduc.quangnam.gov.vn/webcenter/portal/hiepduc", "UBND Ủy ban nhân dân xã Thăng Phước tỉnh Quảng Nam")</f>
        <v>UBND Ủy ban nhân dân xã Thăng Phước tỉnh Quảng Nam</v>
      </c>
      <c r="C985" s="21" t="s">
        <v>15</v>
      </c>
      <c r="D985" s="22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15985</v>
      </c>
      <c r="B986" s="19" t="s">
        <v>191</v>
      </c>
      <c r="C986" s="20" t="s">
        <v>13</v>
      </c>
      <c r="D986" s="21" t="s">
        <v>16</v>
      </c>
      <c r="E986" s="1" t="s">
        <v>13</v>
      </c>
      <c r="F986" s="1" t="s">
        <v>13</v>
      </c>
      <c r="G986" s="1" t="s">
        <v>13</v>
      </c>
      <c r="H986" s="1" t="s">
        <v>14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15986</v>
      </c>
      <c r="B987" s="19" t="str">
        <f>HYPERLINK("http://binhson.hiepduc.quangnam.gov.vn/", "UBND Ủy ban nhân dân xã Bình Sơn tỉnh Quảng Nam")</f>
        <v>UBND Ủy ban nhân dân xã Bình Sơn tỉnh Quảng Nam</v>
      </c>
      <c r="C987" s="21" t="s">
        <v>15</v>
      </c>
      <c r="D987" s="22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15987</v>
      </c>
      <c r="B988" s="19" t="s">
        <v>192</v>
      </c>
      <c r="C988" s="20" t="s">
        <v>13</v>
      </c>
      <c r="D988" s="21" t="s">
        <v>16</v>
      </c>
      <c r="E988" s="1" t="s">
        <v>13</v>
      </c>
      <c r="F988" s="1" t="s">
        <v>13</v>
      </c>
      <c r="G988" s="1" t="s">
        <v>13</v>
      </c>
      <c r="H988" s="1" t="s">
        <v>14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15988</v>
      </c>
      <c r="B989" s="19" t="str">
        <f>HYPERLINK("http://binhduong.thangbinh.quangnam.gov.vn/", "UBND Ủy ban nhân dân xã Bình Dương tỉnh Quảng Nam")</f>
        <v>UBND Ủy ban nhân dân xã Bình Dương tỉnh Quảng Nam</v>
      </c>
      <c r="C989" s="21" t="s">
        <v>15</v>
      </c>
      <c r="D989" s="22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15989</v>
      </c>
      <c r="B990" s="19" t="str">
        <f>HYPERLINK("https://www.facebook.com/tuoitreconganquangbinh/", "Công an xã Bình Giang tỉnh Quảng Nam")</f>
        <v>Công an xã Bình Giang tỉnh Quảng Nam</v>
      </c>
      <c r="C990" s="21" t="s">
        <v>15</v>
      </c>
      <c r="D990" s="21" t="s">
        <v>16</v>
      </c>
      <c r="E990" s="1" t="s">
        <v>13</v>
      </c>
      <c r="F990" s="1" t="s">
        <v>13</v>
      </c>
      <c r="G990" s="1" t="s">
        <v>13</v>
      </c>
      <c r="H990" s="1" t="s">
        <v>14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15990</v>
      </c>
      <c r="B991" s="19" t="str">
        <f>HYPERLINK("http://binhgiang.thangbinh.quangnam.gov.vn/", "UBND Ủy ban nhân dân xã Bình Giang tỉnh Quảng Nam")</f>
        <v>UBND Ủy ban nhân dân xã Bình Giang tỉnh Quảng Nam</v>
      </c>
      <c r="C991" s="21" t="s">
        <v>15</v>
      </c>
      <c r="D991" s="22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15991</v>
      </c>
      <c r="B992" s="19" t="str">
        <f>HYPERLINK("https://www.facebook.com/policebinhnguyen/", "Công an xã Bình Nguyên tỉnh Quảng Nam")</f>
        <v>Công an xã Bình Nguyên tỉnh Quảng Nam</v>
      </c>
      <c r="C992" s="21" t="s">
        <v>15</v>
      </c>
      <c r="D992" s="21" t="s">
        <v>16</v>
      </c>
      <c r="E992" s="1" t="s">
        <v>13</v>
      </c>
      <c r="F992" s="1" t="s">
        <v>13</v>
      </c>
      <c r="G992" s="1" t="s">
        <v>13</v>
      </c>
      <c r="H992" s="1" t="s">
        <v>14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15992</v>
      </c>
      <c r="B993" s="19" t="str">
        <f>HYPERLINK("http://binhnguyen.thangbinh.quangnam.gov.vn/", "UBND Ủy ban nhân dân xã Bình Nguyên tỉnh Quảng Nam")</f>
        <v>UBND Ủy ban nhân dân xã Bình Nguyên tỉnh Quảng Nam</v>
      </c>
      <c r="C993" s="21" t="s">
        <v>15</v>
      </c>
      <c r="D993" s="22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15993</v>
      </c>
      <c r="B994" s="19" t="str">
        <f>HYPERLINK("https://www.facebook.com/@policeBinhPhuc/", "Công an xã Bình Phục tỉnh Quảng Nam")</f>
        <v>Công an xã Bình Phục tỉnh Quảng Nam</v>
      </c>
      <c r="C994" s="21" t="s">
        <v>15</v>
      </c>
      <c r="D994" s="21" t="s">
        <v>16</v>
      </c>
      <c r="E994" s="1" t="s">
        <v>13</v>
      </c>
      <c r="F994" s="1" t="s">
        <v>13</v>
      </c>
      <c r="G994" s="1" t="s">
        <v>13</v>
      </c>
      <c r="H994" s="1" t="s">
        <v>14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15994</v>
      </c>
      <c r="B995" s="19" t="str">
        <f>HYPERLINK("http://binhphuc.thangbinh.quangnam.gov.vn/", "UBND Ủy ban nhân dân xã Bình Phục tỉnh Quảng Nam")</f>
        <v>UBND Ủy ban nhân dân xã Bình Phục tỉnh Quảng Nam</v>
      </c>
      <c r="C995" s="21" t="s">
        <v>15</v>
      </c>
      <c r="D995" s="22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15995</v>
      </c>
      <c r="B996" s="19" t="str">
        <f>HYPERLINK("https://www.facebook.com/policebinhtrieu/", "Công an xã Bình Triều tỉnh Quảng Nam")</f>
        <v>Công an xã Bình Triều tỉnh Quảng Nam</v>
      </c>
      <c r="C996" s="21" t="s">
        <v>15</v>
      </c>
      <c r="D996" s="21" t="s">
        <v>16</v>
      </c>
      <c r="E996" s="1" t="s">
        <v>13</v>
      </c>
      <c r="F996" s="1" t="s">
        <v>13</v>
      </c>
      <c r="G996" s="1" t="s">
        <v>13</v>
      </c>
      <c r="H996" s="1" t="s">
        <v>14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15996</v>
      </c>
      <c r="B997" s="19" t="str">
        <f>HYPERLINK("http://binhtrieu.thangbinh.quangnam.gov.vn/", "UBND Ủy ban nhân dân xã Bình Triều tỉnh Quảng Nam")</f>
        <v>UBND Ủy ban nhân dân xã Bình Triều tỉnh Quảng Nam</v>
      </c>
      <c r="C997" s="21" t="s">
        <v>15</v>
      </c>
      <c r="D997" s="22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15997</v>
      </c>
      <c r="B998" s="19" t="str">
        <f>HYPERLINK("https://www.facebook.com/policebinhdao/", "Công an xã Bình Đào tỉnh Quảng Nam")</f>
        <v>Công an xã Bình Đào tỉnh Quảng Nam</v>
      </c>
      <c r="C998" s="21" t="s">
        <v>15</v>
      </c>
      <c r="D998" s="21" t="s">
        <v>16</v>
      </c>
      <c r="E998" s="1" t="s">
        <v>13</v>
      </c>
      <c r="F998" s="1" t="s">
        <v>13</v>
      </c>
      <c r="G998" s="1" t="s">
        <v>13</v>
      </c>
      <c r="H998" s="1" t="s">
        <v>14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15998</v>
      </c>
      <c r="B999" s="19" t="str">
        <f>HYPERLINK("http://binhdao.thangbinh.quangnam.gov.vn/danh-ba-%C4%91ien-thoai", "UBND Ủy ban nhân dân xã Bình Đào tỉnh Quảng Nam")</f>
        <v>UBND Ủy ban nhân dân xã Bình Đào tỉnh Quảng Nam</v>
      </c>
      <c r="C999" s="21" t="s">
        <v>15</v>
      </c>
      <c r="D999" s="22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15999</v>
      </c>
      <c r="B1000" s="19" t="s">
        <v>193</v>
      </c>
      <c r="C1000" s="20" t="s">
        <v>13</v>
      </c>
      <c r="D1000" s="21" t="s">
        <v>16</v>
      </c>
      <c r="E1000" s="1" t="s">
        <v>13</v>
      </c>
      <c r="F1000" s="1" t="s">
        <v>13</v>
      </c>
      <c r="G1000" s="1" t="s">
        <v>13</v>
      </c>
      <c r="H1000" s="1" t="s">
        <v>14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16000</v>
      </c>
      <c r="B1001" s="19" t="str">
        <f>HYPERLINK("http://binhminh.thangbinh.quangnam.gov.vn/", "UBND Ủy ban nhân dân xã Bình Minh tỉnh Quảng Nam")</f>
        <v>UBND Ủy ban nhân dân xã Bình Minh tỉnh Quảng Nam</v>
      </c>
      <c r="C1001" s="21" t="s">
        <v>15</v>
      </c>
      <c r="D1001" s="22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16001</v>
      </c>
      <c r="B1002" s="19" t="str">
        <f>HYPERLINK("https://www.facebook.com/tuoitreconganquangbinh/", "Công an xã Bình Lãnh tỉnh Quảng Nam")</f>
        <v>Công an xã Bình Lãnh tỉnh Quảng Nam</v>
      </c>
      <c r="C1002" s="21" t="s">
        <v>15</v>
      </c>
      <c r="D1002" s="21" t="s">
        <v>16</v>
      </c>
      <c r="E1002" s="1" t="s">
        <v>13</v>
      </c>
      <c r="F1002" s="1" t="s">
        <v>13</v>
      </c>
      <c r="G1002" s="1" t="s">
        <v>13</v>
      </c>
      <c r="H1002" s="1" t="s">
        <v>14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16002</v>
      </c>
      <c r="B1003" s="19" t="str">
        <f>HYPERLINK("http://binhlanh.thangbinh.quangnam.gov.vn/", "UBND Ủy ban nhân dân xã Bình Lãnh tỉnh Quảng Nam")</f>
        <v>UBND Ủy ban nhân dân xã Bình Lãnh tỉnh Quảng Nam</v>
      </c>
      <c r="C1003" s="21" t="s">
        <v>15</v>
      </c>
      <c r="D1003" s="22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16003</v>
      </c>
      <c r="B1004" s="19" t="str">
        <f>HYPERLINK("https://www.facebook.com/policebinhtri/", "Công an xã Bình Trị tỉnh Quảng Nam")</f>
        <v>Công an xã Bình Trị tỉnh Quảng Nam</v>
      </c>
      <c r="C1004" s="21" t="s">
        <v>15</v>
      </c>
      <c r="D1004" s="21"/>
      <c r="E1004" s="1" t="s">
        <v>13</v>
      </c>
      <c r="F1004" s="1" t="s">
        <v>13</v>
      </c>
      <c r="G1004" s="1" t="s">
        <v>13</v>
      </c>
      <c r="H1004" s="1" t="s">
        <v>14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16004</v>
      </c>
      <c r="B1005" s="19" t="str">
        <f>HYPERLINK("http://binhtri.thangbinh.quangnam.gov.vn/", "UBND Ủy ban nhân dân xã Bình Trị tỉnh Quảng Nam")</f>
        <v>UBND Ủy ban nhân dân xã Bình Trị tỉnh Quảng Nam</v>
      </c>
      <c r="C1005" s="21" t="s">
        <v>15</v>
      </c>
      <c r="D1005" s="22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16005</v>
      </c>
      <c r="B1006" s="19" t="str">
        <f>HYPERLINK("https://www.facebook.com/185212866702797", "Công an xã Bình Định Bắc tỉnh Quảng Nam")</f>
        <v>Công an xã Bình Định Bắc tỉnh Quảng Nam</v>
      </c>
      <c r="C1006" s="21" t="s">
        <v>15</v>
      </c>
      <c r="D1006" s="21"/>
      <c r="E1006" s="1" t="s">
        <v>13</v>
      </c>
      <c r="F1006" s="1" t="s">
        <v>13</v>
      </c>
      <c r="G1006" s="1" t="s">
        <v>13</v>
      </c>
      <c r="H1006" s="1" t="s">
        <v>14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16006</v>
      </c>
      <c r="B1007" s="19" t="str">
        <f>HYPERLINK("https://binhdinh.gov.vn/", "UBND Ủy ban nhân dân xã Bình Định Bắc tỉnh Quảng Nam")</f>
        <v>UBND Ủy ban nhân dân xã Bình Định Bắc tỉnh Quảng Nam</v>
      </c>
      <c r="C1007" s="21" t="s">
        <v>15</v>
      </c>
      <c r="D1007" s="22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16007</v>
      </c>
      <c r="B1008" s="19" t="str">
        <f>HYPERLINK("https://www.facebook.com/tuoitreconganquangbinh/", "Công an xã Bình Định Nam tỉnh Quảng Nam")</f>
        <v>Công an xã Bình Định Nam tỉnh Quảng Nam</v>
      </c>
      <c r="C1008" s="21" t="s">
        <v>15</v>
      </c>
      <c r="D1008" s="21"/>
      <c r="E1008" s="1" t="s">
        <v>13</v>
      </c>
      <c r="F1008" s="1" t="s">
        <v>13</v>
      </c>
      <c r="G1008" s="1" t="s">
        <v>13</v>
      </c>
      <c r="H1008" s="1" t="s">
        <v>14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16008</v>
      </c>
      <c r="B1009" s="19" t="str">
        <f>HYPERLINK("https://binhdinh.gov.vn/", "UBND Ủy ban nhân dân xã Bình Định Nam tỉnh Quảng Nam")</f>
        <v>UBND Ủy ban nhân dân xã Bình Định Nam tỉnh Quảng Nam</v>
      </c>
      <c r="C1009" s="21" t="s">
        <v>15</v>
      </c>
      <c r="D1009" s="22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16009</v>
      </c>
      <c r="B1010" s="19" t="str">
        <f>HYPERLINK("https://www.facebook.com/policebinhquy/", "Công an xã Bình Quý tỉnh Quảng Nam")</f>
        <v>Công an xã Bình Quý tỉnh Quảng Nam</v>
      </c>
      <c r="C1010" s="21" t="s">
        <v>15</v>
      </c>
      <c r="D1010" s="21" t="s">
        <v>16</v>
      </c>
      <c r="E1010" s="1" t="s">
        <v>13</v>
      </c>
      <c r="F1010" s="1" t="s">
        <v>13</v>
      </c>
      <c r="G1010" s="1" t="s">
        <v>13</v>
      </c>
      <c r="H1010" s="1" t="s">
        <v>14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16010</v>
      </c>
      <c r="B1011" s="19" t="str">
        <f>HYPERLINK("http://binhquy.thangbinh.quangnam.gov.vn/", "UBND Ủy ban nhân dân xã Bình Quý tỉnh Quảng Nam")</f>
        <v>UBND Ủy ban nhân dân xã Bình Quý tỉnh Quảng Nam</v>
      </c>
      <c r="C1011" s="21" t="s">
        <v>15</v>
      </c>
      <c r="D1011" s="22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16011</v>
      </c>
      <c r="B1012" s="19" t="str">
        <f>HYPERLINK("https://www.facebook.com/policebinhphu/", "Công an xã Bình Phú tỉnh Quảng Nam")</f>
        <v>Công an xã Bình Phú tỉnh Quảng Nam</v>
      </c>
      <c r="C1012" s="21" t="s">
        <v>15</v>
      </c>
      <c r="D1012" s="21"/>
      <c r="E1012" s="1" t="s">
        <v>13</v>
      </c>
      <c r="F1012" s="1" t="s">
        <v>13</v>
      </c>
      <c r="G1012" s="1" t="s">
        <v>13</v>
      </c>
      <c r="H1012" s="1" t="s">
        <v>14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16012</v>
      </c>
      <c r="B1013" s="19" t="str">
        <f>HYPERLINK("http://binhphu.thangbinh.quangnam.gov.vn/", "UBND Ủy ban nhân dân xã Bình Phú tỉnh Quảng Nam")</f>
        <v>UBND Ủy ban nhân dân xã Bình Phú tỉnh Quảng Nam</v>
      </c>
      <c r="C1013" s="21" t="s">
        <v>15</v>
      </c>
      <c r="D1013" s="22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16013</v>
      </c>
      <c r="B1014" s="19" t="str">
        <f>HYPERLINK("https://www.facebook.com/policebinhchanh", "Công an xã Bình Chánh tỉnh Quảng Nam")</f>
        <v>Công an xã Bình Chánh tỉnh Quảng Nam</v>
      </c>
      <c r="C1014" s="21" t="s">
        <v>15</v>
      </c>
      <c r="D1014" s="21" t="s">
        <v>16</v>
      </c>
      <c r="E1014" s="1" t="s">
        <v>13</v>
      </c>
      <c r="F1014" s="1" t="s">
        <v>13</v>
      </c>
      <c r="G1014" s="1" t="s">
        <v>13</v>
      </c>
      <c r="H1014" s="1" t="s">
        <v>14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16014</v>
      </c>
      <c r="B1015" s="19" t="str">
        <f>HYPERLINK("http://binhchanh.thangbinh.quangnam.gov.vn/", "UBND Ủy ban nhân dân xã Bình Chánh tỉnh Quảng Nam")</f>
        <v>UBND Ủy ban nhân dân xã Bình Chánh tỉnh Quảng Nam</v>
      </c>
      <c r="C1015" s="21" t="s">
        <v>15</v>
      </c>
      <c r="D1015" s="22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16015</v>
      </c>
      <c r="B1016" s="19" t="str">
        <f>HYPERLINK("https://www.facebook.com/policebinhtu/", "Công an xã Bình Tú tỉnh Quảng Nam")</f>
        <v>Công an xã Bình Tú tỉnh Quảng Nam</v>
      </c>
      <c r="C1016" s="21" t="s">
        <v>15</v>
      </c>
      <c r="D1016" s="21"/>
      <c r="E1016" s="1" t="s">
        <v>13</v>
      </c>
      <c r="F1016" s="1" t="s">
        <v>13</v>
      </c>
      <c r="G1016" s="1" t="s">
        <v>13</v>
      </c>
      <c r="H1016" s="1" t="s">
        <v>14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16016</v>
      </c>
      <c r="B1017" s="19" t="str">
        <f>HYPERLINK("http://binhtu.thangbinh.quangnam.gov.vn/", "UBND Ủy ban nhân dân xã Bình Tú tỉnh Quảng Nam")</f>
        <v>UBND Ủy ban nhân dân xã Bình Tú tỉnh Quảng Nam</v>
      </c>
      <c r="C1017" s="21" t="s">
        <v>15</v>
      </c>
      <c r="D1017" s="22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16017</v>
      </c>
      <c r="B1018" s="19" t="str">
        <f>HYPERLINK("https://www.facebook.com/policebinhtrung/", "Công an xã Bình Sa tỉnh Quảng Nam")</f>
        <v>Công an xã Bình Sa tỉnh Quảng Nam</v>
      </c>
      <c r="C1018" s="21" t="s">
        <v>15</v>
      </c>
      <c r="D1018" s="21" t="s">
        <v>16</v>
      </c>
      <c r="E1018" s="1" t="s">
        <v>13</v>
      </c>
      <c r="F1018" s="1" t="s">
        <v>13</v>
      </c>
      <c r="G1018" s="1" t="s">
        <v>13</v>
      </c>
      <c r="H1018" s="1" t="s">
        <v>14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16018</v>
      </c>
      <c r="B1019" s="19" t="str">
        <f>HYPERLINK("http://binhsa.thangbinh.quangnam.gov.vn/", "UBND Ủy ban nhân dân xã Bình Sa tỉnh Quảng Nam")</f>
        <v>UBND Ủy ban nhân dân xã Bình Sa tỉnh Quảng Nam</v>
      </c>
      <c r="C1019" s="21" t="s">
        <v>15</v>
      </c>
      <c r="D1019" s="22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16019</v>
      </c>
      <c r="B1020" s="19" t="str">
        <f>HYPERLINK("https://www.facebook.com/tuoitreconganquangbinh/", "Công an xã Bình Hải tỉnh Quảng Nam")</f>
        <v>Công an xã Bình Hải tỉnh Quảng Nam</v>
      </c>
      <c r="C1020" s="21" t="s">
        <v>15</v>
      </c>
      <c r="D1020" s="21"/>
      <c r="E1020" s="1" t="s">
        <v>13</v>
      </c>
      <c r="F1020" s="1" t="s">
        <v>13</v>
      </c>
      <c r="G1020" s="1" t="s">
        <v>13</v>
      </c>
      <c r="H1020" s="1" t="s">
        <v>14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16020</v>
      </c>
      <c r="B1021" s="19" t="str">
        <f>HYPERLINK("http://binhhai.thangbinh.quangnam.gov.vn/", "UBND Ủy ban nhân dân xã Bình Hải tỉnh Quảng Nam")</f>
        <v>UBND Ủy ban nhân dân xã Bình Hải tỉnh Quảng Nam</v>
      </c>
      <c r="C1021" s="21" t="s">
        <v>15</v>
      </c>
      <c r="D1021" s="22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16021</v>
      </c>
      <c r="B1022" s="19" t="str">
        <f>HYPERLINK("https://www.facebook.com/policebinhque/", "Công an xã Bình Quế tỉnh Quảng Nam")</f>
        <v>Công an xã Bình Quế tỉnh Quảng Nam</v>
      </c>
      <c r="C1022" s="21" t="s">
        <v>15</v>
      </c>
      <c r="D1022" s="21" t="s">
        <v>16</v>
      </c>
      <c r="E1022" s="1" t="s">
        <v>13</v>
      </c>
      <c r="F1022" s="1" t="s">
        <v>13</v>
      </c>
      <c r="G1022" s="1" t="s">
        <v>13</v>
      </c>
      <c r="H1022" s="1" t="s">
        <v>14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16022</v>
      </c>
      <c r="B1023" s="19" t="str">
        <f>HYPERLINK("https://thangbinh.quangnam.gov.vn/webcenter/portal/thangbinh/pages_danh-ba?deptId=1825", "UBND Ủy ban nhân dân xã Bình Quế tỉnh Quảng Nam")</f>
        <v>UBND Ủy ban nhân dân xã Bình Quế tỉnh Quảng Nam</v>
      </c>
      <c r="C1023" s="21" t="s">
        <v>15</v>
      </c>
      <c r="D1023" s="22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16023</v>
      </c>
      <c r="B1024" s="19" t="str">
        <f>HYPERLINK("https://www.facebook.com/tuoitreconganquangbinh/", "Công an xã Bình An tỉnh Quảng Nam")</f>
        <v>Công an xã Bình An tỉnh Quảng Nam</v>
      </c>
      <c r="C1024" s="21" t="s">
        <v>15</v>
      </c>
      <c r="D1024" s="21" t="s">
        <v>16</v>
      </c>
      <c r="E1024" s="1" t="s">
        <v>13</v>
      </c>
      <c r="F1024" s="1" t="s">
        <v>13</v>
      </c>
      <c r="G1024" s="1" t="s">
        <v>13</v>
      </c>
      <c r="H1024" s="1" t="s">
        <v>14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16024</v>
      </c>
      <c r="B1025" s="19" t="str">
        <f>HYPERLINK("http://binhnguyen.thangbinh.quangnam.gov.vn/", "UBND Ủy ban nhân dân xã Bình An tỉnh Quảng Nam")</f>
        <v>UBND Ủy ban nhân dân xã Bình An tỉnh Quảng Nam</v>
      </c>
      <c r="C1025" s="21" t="s">
        <v>15</v>
      </c>
      <c r="D1025" s="22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16025</v>
      </c>
      <c r="B1026" s="19" t="str">
        <f>HYPERLINK("https://www.facebook.com/policebinhtrung/", "Công an xã Bình Trung tỉnh Quảng Nam")</f>
        <v>Công an xã Bình Trung tỉnh Quảng Nam</v>
      </c>
      <c r="C1026" s="21" t="s">
        <v>15</v>
      </c>
      <c r="D1026" s="21" t="s">
        <v>16</v>
      </c>
      <c r="E1026" s="1" t="s">
        <v>13</v>
      </c>
      <c r="F1026" s="1" t="s">
        <v>13</v>
      </c>
      <c r="G1026" s="1" t="s">
        <v>13</v>
      </c>
      <c r="H1026" s="1" t="s">
        <v>14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16026</v>
      </c>
      <c r="B1027" s="19" t="str">
        <f>HYPERLINK("https://binhtrung.chauduc.baria-vungtau.gov.vn/", "UBND Ủy ban nhân dân xã Bình Trung tỉnh Quảng Nam")</f>
        <v>UBND Ủy ban nhân dân xã Bình Trung tỉnh Quảng Nam</v>
      </c>
      <c r="C1027" s="21" t="s">
        <v>15</v>
      </c>
      <c r="D1027" s="22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16027</v>
      </c>
      <c r="B1028" s="19" t="str">
        <f>HYPERLINK("https://www.facebook.com/tuoitreconganquangnam/", "Công an xã Bình Nam tỉnh Quảng Nam")</f>
        <v>Công an xã Bình Nam tỉnh Quảng Nam</v>
      </c>
      <c r="C1028" s="21" t="s">
        <v>15</v>
      </c>
      <c r="D1028" s="21" t="s">
        <v>16</v>
      </c>
      <c r="E1028" s="1" t="s">
        <v>13</v>
      </c>
      <c r="F1028" s="1" t="s">
        <v>13</v>
      </c>
      <c r="G1028" s="1" t="s">
        <v>13</v>
      </c>
      <c r="H1028" s="1" t="s">
        <v>14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16028</v>
      </c>
      <c r="B1029" s="19" t="str">
        <f>HYPERLINK("http://binhnam.thangbinh.quangnam.gov.vn/", "UBND Ủy ban nhân dân xã Bình Nam tỉnh Quảng Nam")</f>
        <v>UBND Ủy ban nhân dân xã Bình Nam tỉnh Quảng Nam</v>
      </c>
      <c r="C1029" s="21" t="s">
        <v>15</v>
      </c>
      <c r="D1029" s="22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16029</v>
      </c>
      <c r="B1030" s="19" t="str">
        <f>HYPERLINK("https://www.facebook.com/p/C%C3%B4ng-An-X%C3%A3-Ti%C3%AAn-S%C6%A1n-100081826667879/", "Công an xã Tiên Sơn tỉnh Quảng Nam")</f>
        <v>Công an xã Tiên Sơn tỉnh Quảng Nam</v>
      </c>
      <c r="C1030" s="21" t="s">
        <v>15</v>
      </c>
      <c r="D1030" s="21" t="s">
        <v>16</v>
      </c>
      <c r="E1030" s="1" t="s">
        <v>13</v>
      </c>
      <c r="F1030" s="1" t="s">
        <v>13</v>
      </c>
      <c r="G1030" s="1" t="s">
        <v>13</v>
      </c>
      <c r="H1030" s="1" t="s">
        <v>14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16030</v>
      </c>
      <c r="B1031" s="19" t="str">
        <f>HYPERLINK("https://www.duytien.gov.vn/", "UBND Ủy ban nhân dân xã Tiên Sơn tỉnh Quảng Nam")</f>
        <v>UBND Ủy ban nhân dân xã Tiên Sơn tỉnh Quảng Nam</v>
      </c>
      <c r="C1031" s="21" t="s">
        <v>15</v>
      </c>
      <c r="D1031" s="22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16031</v>
      </c>
      <c r="B1032" s="19" t="s">
        <v>194</v>
      </c>
      <c r="C1032" s="20" t="s">
        <v>13</v>
      </c>
      <c r="D1032" s="21"/>
      <c r="E1032" s="1" t="s">
        <v>13</v>
      </c>
      <c r="F1032" s="1" t="s">
        <v>13</v>
      </c>
      <c r="G1032" s="1" t="s">
        <v>13</v>
      </c>
      <c r="H1032" s="1" t="s">
        <v>14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16032</v>
      </c>
      <c r="B1033" s="19" t="str">
        <f>HYPERLINK("https://tienphuoc.quangnam.gov.vn/webcenter/portal/tienphuoc", "UBND Ủy ban nhân dân xã Tiên Hà tỉnh Quảng Nam")</f>
        <v>UBND Ủy ban nhân dân xã Tiên Hà tỉnh Quảng Nam</v>
      </c>
      <c r="C1033" s="21" t="s">
        <v>15</v>
      </c>
      <c r="D1033" s="22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16033</v>
      </c>
      <c r="B1034" s="19" t="str">
        <f>HYPERLINK("https://www.facebook.com/113691200861300", "Công an xã Tiên Cẩm tỉnh Quảng Nam")</f>
        <v>Công an xã Tiên Cẩm tỉnh Quảng Nam</v>
      </c>
      <c r="C1034" s="21" t="s">
        <v>15</v>
      </c>
      <c r="D1034" s="21"/>
      <c r="E1034" s="1" t="s">
        <v>13</v>
      </c>
      <c r="F1034" s="1" t="s">
        <v>13</v>
      </c>
      <c r="G1034" s="1" t="s">
        <v>13</v>
      </c>
      <c r="H1034" s="1" t="s">
        <v>14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16034</v>
      </c>
      <c r="B1035" s="19" t="str">
        <f>HYPERLINK("https://ubmttqvn.quangnam.gov.vn/Default.aspx?tabid=63&amp;Group=71&amp;NID=5794&amp;tien-phuoc-giam-sat-tien-do-xay-dung-nong-thon-moi&amp;dnn_ctr384_Main_rg_danhsachmoiChangePage=1&amp;dnn_ctr384_Main_rg_danhsachkhacChangePage=6", "UBND Ủy ban nhân dân xã Tiên Cẩm tỉnh Quảng Nam")</f>
        <v>UBND Ủy ban nhân dân xã Tiên Cẩm tỉnh Quảng Nam</v>
      </c>
      <c r="C1035" s="21" t="s">
        <v>15</v>
      </c>
      <c r="D1035" s="22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16035</v>
      </c>
      <c r="B1036" s="19" t="str">
        <f>HYPERLINK("https://www.facebook.com/policetienchau/", "Công an xã Tiên Châu tỉnh Quảng Nam")</f>
        <v>Công an xã Tiên Châu tỉnh Quảng Nam</v>
      </c>
      <c r="C1036" s="21" t="s">
        <v>15</v>
      </c>
      <c r="D1036" s="21" t="s">
        <v>16</v>
      </c>
      <c r="E1036" s="1" t="s">
        <v>13</v>
      </c>
      <c r="F1036" s="1" t="s">
        <v>13</v>
      </c>
      <c r="G1036" s="1" t="s">
        <v>13</v>
      </c>
      <c r="H1036" s="1" t="s">
        <v>14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16036</v>
      </c>
      <c r="B1037" s="19" t="str">
        <f>HYPERLINK("http://tienchau.tienphuoc.quangnam.gov.vn/", "UBND Ủy ban nhân dân xã Tiên Châu tỉnh Quảng Nam")</f>
        <v>UBND Ủy ban nhân dân xã Tiên Châu tỉnh Quảng Nam</v>
      </c>
      <c r="C1037" s="21" t="s">
        <v>15</v>
      </c>
      <c r="D1037" s="22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16037</v>
      </c>
      <c r="B1038" s="19" t="s">
        <v>195</v>
      </c>
      <c r="C1038" s="20" t="s">
        <v>13</v>
      </c>
      <c r="D1038" s="21" t="s">
        <v>16</v>
      </c>
      <c r="E1038" s="1" t="s">
        <v>13</v>
      </c>
      <c r="F1038" s="1" t="s">
        <v>13</v>
      </c>
      <c r="G1038" s="1" t="s">
        <v>13</v>
      </c>
      <c r="H1038" s="1" t="s">
        <v>14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16038</v>
      </c>
      <c r="B1039" s="19" t="str">
        <f>HYPERLINK("http://tienlanh.tienphuoc.quangnam.gov.vn/", "UBND Ủy ban nhân dân xã Tiên Lãnh tỉnh Quảng Nam")</f>
        <v>UBND Ủy ban nhân dân xã Tiên Lãnh tỉnh Quảng Nam</v>
      </c>
      <c r="C1039" s="21" t="s">
        <v>15</v>
      </c>
      <c r="D1039" s="22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16039</v>
      </c>
      <c r="B1040" s="19" t="s">
        <v>196</v>
      </c>
      <c r="C1040" s="20" t="s">
        <v>13</v>
      </c>
      <c r="D1040" s="21"/>
      <c r="E1040" s="1" t="s">
        <v>13</v>
      </c>
      <c r="F1040" s="1" t="s">
        <v>13</v>
      </c>
      <c r="G1040" s="1" t="s">
        <v>13</v>
      </c>
      <c r="H1040" s="1" t="s">
        <v>14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16040</v>
      </c>
      <c r="B1041" s="19" t="str">
        <f>HYPERLINK("https://tienphuoc.quangnam.gov.vn/webcenter/portal/tienphuoc", "UBND Ủy ban nhân dân xã Tiên Ngọc tỉnh Quảng Nam")</f>
        <v>UBND Ủy ban nhân dân xã Tiên Ngọc tỉnh Quảng Nam</v>
      </c>
      <c r="C1041" s="21" t="s">
        <v>15</v>
      </c>
      <c r="D1041" s="22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16041</v>
      </c>
      <c r="B1042" s="19" t="str">
        <f>HYPERLINK("https://www.facebook.com/tuoitreconganquangnam/", "Công an xã Tiên Hiệp tỉnh Quảng Nam")</f>
        <v>Công an xã Tiên Hiệp tỉnh Quảng Nam</v>
      </c>
      <c r="C1042" s="21" t="s">
        <v>15</v>
      </c>
      <c r="D1042" s="21" t="s">
        <v>16</v>
      </c>
      <c r="E1042" s="1" t="s">
        <v>13</v>
      </c>
      <c r="F1042" s="1" t="s">
        <v>13</v>
      </c>
      <c r="G1042" s="1" t="s">
        <v>13</v>
      </c>
      <c r="H1042" s="1" t="s">
        <v>14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16042</v>
      </c>
      <c r="B1043" s="19" t="str">
        <f>HYPERLINK("https://tienphuoc.quangnam.gov.vn/webcenter/portal/tienphuoc", "UBND Ủy ban nhân dân xã Tiên Hiệp tỉnh Quảng Nam")</f>
        <v>UBND Ủy ban nhân dân xã Tiên Hiệp tỉnh Quảng Nam</v>
      </c>
      <c r="C1043" s="21" t="s">
        <v>15</v>
      </c>
      <c r="D1043" s="22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16043</v>
      </c>
      <c r="B1044" s="19" t="str">
        <f>HYPERLINK("https://www.facebook.com/policetiencanh/", "Công an xã Tiên Cảnh tỉnh Quảng Nam")</f>
        <v>Công an xã Tiên Cảnh tỉnh Quảng Nam</v>
      </c>
      <c r="C1044" s="21" t="s">
        <v>15</v>
      </c>
      <c r="D1044" s="21"/>
      <c r="E1044" s="1" t="s">
        <v>13</v>
      </c>
      <c r="F1044" s="1" t="s">
        <v>13</v>
      </c>
      <c r="G1044" s="1" t="s">
        <v>13</v>
      </c>
      <c r="H1044" s="1" t="s">
        <v>14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16044</v>
      </c>
      <c r="B1045" s="19" t="str">
        <f>HYPERLINK("http://tiencanh.tienphuoc.quangnam.gov.vn/", "UBND Ủy ban nhân dân xã Tiên Cảnh tỉnh Quảng Nam")</f>
        <v>UBND Ủy ban nhân dân xã Tiên Cảnh tỉnh Quảng Nam</v>
      </c>
      <c r="C1045" s="21" t="s">
        <v>15</v>
      </c>
      <c r="D1045" s="22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16045</v>
      </c>
      <c r="B1046" s="19" t="str">
        <f>HYPERLINK("https://www.facebook.com/tuoitreconganquangnam/", "Công an xã Tiên Mỹ tỉnh Quảng Nam")</f>
        <v>Công an xã Tiên Mỹ tỉnh Quảng Nam</v>
      </c>
      <c r="C1046" s="21" t="s">
        <v>15</v>
      </c>
      <c r="D1046" s="21"/>
      <c r="E1046" s="1" t="s">
        <v>13</v>
      </c>
      <c r="F1046" s="1" t="s">
        <v>13</v>
      </c>
      <c r="G1046" s="1" t="s">
        <v>13</v>
      </c>
      <c r="H1046" s="1" t="s">
        <v>14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16046</v>
      </c>
      <c r="B1047" s="19" t="str">
        <f>HYPERLINK("http://tienmy.tienphuoc.quangnam.gov.vn/", "UBND Ủy ban nhân dân xã Tiên Mỹ tỉnh Quảng Nam")</f>
        <v>UBND Ủy ban nhân dân xã Tiên Mỹ tỉnh Quảng Nam</v>
      </c>
      <c r="C1047" s="21" t="s">
        <v>15</v>
      </c>
      <c r="D1047" s="22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16047</v>
      </c>
      <c r="B1048" s="19" t="str">
        <f>HYPERLINK("https://www.facebook.com/tuoitreconganquangnam/", "Công an xã Tiên Phong tỉnh Quảng Nam")</f>
        <v>Công an xã Tiên Phong tỉnh Quảng Nam</v>
      </c>
      <c r="C1048" s="21" t="s">
        <v>15</v>
      </c>
      <c r="D1048" s="21"/>
      <c r="E1048" s="1" t="s">
        <v>13</v>
      </c>
      <c r="F1048" s="1" t="s">
        <v>13</v>
      </c>
      <c r="G1048" s="1" t="s">
        <v>13</v>
      </c>
      <c r="H1048" s="1" t="s">
        <v>14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16048</v>
      </c>
      <c r="B1049" s="19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1049" s="21" t="s">
        <v>15</v>
      </c>
      <c r="D1049" s="22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16049</v>
      </c>
      <c r="B1050" s="19" t="str">
        <f>HYPERLINK("https://www.facebook.com/policetientho/", "Công an xã Tiên Thọ tỉnh Quảng Nam")</f>
        <v>Công an xã Tiên Thọ tỉnh Quảng Nam</v>
      </c>
      <c r="C1050" s="21" t="s">
        <v>15</v>
      </c>
      <c r="D1050" s="21"/>
      <c r="E1050" s="1" t="s">
        <v>13</v>
      </c>
      <c r="F1050" s="1" t="s">
        <v>13</v>
      </c>
      <c r="G1050" s="1" t="s">
        <v>13</v>
      </c>
      <c r="H1050" s="1" t="s">
        <v>14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16050</v>
      </c>
      <c r="B1051" s="19" t="str">
        <f>HYPERLINK("http://tientho.tienphuoc.quangnam.gov.vn/Default.aspx?tabid=874", "UBND Ủy ban nhân dân xã Tiên Thọ tỉnh Quảng Nam")</f>
        <v>UBND Ủy ban nhân dân xã Tiên Thọ tỉnh Quảng Nam</v>
      </c>
      <c r="C1051" s="21" t="s">
        <v>15</v>
      </c>
      <c r="D1051" s="22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16051</v>
      </c>
      <c r="B1052" s="19" t="str">
        <f>HYPERLINK("https://www.facebook.com/tuoitreconganquangnam/", "Công an xã Tiên An tỉnh Quảng Nam")</f>
        <v>Công an xã Tiên An tỉnh Quảng Nam</v>
      </c>
      <c r="C1052" s="21" t="s">
        <v>15</v>
      </c>
      <c r="D1052" s="21"/>
      <c r="E1052" s="1" t="s">
        <v>13</v>
      </c>
      <c r="F1052" s="1" t="s">
        <v>13</v>
      </c>
      <c r="G1052" s="1" t="s">
        <v>13</v>
      </c>
      <c r="H1052" s="1" t="s">
        <v>14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16052</v>
      </c>
      <c r="B1053" s="19" t="str">
        <f>HYPERLINK("https://www.quangninh.gov.vn/donvi/TXQuangYen/Trang/ChiTietBVGioiThieu.aspx?bvid=211", "UBND Ủy ban nhân dân xã Tiên An tỉnh Quảng Nam")</f>
        <v>UBND Ủy ban nhân dân xã Tiên An tỉnh Quảng Nam</v>
      </c>
      <c r="C1053" s="21" t="s">
        <v>15</v>
      </c>
      <c r="D1053" s="22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16053</v>
      </c>
      <c r="B1054" s="19" t="s">
        <v>197</v>
      </c>
      <c r="C1054" s="20" t="s">
        <v>13</v>
      </c>
      <c r="D1054" s="21" t="s">
        <v>16</v>
      </c>
      <c r="E1054" s="1" t="s">
        <v>13</v>
      </c>
      <c r="F1054" s="1" t="s">
        <v>13</v>
      </c>
      <c r="G1054" s="1" t="s">
        <v>13</v>
      </c>
      <c r="H1054" s="1" t="s">
        <v>14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16054</v>
      </c>
      <c r="B1055" s="19" t="str">
        <f>HYPERLINK("http://tienloc.tienphuoc.quangnam.gov.vn/", "UBND Ủy ban nhân dân xã Tiên Lộc tỉnh Quảng Nam")</f>
        <v>UBND Ủy ban nhân dân xã Tiên Lộc tỉnh Quảng Nam</v>
      </c>
      <c r="C1055" s="21" t="s">
        <v>15</v>
      </c>
      <c r="D1055" s="22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16055</v>
      </c>
      <c r="B1056" s="19" t="s">
        <v>198</v>
      </c>
      <c r="C1056" s="20" t="s">
        <v>13</v>
      </c>
      <c r="D1056" s="21"/>
      <c r="E1056" s="1" t="s">
        <v>13</v>
      </c>
      <c r="F1056" s="1" t="s">
        <v>13</v>
      </c>
      <c r="G1056" s="1" t="s">
        <v>13</v>
      </c>
      <c r="H1056" s="1" t="s">
        <v>14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16056</v>
      </c>
      <c r="B1057" s="19" t="str">
        <f>HYPERLINK("http://tienlap.tienphuoc.quangnam.gov.vn/", "UBND Ủy ban nhân dân xã Tiên Lập tỉnh Quảng Nam")</f>
        <v>UBND Ủy ban nhân dân xã Tiên Lập tỉnh Quảng Nam</v>
      </c>
      <c r="C1057" s="21" t="s">
        <v>15</v>
      </c>
      <c r="D1057" s="22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16057</v>
      </c>
      <c r="B1058" s="19" t="s">
        <v>199</v>
      </c>
      <c r="C1058" s="20" t="s">
        <v>13</v>
      </c>
      <c r="D1058" s="21"/>
      <c r="E1058" s="1" t="s">
        <v>13</v>
      </c>
      <c r="F1058" s="1" t="s">
        <v>13</v>
      </c>
      <c r="G1058" s="1" t="s">
        <v>13</v>
      </c>
      <c r="H1058" s="1" t="s">
        <v>14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16058</v>
      </c>
      <c r="B1059" s="19" t="str">
        <f>HYPERLINK("https://xatrason.trabong.quangngai.gov.vn/", "UBND Ủy ban nhân dân xã Trà Sơn tỉnh Quảng Nam")</f>
        <v>UBND Ủy ban nhân dân xã Trà Sơn tỉnh Quảng Nam</v>
      </c>
      <c r="C1059" s="21" t="s">
        <v>15</v>
      </c>
      <c r="D1059" s="22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16059</v>
      </c>
      <c r="B1060" s="19" t="s">
        <v>200</v>
      </c>
      <c r="C1060" s="20" t="s">
        <v>13</v>
      </c>
      <c r="D1060" s="21" t="s">
        <v>16</v>
      </c>
      <c r="E1060" s="1" t="s">
        <v>13</v>
      </c>
      <c r="F1060" s="1" t="s">
        <v>13</v>
      </c>
      <c r="G1060" s="1" t="s">
        <v>13</v>
      </c>
      <c r="H1060" s="1" t="s">
        <v>14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16060</v>
      </c>
      <c r="B1061" s="19" t="str">
        <f>HYPERLINK("https://stnmt.quangnam.gov.vn/webcenter/portal/bactramy/pages_hide/danh-ba-dien-thoai?deptId=2059", "UBND Ủy ban nhân dân xã Trà Kót tỉnh Quảng Nam")</f>
        <v>UBND Ủy ban nhân dân xã Trà Kót tỉnh Quảng Nam</v>
      </c>
      <c r="C1061" s="21" t="s">
        <v>15</v>
      </c>
      <c r="D1061" s="22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16061</v>
      </c>
      <c r="B1062" s="19" t="s">
        <v>201</v>
      </c>
      <c r="C1062" s="20" t="s">
        <v>13</v>
      </c>
      <c r="D1062" s="21" t="s">
        <v>16</v>
      </c>
      <c r="E1062" s="1" t="s">
        <v>13</v>
      </c>
      <c r="F1062" s="1" t="s">
        <v>13</v>
      </c>
      <c r="G1062" s="1" t="s">
        <v>13</v>
      </c>
      <c r="H1062" s="1" t="s">
        <v>14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16062</v>
      </c>
      <c r="B1063" s="19" t="str">
        <f>HYPERLINK("https://sldtbxh.quangnam.gov.vn/webcenter/portal/bactramy/pages_tin-tuc/chi-tiet?dDocName=PORTAL329326", "UBND Ủy ban nhân dân xã Trà Nú tỉnh Quảng Nam")</f>
        <v>UBND Ủy ban nhân dân xã Trà Nú tỉnh Quảng Nam</v>
      </c>
      <c r="C1063" s="21" t="s">
        <v>15</v>
      </c>
      <c r="D1063" s="22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16063</v>
      </c>
      <c r="B1064" s="19" t="str">
        <f>HYPERLINK("https://www.facebook.com/tuoitreconganquangnam/", "Công an xã Trà Đông tỉnh Quảng Nam")</f>
        <v>Công an xã Trà Đông tỉnh Quảng Nam</v>
      </c>
      <c r="C1064" s="21" t="s">
        <v>15</v>
      </c>
      <c r="D1064" s="21"/>
      <c r="E1064" s="1" t="s">
        <v>13</v>
      </c>
      <c r="F1064" s="1" t="s">
        <v>13</v>
      </c>
      <c r="G1064" s="1" t="s">
        <v>13</v>
      </c>
      <c r="H1064" s="1" t="s">
        <v>14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16064</v>
      </c>
      <c r="B1065" s="19" t="str">
        <f>HYPERLINK("http://tradong.bactramy.quangnam.gov.vn/", "UBND Ủy ban nhân dân xã Trà Đông tỉnh Quảng Nam")</f>
        <v>UBND Ủy ban nhân dân xã Trà Đông tỉnh Quảng Nam</v>
      </c>
      <c r="C1065" s="21" t="s">
        <v>15</v>
      </c>
      <c r="D1065" s="22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16065</v>
      </c>
      <c r="B1066" s="19" t="str">
        <f>HYPERLINK("https://www.facebook.com/policetraduong/", "Công an xã Trà Dương tỉnh Quảng Nam")</f>
        <v>Công an xã Trà Dương tỉnh Quảng Nam</v>
      </c>
      <c r="C1066" s="21" t="s">
        <v>15</v>
      </c>
      <c r="D1066" s="21" t="s">
        <v>16</v>
      </c>
      <c r="E1066" s="1" t="s">
        <v>13</v>
      </c>
      <c r="F1066" s="1" t="s">
        <v>13</v>
      </c>
      <c r="G1066" s="1" t="s">
        <v>13</v>
      </c>
      <c r="H1066" s="1" t="s">
        <v>14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16066</v>
      </c>
      <c r="B1067" s="19" t="str">
        <f>HYPERLINK("http://traduong.bactramy.quangnam.gov.vn/", "UBND Ủy ban nhân dân xã Trà Dương tỉnh Quảng Nam")</f>
        <v>UBND Ủy ban nhân dân xã Trà Dương tỉnh Quảng Nam</v>
      </c>
      <c r="C1067" s="21" t="s">
        <v>15</v>
      </c>
      <c r="D1067" s="22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16067</v>
      </c>
      <c r="B1068" s="19" t="str">
        <f>HYPERLINK("https://www.facebook.com/policetragiang/", "Công an xã Trà Giang tỉnh Quảng Nam")</f>
        <v>Công an xã Trà Giang tỉnh Quảng Nam</v>
      </c>
      <c r="C1068" s="21" t="s">
        <v>15</v>
      </c>
      <c r="D1068" s="21" t="s">
        <v>16</v>
      </c>
      <c r="E1068" s="1" t="s">
        <v>13</v>
      </c>
      <c r="F1068" s="1" t="s">
        <v>13</v>
      </c>
      <c r="G1068" s="1" t="s">
        <v>13</v>
      </c>
      <c r="H1068" s="1" t="s">
        <v>14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16068</v>
      </c>
      <c r="B1069" s="19" t="str">
        <f>HYPERLINK("https://tragiang.gov.vn/", "UBND Ủy ban nhân dân xã Trà Giang tỉnh Quảng Nam")</f>
        <v>UBND Ủy ban nhân dân xã Trà Giang tỉnh Quảng Nam</v>
      </c>
      <c r="C1069" s="21" t="s">
        <v>15</v>
      </c>
      <c r="D1069" s="22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16069</v>
      </c>
      <c r="B1070" s="19" t="s">
        <v>202</v>
      </c>
      <c r="C1070" s="20" t="s">
        <v>13</v>
      </c>
      <c r="D1070" s="21" t="s">
        <v>16</v>
      </c>
      <c r="E1070" s="1" t="s">
        <v>13</v>
      </c>
      <c r="F1070" s="1" t="s">
        <v>13</v>
      </c>
      <c r="G1070" s="1" t="s">
        <v>13</v>
      </c>
      <c r="H1070" s="1" t="s">
        <v>14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16070</v>
      </c>
      <c r="B1071" s="19" t="str">
        <f>HYPERLINK("https://xatrabui.trabong.quangngai.gov.vn/", "UBND Ủy ban nhân dân xã Trà Bui tỉnh Quảng Nam")</f>
        <v>UBND Ủy ban nhân dân xã Trà Bui tỉnh Quảng Nam</v>
      </c>
      <c r="C1071" s="21" t="s">
        <v>15</v>
      </c>
      <c r="D1071" s="22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16071</v>
      </c>
      <c r="B1072" s="19" t="s">
        <v>203</v>
      </c>
      <c r="C1072" s="20" t="s">
        <v>13</v>
      </c>
      <c r="D1072" s="21" t="s">
        <v>16</v>
      </c>
      <c r="E1072" s="1" t="s">
        <v>13</v>
      </c>
      <c r="F1072" s="1" t="s">
        <v>13</v>
      </c>
      <c r="G1072" s="1" t="s">
        <v>13</v>
      </c>
      <c r="H1072" s="1" t="s">
        <v>14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16072</v>
      </c>
      <c r="B1073" s="19" t="str">
        <f>HYPERLINK("https://danang.gov.vn/chinh-quyen/chi-tiet?id=49296&amp;_c=3,9,33", "UBND Ủy ban nhân dân xã Trà Đốc tỉnh Quảng Nam")</f>
        <v>UBND Ủy ban nhân dân xã Trà Đốc tỉnh Quảng Nam</v>
      </c>
      <c r="C1073" s="21" t="s">
        <v>15</v>
      </c>
      <c r="D1073" s="22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16073</v>
      </c>
      <c r="B1074" s="19" t="s">
        <v>204</v>
      </c>
      <c r="C1074" s="20" t="s">
        <v>13</v>
      </c>
      <c r="D1074" s="21" t="s">
        <v>16</v>
      </c>
      <c r="E1074" s="1" t="s">
        <v>13</v>
      </c>
      <c r="F1074" s="1" t="s">
        <v>13</v>
      </c>
      <c r="G1074" s="1" t="s">
        <v>13</v>
      </c>
      <c r="H1074" s="1" t="s">
        <v>14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16074</v>
      </c>
      <c r="B1075" s="19" t="str">
        <f>HYPERLINK("https://qppl.quangnam.gov.vn/Default.aspx?TabID=71&amp;VB=57363", "UBND Ủy ban nhân dân xã Trà Tân tỉnh Quảng Nam")</f>
        <v>UBND Ủy ban nhân dân xã Trà Tân tỉnh Quảng Nam</v>
      </c>
      <c r="C1075" s="21" t="s">
        <v>15</v>
      </c>
      <c r="D1075" s="22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16075</v>
      </c>
      <c r="B1076" s="19" t="s">
        <v>205</v>
      </c>
      <c r="C1076" s="20" t="s">
        <v>13</v>
      </c>
      <c r="D1076" s="21" t="s">
        <v>16</v>
      </c>
      <c r="E1076" s="1" t="s">
        <v>13</v>
      </c>
      <c r="F1076" s="1" t="s">
        <v>13</v>
      </c>
      <c r="G1076" s="1" t="s">
        <v>13</v>
      </c>
      <c r="H1076" s="1" t="s">
        <v>14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16076</v>
      </c>
      <c r="B1077" s="19" t="str">
        <f>HYPERLINK("https://bactramy.quangnam.gov.vn/webcenter/portal/bactramy", "UBND Ủy ban nhân dân xã Trà Giác tỉnh Quảng Nam")</f>
        <v>UBND Ủy ban nhân dân xã Trà Giác tỉnh Quảng Nam</v>
      </c>
      <c r="C1077" s="21" t="s">
        <v>15</v>
      </c>
      <c r="D1077" s="22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16077</v>
      </c>
      <c r="B1078" s="19" t="s">
        <v>206</v>
      </c>
      <c r="C1078" s="20" t="s">
        <v>13</v>
      </c>
      <c r="D1078" s="21"/>
      <c r="E1078" s="1" t="s">
        <v>13</v>
      </c>
      <c r="F1078" s="1" t="s">
        <v>13</v>
      </c>
      <c r="G1078" s="1" t="s">
        <v>13</v>
      </c>
      <c r="H1078" s="1" t="s">
        <v>14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16078</v>
      </c>
      <c r="B1079" s="19" t="str">
        <f>HYPERLINK("https://snv.quangngai.gov.vn/xem-chi-tiet/-/asset_publisher/Content/thong-tin-ve-ia-gioi-hanh-chinh-giua-xa-tra-thanh-huyen-tra-bong-quang-ngai-va-xa-tra-giap-huyen-bac-tra-my-quang-nam-?24917318", "UBND Ủy ban nhân dân xã Trà Giáp tỉnh Quảng Nam")</f>
        <v>UBND Ủy ban nhân dân xã Trà Giáp tỉnh Quảng Nam</v>
      </c>
      <c r="C1079" s="21" t="s">
        <v>15</v>
      </c>
      <c r="D1079" s="22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16079</v>
      </c>
      <c r="B1080" s="19" t="str">
        <f>HYPERLINK("https://www.facebook.com/tuoitreconganquangnam/", "Công an xã Trà Ka tỉnh Quảng Nam")</f>
        <v>Công an xã Trà Ka tỉnh Quảng Nam</v>
      </c>
      <c r="C1080" s="21" t="s">
        <v>15</v>
      </c>
      <c r="D1080" s="21" t="s">
        <v>16</v>
      </c>
      <c r="E1080" s="1" t="s">
        <v>13</v>
      </c>
      <c r="F1080" s="1" t="s">
        <v>13</v>
      </c>
      <c r="G1080" s="1" t="s">
        <v>13</v>
      </c>
      <c r="H1080" s="1" t="s">
        <v>14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16080</v>
      </c>
      <c r="B1081" s="19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1081" s="21" t="s">
        <v>15</v>
      </c>
      <c r="D1081" s="22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16081</v>
      </c>
      <c r="B1082" s="19" t="str">
        <f>HYPERLINK("https://www.facebook.com/671270327098759", "Công an xã Trà Leng tỉnh Quảng Nam")</f>
        <v>Công an xã Trà Leng tỉnh Quảng Nam</v>
      </c>
      <c r="C1082" s="21" t="s">
        <v>15</v>
      </c>
      <c r="D1082" s="21"/>
      <c r="E1082" s="1" t="s">
        <v>13</v>
      </c>
      <c r="F1082" s="1" t="s">
        <v>13</v>
      </c>
      <c r="G1082" s="1" t="s">
        <v>13</v>
      </c>
      <c r="H1082" s="1" t="s">
        <v>14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16082</v>
      </c>
      <c r="B1083" s="19" t="str">
        <f>HYPERLINK("http://traleng.namtramy.quangnam.gov.vn/", "UBND Ủy ban nhân dân xã Trà Leng tỉnh Quảng Nam")</f>
        <v>UBND Ủy ban nhân dân xã Trà Leng tỉnh Quảng Nam</v>
      </c>
      <c r="C1083" s="21" t="s">
        <v>15</v>
      </c>
      <c r="D1083" s="22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16083</v>
      </c>
      <c r="B1084" s="19" t="s">
        <v>207</v>
      </c>
      <c r="C1084" s="20" t="s">
        <v>13</v>
      </c>
      <c r="D1084" s="21" t="s">
        <v>16</v>
      </c>
      <c r="E1084" s="1" t="s">
        <v>13</v>
      </c>
      <c r="F1084" s="1" t="s">
        <v>13</v>
      </c>
      <c r="G1084" s="1" t="s">
        <v>13</v>
      </c>
      <c r="H1084" s="1" t="s">
        <v>14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16084</v>
      </c>
      <c r="B1085" s="19" t="str">
        <f>HYPERLINK("http://xatradon.namtramy.gov.vn/", "UBND Ủy ban nhân dân xã Trà Dơn tỉnh Quảng Nam")</f>
        <v>UBND Ủy ban nhân dân xã Trà Dơn tỉnh Quảng Nam</v>
      </c>
      <c r="C1085" s="21" t="s">
        <v>15</v>
      </c>
      <c r="D1085" s="22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16085</v>
      </c>
      <c r="B1086" s="19" t="s">
        <v>208</v>
      </c>
      <c r="C1086" s="20" t="s">
        <v>13</v>
      </c>
      <c r="D1086" s="21"/>
      <c r="E1086" s="1" t="s">
        <v>13</v>
      </c>
      <c r="F1086" s="1" t="s">
        <v>13</v>
      </c>
      <c r="G1086" s="1" t="s">
        <v>13</v>
      </c>
      <c r="H1086" s="1" t="s">
        <v>14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16086</v>
      </c>
      <c r="B1087" s="19" t="str">
        <f>HYPERLINK("http://tratap.namtramy.gov.vn/", "UBND Ủy ban nhân dân xã Trà Tập tỉnh Quảng Nam")</f>
        <v>UBND Ủy ban nhân dân xã Trà Tập tỉnh Quảng Nam</v>
      </c>
      <c r="C1087" s="21" t="s">
        <v>15</v>
      </c>
      <c r="D1087" s="22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16087</v>
      </c>
      <c r="B1088" s="19" t="s">
        <v>209</v>
      </c>
      <c r="C1088" s="20" t="s">
        <v>13</v>
      </c>
      <c r="D1088" s="21"/>
      <c r="E1088" s="1" t="s">
        <v>13</v>
      </c>
      <c r="F1088" s="1" t="s">
        <v>13</v>
      </c>
      <c r="G1088" s="1" t="s">
        <v>13</v>
      </c>
      <c r="H1088" s="1" t="s">
        <v>14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16088</v>
      </c>
      <c r="B1089" s="19" t="str">
        <f>HYPERLINK("http://tramai.namtramy.gov.vn/", "UBND Ủy ban nhân dân xã Trà Mai tỉnh Quảng Nam")</f>
        <v>UBND Ủy ban nhân dân xã Trà Mai tỉnh Quảng Nam</v>
      </c>
      <c r="C1089" s="21" t="s">
        <v>15</v>
      </c>
      <c r="D1089" s="22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16089</v>
      </c>
      <c r="B1090" s="19" t="s">
        <v>210</v>
      </c>
      <c r="C1090" s="20" t="s">
        <v>13</v>
      </c>
      <c r="D1090" s="21" t="s">
        <v>16</v>
      </c>
      <c r="E1090" s="1" t="s">
        <v>13</v>
      </c>
      <c r="F1090" s="1" t="s">
        <v>13</v>
      </c>
      <c r="G1090" s="1" t="s">
        <v>13</v>
      </c>
      <c r="H1090" s="1" t="s">
        <v>14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16090</v>
      </c>
      <c r="B1091" s="19" t="str">
        <f>HYPERLINK("http://tracang.namtramy.gov.vn/", "UBND Ủy ban nhân dân xã Trà Cang tỉnh Quảng Nam")</f>
        <v>UBND Ủy ban nhân dân xã Trà Cang tỉnh Quảng Nam</v>
      </c>
      <c r="C1091" s="21" t="s">
        <v>15</v>
      </c>
      <c r="D1091" s="22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16091</v>
      </c>
      <c r="B1092" s="19" t="s">
        <v>211</v>
      </c>
      <c r="C1092" s="20" t="s">
        <v>13</v>
      </c>
      <c r="D1092" s="21"/>
      <c r="E1092" s="1" t="s">
        <v>13</v>
      </c>
      <c r="F1092" s="1" t="s">
        <v>13</v>
      </c>
      <c r="G1092" s="1" t="s">
        <v>13</v>
      </c>
      <c r="H1092" s="1" t="s">
        <v>14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16092</v>
      </c>
      <c r="B1093" s="19" t="str">
        <f>HYPERLINK("http://www.namtramy.gov.vn/Default.aspx?tabid=109&amp;Group=31&amp;NID=473&amp;xa-tra-linh-huyen-nam-tra-my-tinh-quang-nam", "UBND Ủy ban nhân dân xã Trà Linh tỉnh Quảng Nam")</f>
        <v>UBND Ủy ban nhân dân xã Trà Linh tỉnh Quảng Nam</v>
      </c>
      <c r="C1093" s="21" t="s">
        <v>15</v>
      </c>
      <c r="D1093" s="22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16093</v>
      </c>
      <c r="B1094" s="19" t="s">
        <v>212</v>
      </c>
      <c r="C1094" s="20" t="s">
        <v>13</v>
      </c>
      <c r="D1094" s="21"/>
      <c r="E1094" s="1" t="s">
        <v>13</v>
      </c>
      <c r="F1094" s="1" t="s">
        <v>13</v>
      </c>
      <c r="G1094" s="1" t="s">
        <v>13</v>
      </c>
      <c r="H1094" s="1" t="s">
        <v>14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16094</v>
      </c>
      <c r="B1095" s="19" t="str">
        <f>HYPERLINK("https://xatrason.trabong.quangngai.gov.vn/", "UBND Ủy ban nhân dân xã Trà Nam tỉnh Quảng Nam")</f>
        <v>UBND Ủy ban nhân dân xã Trà Nam tỉnh Quảng Nam</v>
      </c>
      <c r="C1095" s="21" t="s">
        <v>15</v>
      </c>
      <c r="D1095" s="22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16095</v>
      </c>
      <c r="B1096" s="19" t="s">
        <v>213</v>
      </c>
      <c r="C1096" s="20" t="s">
        <v>13</v>
      </c>
      <c r="D1096" s="21"/>
      <c r="E1096" s="1" t="s">
        <v>13</v>
      </c>
      <c r="F1096" s="1" t="s">
        <v>13</v>
      </c>
      <c r="G1096" s="1" t="s">
        <v>13</v>
      </c>
      <c r="H1096" s="1" t="s">
        <v>14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16096</v>
      </c>
      <c r="B1097" s="19" t="str">
        <f>HYPERLINK("http://www.namtramy.gov.vn/Default.aspx?tabid=109&amp;Group=31&amp;NID=477&amp;xa-tra-don-huyen-nam-tra-my-tinh-quang-nam", "UBND Ủy ban nhân dân xã Trà Don tỉnh Quảng Nam")</f>
        <v>UBND Ủy ban nhân dân xã Trà Don tỉnh Quảng Nam</v>
      </c>
      <c r="C1097" s="21" t="s">
        <v>15</v>
      </c>
      <c r="D1097" s="22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16097</v>
      </c>
      <c r="B1098" s="19" t="str">
        <f>HYPERLINK("https://www.facebook.com/671270327098759", "Công an xã Trà Vân tỉnh Quảng Nam")</f>
        <v>Công an xã Trà Vân tỉnh Quảng Nam</v>
      </c>
      <c r="C1098" s="21" t="s">
        <v>15</v>
      </c>
      <c r="D1098" s="21"/>
      <c r="E1098" s="1" t="s">
        <v>13</v>
      </c>
      <c r="F1098" s="1" t="s">
        <v>13</v>
      </c>
      <c r="G1098" s="1" t="s">
        <v>13</v>
      </c>
      <c r="H1098" s="1" t="s">
        <v>14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16098</v>
      </c>
      <c r="B1099" s="19" t="str">
        <f>HYPERLINK("https://qppl.quangnam.gov.vn/Default.aspx?tabid=40&amp;LVB=12&amp;dnn_ctr403_VanBan_DanhSach_rg_VanBanChangePage=12", "UBND Ủy ban nhân dân xã Trà Vân tỉnh Quảng Nam")</f>
        <v>UBND Ủy ban nhân dân xã Trà Vân tỉnh Quảng Nam</v>
      </c>
      <c r="C1099" s="21" t="s">
        <v>15</v>
      </c>
      <c r="D1099" s="22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16099</v>
      </c>
      <c r="B1100" s="19" t="str">
        <f>HYPERLINK("https://www.facebook.com/671270327098759", "Công an xã Trà Vinh tỉnh Quảng Nam")</f>
        <v>Công an xã Trà Vinh tỉnh Quảng Nam</v>
      </c>
      <c r="C1100" s="21" t="s">
        <v>15</v>
      </c>
      <c r="D1100" s="21"/>
      <c r="E1100" s="1" t="s">
        <v>13</v>
      </c>
      <c r="F1100" s="1" t="s">
        <v>13</v>
      </c>
      <c r="G1100" s="1" t="s">
        <v>13</v>
      </c>
      <c r="H1100" s="1" t="s">
        <v>14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16100</v>
      </c>
      <c r="B1101" s="19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tỉnh Quảng Nam")</f>
        <v>UBND Ủy ban nhân dân xã Trà Vinh tỉnh Quảng Nam</v>
      </c>
      <c r="C1101" s="21" t="s">
        <v>15</v>
      </c>
      <c r="D1101" s="22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16101</v>
      </c>
      <c r="B1102" s="19" t="str">
        <f>HYPERLINK("https://www.facebook.com/policetamxuan1/", "Công an xã Tam Xuân I tỉnh Quảng Nam")</f>
        <v>Công an xã Tam Xuân I tỉnh Quảng Nam</v>
      </c>
      <c r="C1102" s="21" t="s">
        <v>15</v>
      </c>
      <c r="D1102" s="21" t="s">
        <v>16</v>
      </c>
      <c r="E1102" s="1" t="s">
        <v>13</v>
      </c>
      <c r="F1102" s="1" t="s">
        <v>13</v>
      </c>
      <c r="G1102" s="1" t="s">
        <v>13</v>
      </c>
      <c r="H1102" s="1" t="s">
        <v>14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16102</v>
      </c>
      <c r="B1103" s="19" t="str">
        <f>HYPERLINK("https://nuithanh.quangnam.gov.vn/webcenter/portal/nuithanh/pages_tin-tuc?catalog=ct", "UBND Ủy ban nhân dân xã Tam Xuân I tỉnh Quảng Nam")</f>
        <v>UBND Ủy ban nhân dân xã Tam Xuân I tỉnh Quảng Nam</v>
      </c>
      <c r="C1103" s="21" t="s">
        <v>15</v>
      </c>
      <c r="D1103" s="22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16103</v>
      </c>
      <c r="B1104" s="19" t="s">
        <v>214</v>
      </c>
      <c r="C1104" s="20" t="s">
        <v>13</v>
      </c>
      <c r="D1104" s="21" t="s">
        <v>16</v>
      </c>
      <c r="E1104" s="1" t="s">
        <v>13</v>
      </c>
      <c r="F1104" s="1" t="s">
        <v>13</v>
      </c>
      <c r="G1104" s="1" t="s">
        <v>13</v>
      </c>
      <c r="H1104" s="1" t="s">
        <v>14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16104</v>
      </c>
      <c r="B1105" s="19" t="str">
        <f>HYPERLINK("https://sgddt.quangnam.gov.vn/webcenter/portal/bantiepcongdan/pages_tin-tuc/chi-tiet-tin?dDocName=PORTAL259690", "UBND Ủy ban nhân dân xã Tam Xuân II tỉnh Quảng Nam")</f>
        <v>UBND Ủy ban nhân dân xã Tam Xuân II tỉnh Quảng Nam</v>
      </c>
      <c r="C1105" s="21" t="s">
        <v>15</v>
      </c>
      <c r="D1105" s="22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16105</v>
      </c>
      <c r="B1106" s="19" t="str">
        <f>HYPERLINK("https://www.facebook.com/policetamtien/", "Công an xã Tam Tiến tỉnh Quảng Nam")</f>
        <v>Công an xã Tam Tiến tỉnh Quảng Nam</v>
      </c>
      <c r="C1106" s="21" t="s">
        <v>15</v>
      </c>
      <c r="D1106" s="21" t="s">
        <v>16</v>
      </c>
      <c r="E1106" s="1" t="s">
        <v>13</v>
      </c>
      <c r="F1106" s="1" t="s">
        <v>13</v>
      </c>
      <c r="G1106" s="1" t="s">
        <v>13</v>
      </c>
      <c r="H1106" s="1" t="s">
        <v>14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16106</v>
      </c>
      <c r="B1107" s="19" t="str">
        <f>HYPERLINK("https://nuithanh.quangnam.gov.vn/webcenter/portal/nuithanh", "UBND Ủy ban nhân dân xã Tam Tiến tỉnh Quảng Nam")</f>
        <v>UBND Ủy ban nhân dân xã Tam Tiến tỉnh Quảng Nam</v>
      </c>
      <c r="C1107" s="21" t="s">
        <v>15</v>
      </c>
      <c r="D1107" s="22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16107</v>
      </c>
      <c r="B1108" s="19" t="str">
        <f>HYPERLINK("https://www.facebook.com/policetamson/", "Công an xã Tam Sơn tỉnh Quảng Nam")</f>
        <v>Công an xã Tam Sơn tỉnh Quảng Nam</v>
      </c>
      <c r="C1108" s="21" t="s">
        <v>15</v>
      </c>
      <c r="D1108" s="21"/>
      <c r="E1108" s="1" t="s">
        <v>13</v>
      </c>
      <c r="F1108" s="1" t="s">
        <v>13</v>
      </c>
      <c r="G1108" s="1" t="s">
        <v>13</v>
      </c>
      <c r="H1108" s="1" t="s">
        <v>14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16108</v>
      </c>
      <c r="B1109" s="19" t="str">
        <f>HYPERLINK("https://nuithanh.quangnam.gov.vn/webcenter/portal/nuithanh", "UBND Ủy ban nhân dân xã Tam Sơn tỉnh Quảng Nam")</f>
        <v>UBND Ủy ban nhân dân xã Tam Sơn tỉnh Quảng Nam</v>
      </c>
      <c r="C1109" s="21" t="s">
        <v>15</v>
      </c>
      <c r="D1109" s="22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16109</v>
      </c>
      <c r="B1110" s="19" t="str">
        <f>HYPERLINK("https://www.facebook.com/Policetamthanhpn/", "Công an xã Tam Thạnh tỉnh Quảng Nam")</f>
        <v>Công an xã Tam Thạnh tỉnh Quảng Nam</v>
      </c>
      <c r="C1110" s="21" t="s">
        <v>15</v>
      </c>
      <c r="D1110" s="21"/>
      <c r="E1110" s="1" t="s">
        <v>13</v>
      </c>
      <c r="F1110" s="1" t="s">
        <v>13</v>
      </c>
      <c r="G1110" s="1" t="s">
        <v>13</v>
      </c>
      <c r="H1110" s="1" t="s">
        <v>14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16110</v>
      </c>
      <c r="B1111" s="19" t="str">
        <f>HYPERLINK("https://tamdan.gov.vn/", "UBND Ủy ban nhân dân xã Tam Thạnh tỉnh Quảng Nam")</f>
        <v>UBND Ủy ban nhân dân xã Tam Thạnh tỉnh Quảng Nam</v>
      </c>
      <c r="C1111" s="21" t="s">
        <v>15</v>
      </c>
      <c r="D1111" s="22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16111</v>
      </c>
      <c r="B1112" s="19" t="str">
        <f>HYPERLINK("https://www.facebook.com/policetamanhbac/?locale=vi_VN", "Công an xã Tam Anh Bắc tỉnh Quảng Nam")</f>
        <v>Công an xã Tam Anh Bắc tỉnh Quảng Nam</v>
      </c>
      <c r="C1112" s="21" t="s">
        <v>15</v>
      </c>
      <c r="D1112" s="21" t="s">
        <v>16</v>
      </c>
      <c r="E1112" s="1" t="s">
        <v>13</v>
      </c>
      <c r="F1112" s="1" t="s">
        <v>13</v>
      </c>
      <c r="G1112" s="1" t="s">
        <v>13</v>
      </c>
      <c r="H1112" s="1" t="s">
        <v>14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16112</v>
      </c>
      <c r="B1113" s="19" t="str">
        <f>HYPERLINK("http://tamanhnam.nuithanh.quangnam.gov.vn/", "UBND Ủy ban nhân dân xã Tam Anh Bắc tỉnh Quảng Nam")</f>
        <v>UBND Ủy ban nhân dân xã Tam Anh Bắc tỉnh Quảng Nam</v>
      </c>
      <c r="C1113" s="21" t="s">
        <v>15</v>
      </c>
      <c r="D1113" s="22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16113</v>
      </c>
      <c r="B1114" s="19" t="s">
        <v>215</v>
      </c>
      <c r="C1114" s="20" t="s">
        <v>13</v>
      </c>
      <c r="D1114" s="21"/>
      <c r="E1114" s="1" t="s">
        <v>13</v>
      </c>
      <c r="F1114" s="1" t="s">
        <v>13</v>
      </c>
      <c r="G1114" s="1" t="s">
        <v>13</v>
      </c>
      <c r="H1114" s="1" t="s">
        <v>14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16114</v>
      </c>
      <c r="B1115" s="19" t="str">
        <f>HYPERLINK("http://tamanhnam.nuithanh.quangnam.gov.vn/", "UBND Ủy ban nhân dân xã Tam Anh Nam tỉnh Quảng Nam")</f>
        <v>UBND Ủy ban nhân dân xã Tam Anh Nam tỉnh Quảng Nam</v>
      </c>
      <c r="C1115" s="21" t="s">
        <v>15</v>
      </c>
      <c r="D1115" s="22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16115</v>
      </c>
      <c r="B1116" s="19" t="str">
        <f>HYPERLINK("https://www.facebook.com/policetamhoa/", "Công an xã Tam Hòa tỉnh Quảng Nam")</f>
        <v>Công an xã Tam Hòa tỉnh Quảng Nam</v>
      </c>
      <c r="C1116" s="21" t="s">
        <v>15</v>
      </c>
      <c r="D1116" s="21"/>
      <c r="E1116" s="1" t="s">
        <v>13</v>
      </c>
      <c r="F1116" s="1" t="s">
        <v>13</v>
      </c>
      <c r="G1116" s="1" t="s">
        <v>13</v>
      </c>
      <c r="H1116" s="1" t="s">
        <v>14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16116</v>
      </c>
      <c r="B1117" s="19" t="str">
        <f>HYPERLINK("http://tamhoa.nuithanh.quangnam.gov.vn/", "UBND Ủy ban nhân dân xã Tam Hòa tỉnh Quảng Nam")</f>
        <v>UBND Ủy ban nhân dân xã Tam Hòa tỉnh Quảng Nam</v>
      </c>
      <c r="C1117" s="21" t="s">
        <v>15</v>
      </c>
      <c r="D1117" s="22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16117</v>
      </c>
      <c r="B1118" s="19" t="str">
        <f>HYPERLINK("https://www.facebook.com/tuoitreconganquangnam/", "Công an xã Tam Hiệp tỉnh Quảng Nam")</f>
        <v>Công an xã Tam Hiệp tỉnh Quảng Nam</v>
      </c>
      <c r="C1118" s="21" t="s">
        <v>15</v>
      </c>
      <c r="D1118" s="21" t="s">
        <v>16</v>
      </c>
      <c r="E1118" s="1" t="s">
        <v>13</v>
      </c>
      <c r="F1118" s="1" t="s">
        <v>13</v>
      </c>
      <c r="G1118" s="1" t="s">
        <v>13</v>
      </c>
      <c r="H1118" s="1" t="s">
        <v>14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16118</v>
      </c>
      <c r="B1119" s="19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1119" s="21" t="s">
        <v>15</v>
      </c>
      <c r="D1119" s="22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16119</v>
      </c>
      <c r="B1120" s="19" t="str">
        <f>HYPERLINK("https://www.facebook.com/policetamhai", "Công an xã Tam Hải tỉnh Quảng Nam")</f>
        <v>Công an xã Tam Hải tỉnh Quảng Nam</v>
      </c>
      <c r="C1120" s="21" t="s">
        <v>15</v>
      </c>
      <c r="D1120" s="21"/>
      <c r="E1120" s="1" t="s">
        <v>13</v>
      </c>
      <c r="F1120" s="1" t="s">
        <v>13</v>
      </c>
      <c r="G1120" s="1" t="s">
        <v>13</v>
      </c>
      <c r="H1120" s="1" t="s">
        <v>14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16120</v>
      </c>
      <c r="B1121" s="19" t="str">
        <f>HYPERLINK("http://tamhai.nuithanh.quangnam.gov.vn/", "UBND Ủy ban nhân dân xã Tam Hải tỉnh Quảng Nam")</f>
        <v>UBND Ủy ban nhân dân xã Tam Hải tỉnh Quảng Nam</v>
      </c>
      <c r="C1121" s="21" t="s">
        <v>15</v>
      </c>
      <c r="D1121" s="22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16121</v>
      </c>
      <c r="B1122" s="19" t="str">
        <f>HYPERLINK("https://www.facebook.com/policetamgiang/", "Công an xã Tam Giang tỉnh Quảng Nam")</f>
        <v>Công an xã Tam Giang tỉnh Quảng Nam</v>
      </c>
      <c r="C1122" s="21" t="s">
        <v>15</v>
      </c>
      <c r="D1122" s="21"/>
      <c r="E1122" s="1" t="s">
        <v>13</v>
      </c>
      <c r="F1122" s="1" t="s">
        <v>13</v>
      </c>
      <c r="G1122" s="1" t="s">
        <v>13</v>
      </c>
      <c r="H1122" s="1" t="s">
        <v>14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16122</v>
      </c>
      <c r="B1123" s="19" t="str">
        <f>HYPERLINK("https://tamgiangdong.namcan.camau.gov.vn/", "UBND Ủy ban nhân dân xã Tam Giang tỉnh Quảng Nam")</f>
        <v>UBND Ủy ban nhân dân xã Tam Giang tỉnh Quảng Nam</v>
      </c>
      <c r="C1123" s="21" t="s">
        <v>15</v>
      </c>
      <c r="D1123" s="22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16123</v>
      </c>
      <c r="B1124" s="19" t="str">
        <f>HYPERLINK("https://www.facebook.com/p/C%C3%B4ng-an-x%C3%A3-Tam-Quang-100068635860222/", "Công an xã Tam Quang tỉnh Quảng Nam")</f>
        <v>Công an xã Tam Quang tỉnh Quảng Nam</v>
      </c>
      <c r="C1124" s="21" t="s">
        <v>15</v>
      </c>
      <c r="D1124" s="21" t="s">
        <v>16</v>
      </c>
      <c r="E1124" s="1" t="s">
        <v>13</v>
      </c>
      <c r="F1124" s="1" t="s">
        <v>13</v>
      </c>
      <c r="G1124" s="1" t="s">
        <v>13</v>
      </c>
      <c r="H1124" s="1" t="s">
        <v>14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16124</v>
      </c>
      <c r="B1125" s="19" t="str">
        <f>HYPERLINK("https://tamquang.tuongduong.nghean.gov.vn/", "UBND Ủy ban nhân dân xã Tam Quang tỉnh Quảng Nam")</f>
        <v>UBND Ủy ban nhân dân xã Tam Quang tỉnh Quảng Nam</v>
      </c>
      <c r="C1125" s="21" t="s">
        <v>15</v>
      </c>
      <c r="D1125" s="22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16125</v>
      </c>
      <c r="B1126" s="19" t="str">
        <f>HYPERLINK("https://www.facebook.com/policetamnghia/", "Công an xã Tam Nghĩa tỉnh Quảng Nam")</f>
        <v>Công an xã Tam Nghĩa tỉnh Quảng Nam</v>
      </c>
      <c r="C1126" s="21" t="s">
        <v>15</v>
      </c>
      <c r="D1126" s="21" t="s">
        <v>16</v>
      </c>
      <c r="E1126" s="1" t="s">
        <v>13</v>
      </c>
      <c r="F1126" s="1" t="s">
        <v>13</v>
      </c>
      <c r="G1126" s="1" t="s">
        <v>13</v>
      </c>
      <c r="H1126" s="1" t="s">
        <v>14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16126</v>
      </c>
      <c r="B1127" s="19" t="str">
        <f>HYPERLINK("http://tamnghia.nuithanh.quangnam.gov.vn/", "UBND Ủy ban nhân dân xã Tam Nghĩa tỉnh Quảng Nam")</f>
        <v>UBND Ủy ban nhân dân xã Tam Nghĩa tỉnh Quảng Nam</v>
      </c>
      <c r="C1127" s="21" t="s">
        <v>15</v>
      </c>
      <c r="D1127" s="22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16127</v>
      </c>
      <c r="B1128" s="19" t="s">
        <v>216</v>
      </c>
      <c r="C1128" s="20" t="s">
        <v>13</v>
      </c>
      <c r="D1128" s="21" t="s">
        <v>16</v>
      </c>
      <c r="E1128" s="1" t="s">
        <v>13</v>
      </c>
      <c r="F1128" s="1" t="s">
        <v>13</v>
      </c>
      <c r="G1128" s="1" t="s">
        <v>13</v>
      </c>
      <c r="H1128" s="1" t="s">
        <v>14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16128</v>
      </c>
      <c r="B1129" s="19" t="str">
        <f>HYPERLINK("https://nuithanh.quangnam.gov.vn/webcenter/portal/nuithanh", "UBND Ủy ban nhân dân xã Tam Mỹ Tây tỉnh Quảng Nam")</f>
        <v>UBND Ủy ban nhân dân xã Tam Mỹ Tây tỉnh Quảng Nam</v>
      </c>
      <c r="C1129" s="21" t="s">
        <v>15</v>
      </c>
      <c r="D1129" s="22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16129</v>
      </c>
      <c r="B1130" s="19" t="str">
        <f>HYPERLINK("https://www.facebook.com/policetammydong/", "Công an xã Tam Mỹ Đông tỉnh Quảng Nam")</f>
        <v>Công an xã Tam Mỹ Đông tỉnh Quảng Nam</v>
      </c>
      <c r="C1130" s="21" t="s">
        <v>15</v>
      </c>
      <c r="D1130" s="21"/>
      <c r="E1130" s="1" t="s">
        <v>13</v>
      </c>
      <c r="F1130" s="1" t="s">
        <v>13</v>
      </c>
      <c r="G1130" s="1" t="s">
        <v>13</v>
      </c>
      <c r="H1130" s="1" t="s">
        <v>14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16130</v>
      </c>
      <c r="B1131" s="19" t="str">
        <f>HYPERLINK("http://tammydong.nuithanh.quangnam.gov.vn/", "UBND Ủy ban nhân dân xã Tam Mỹ Đông tỉnh Quảng Nam")</f>
        <v>UBND Ủy ban nhân dân xã Tam Mỹ Đông tỉnh Quảng Nam</v>
      </c>
      <c r="C1131" s="21" t="s">
        <v>15</v>
      </c>
      <c r="D1131" s="22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16131</v>
      </c>
      <c r="B1132" s="19" t="str">
        <f>HYPERLINK("https://www.facebook.com/p/M%E1%BA%B7t-tr%E1%BA%ADn-x%C3%A3-Tam-Tr%C3%A0-Huy%E1%BB%87n-N%C3%BAi-Th%C3%A0nh-T%E1%BB%89nh-Qu%E1%BA%A3ng-Nam-100083345678623/", "Công an xã Tam Trà tỉnh Quảng Nam")</f>
        <v>Công an xã Tam Trà tỉnh Quảng Nam</v>
      </c>
      <c r="C1132" s="21" t="s">
        <v>15</v>
      </c>
      <c r="D1132" s="21" t="s">
        <v>16</v>
      </c>
      <c r="E1132" s="1" t="s">
        <v>13</v>
      </c>
      <c r="F1132" s="1" t="s">
        <v>13</v>
      </c>
      <c r="G1132" s="1" t="s">
        <v>13</v>
      </c>
      <c r="H1132" s="1" t="s">
        <v>14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16132</v>
      </c>
      <c r="B1133" s="19" t="str">
        <f>HYPERLINK("https://sldtbxh.quangnam.gov.vn/webcenter/portal/nuithanh/pages_tin-tuc/chi-tiet?dDocName=PORTAL522301", "UBND Ủy ban nhân dân xã Tam Trà tỉnh Quảng Nam")</f>
        <v>UBND Ủy ban nhân dân xã Tam Trà tỉnh Quảng Nam</v>
      </c>
      <c r="C1133" s="21" t="s">
        <v>15</v>
      </c>
      <c r="D1133" s="22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16133</v>
      </c>
      <c r="B1134" s="19" t="str">
        <f>HYPERLINK("https://www.facebook.com/Policetamthanhpn/", "Công an xã Tam Thành tỉnh Quảng Nam")</f>
        <v>Công an xã Tam Thành tỉnh Quảng Nam</v>
      </c>
      <c r="C1134" s="21" t="s">
        <v>15</v>
      </c>
      <c r="D1134" s="21" t="s">
        <v>16</v>
      </c>
      <c r="E1134" s="1" t="s">
        <v>13</v>
      </c>
      <c r="F1134" s="1" t="s">
        <v>13</v>
      </c>
      <c r="G1134" s="1" t="s">
        <v>13</v>
      </c>
      <c r="H1134" s="1" t="s">
        <v>14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16134</v>
      </c>
      <c r="B1135" s="19" t="str">
        <f>HYPERLINK("https://tamdan.gov.vn/", "UBND Ủy ban nhân dân xã Tam Thành tỉnh Quảng Nam")</f>
        <v>UBND Ủy ban nhân dân xã Tam Thành tỉnh Quảng Nam</v>
      </c>
      <c r="C1135" s="21" t="s">
        <v>15</v>
      </c>
      <c r="D1135" s="22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16135</v>
      </c>
      <c r="B1136" s="19" t="str">
        <f>HYPERLINK("https://www.facebook.com/tuoitreconganquangnam/", "Công an xã Tam An tỉnh Quảng Nam")</f>
        <v>Công an xã Tam An tỉnh Quảng Nam</v>
      </c>
      <c r="C1136" s="21" t="s">
        <v>15</v>
      </c>
      <c r="D1136" s="21"/>
      <c r="E1136" s="1" t="s">
        <v>13</v>
      </c>
      <c r="F1136" s="1" t="s">
        <v>13</v>
      </c>
      <c r="G1136" s="1" t="s">
        <v>13</v>
      </c>
      <c r="H1136" s="1" t="s">
        <v>14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16136</v>
      </c>
      <c r="B1137" s="19" t="str">
        <f>HYPERLINK("https://tamdan.gov.vn/", "UBND Ủy ban nhân dân xã Tam An tỉnh Quảng Nam")</f>
        <v>UBND Ủy ban nhân dân xã Tam An tỉnh Quảng Nam</v>
      </c>
      <c r="C1137" s="21" t="s">
        <v>15</v>
      </c>
      <c r="D1137" s="22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16137</v>
      </c>
      <c r="B1138" s="19" t="str">
        <f>HYPERLINK("https://www.facebook.com/p/C%C3%B4ng-an-x%C3%A3-Tam-%C4%90%C3%A0n-100073004180063/", "Công an xã Tam Đàn tỉnh Quảng Nam")</f>
        <v>Công an xã Tam Đàn tỉnh Quảng Nam</v>
      </c>
      <c r="C1138" s="21" t="s">
        <v>15</v>
      </c>
      <c r="D1138" s="21"/>
      <c r="E1138" s="1" t="s">
        <v>13</v>
      </c>
      <c r="F1138" s="1" t="s">
        <v>13</v>
      </c>
      <c r="G1138" s="1" t="s">
        <v>13</v>
      </c>
      <c r="H1138" s="1" t="s">
        <v>14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16138</v>
      </c>
      <c r="B1139" s="19" t="str">
        <f>HYPERLINK("https://tamdan.gov.vn/", "UBND Ủy ban nhân dân xã Tam Đàn tỉnh Quảng Nam")</f>
        <v>UBND Ủy ban nhân dân xã Tam Đàn tỉnh Quảng Nam</v>
      </c>
      <c r="C1139" s="21" t="s">
        <v>15</v>
      </c>
      <c r="D1139" s="22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16139</v>
      </c>
      <c r="B1140" s="19" t="str">
        <f>HYPERLINK("https://www.facebook.com/policetamloc/", "Công an xã Tam Lộc tỉnh Quảng Nam")</f>
        <v>Công an xã Tam Lộc tỉnh Quảng Nam</v>
      </c>
      <c r="C1140" s="21" t="s">
        <v>15</v>
      </c>
      <c r="D1140" s="21" t="s">
        <v>16</v>
      </c>
      <c r="E1140" s="1" t="s">
        <v>13</v>
      </c>
      <c r="F1140" s="1" t="s">
        <v>13</v>
      </c>
      <c r="G1140" s="1" t="s">
        <v>13</v>
      </c>
      <c r="H1140" s="1" t="s">
        <v>14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16140</v>
      </c>
      <c r="B1141" s="19" t="str">
        <f>HYPERLINK("https://xatamloc.gov.vn/", "UBND Ủy ban nhân dân xã Tam Lộc tỉnh Quảng Nam")</f>
        <v>UBND Ủy ban nhân dân xã Tam Lộc tỉnh Quảng Nam</v>
      </c>
      <c r="C1141" s="21" t="s">
        <v>15</v>
      </c>
      <c r="D1141" s="22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16141</v>
      </c>
      <c r="B1142" s="19" t="str">
        <f>HYPERLINK("https://www.facebook.com/policetamphuoc/", "Công an xã Tam Phước tỉnh Quảng Nam")</f>
        <v>Công an xã Tam Phước tỉnh Quảng Nam</v>
      </c>
      <c r="C1142" s="21" t="s">
        <v>15</v>
      </c>
      <c r="D1142" s="21" t="s">
        <v>16</v>
      </c>
      <c r="E1142" s="1" t="s">
        <v>13</v>
      </c>
      <c r="F1142" s="1" t="s">
        <v>13</v>
      </c>
      <c r="G1142" s="1" t="s">
        <v>13</v>
      </c>
      <c r="H1142" s="1" t="s">
        <v>14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16142</v>
      </c>
      <c r="B1143" s="19" t="str">
        <f>HYPERLINK("https://xatamphuoc.gov.vn/", "UBND Ủy ban nhân dân xã Tam Phước tỉnh Quảng Nam")</f>
        <v>UBND Ủy ban nhân dân xã Tam Phước tỉnh Quảng Nam</v>
      </c>
      <c r="C1143" s="21" t="s">
        <v>15</v>
      </c>
      <c r="D1143" s="22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16143</v>
      </c>
      <c r="B1144" s="19" t="str">
        <f>HYPERLINK("https://www.facebook.com/policetamvinh/", "Công an xã Tam Vinh tỉnh Quảng Nam")</f>
        <v>Công an xã Tam Vinh tỉnh Quảng Nam</v>
      </c>
      <c r="C1144" s="21" t="s">
        <v>15</v>
      </c>
      <c r="D1144" s="21" t="s">
        <v>16</v>
      </c>
      <c r="E1144" s="1" t="s">
        <v>13</v>
      </c>
      <c r="F1144" s="1" t="s">
        <v>13</v>
      </c>
      <c r="G1144" s="1" t="s">
        <v>13</v>
      </c>
      <c r="H1144" s="1" t="s">
        <v>14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16144</v>
      </c>
      <c r="B1145" s="19" t="str">
        <f>HYPERLINK("https://tamvinh.gov.vn/", "UBND Ủy ban nhân dân xã Tam Vinh tỉnh Quảng Nam")</f>
        <v>UBND Ủy ban nhân dân xã Tam Vinh tỉnh Quảng Nam</v>
      </c>
      <c r="C1145" s="21" t="s">
        <v>15</v>
      </c>
      <c r="D1145" s="22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16145</v>
      </c>
      <c r="B1146" s="19" t="str">
        <f>HYPERLINK("https://www.facebook.com/policetamthai/", "Công an xã Tam Thái tỉnh Quảng Nam")</f>
        <v>Công an xã Tam Thái tỉnh Quảng Nam</v>
      </c>
      <c r="C1146" s="21" t="s">
        <v>15</v>
      </c>
      <c r="D1146" s="21" t="s">
        <v>16</v>
      </c>
      <c r="E1146" s="1" t="s">
        <v>13</v>
      </c>
      <c r="F1146" s="1" t="s">
        <v>13</v>
      </c>
      <c r="G1146" s="1" t="s">
        <v>13</v>
      </c>
      <c r="H1146" s="1" t="s">
        <v>14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16146</v>
      </c>
      <c r="B1147" s="19" t="str">
        <f>HYPERLINK("http://tamthai.gov.vn/", "UBND Ủy ban nhân dân xã Tam Thái tỉnh Quảng Nam")</f>
        <v>UBND Ủy ban nhân dân xã Tam Thái tỉnh Quảng Nam</v>
      </c>
      <c r="C1147" s="21" t="s">
        <v>15</v>
      </c>
      <c r="D1147" s="22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16147</v>
      </c>
      <c r="B1148" s="19" t="str">
        <f>HYPERLINK("https://www.facebook.com/policetamdaipn/", "Công an xã Tam Đại tỉnh Quảng Nam")</f>
        <v>Công an xã Tam Đại tỉnh Quảng Nam</v>
      </c>
      <c r="C1148" s="21" t="s">
        <v>15</v>
      </c>
      <c r="D1148" s="21"/>
      <c r="E1148" s="1" t="s">
        <v>13</v>
      </c>
      <c r="F1148" s="1" t="s">
        <v>13</v>
      </c>
      <c r="G1148" s="1" t="s">
        <v>13</v>
      </c>
      <c r="H1148" s="1" t="s">
        <v>14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16148</v>
      </c>
      <c r="B1149" s="19" t="str">
        <f>HYPERLINK("http://tamdai.phuninh.gov.vn/index.php?option=com_content&amp;view=frontpage", "UBND Ủy ban nhân dân xã Tam Đại tỉnh Quảng Nam")</f>
        <v>UBND Ủy ban nhân dân xã Tam Đại tỉnh Quảng Nam</v>
      </c>
      <c r="C1149" s="21" t="s">
        <v>15</v>
      </c>
      <c r="D1149" s="22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16149</v>
      </c>
      <c r="B1150" s="19" t="str">
        <f>HYPERLINK("https://www.facebook.com/tuoitreconganquangnam/", "Công an xã Tam Dân tỉnh Quảng Nam")</f>
        <v>Công an xã Tam Dân tỉnh Quảng Nam</v>
      </c>
      <c r="C1150" s="21" t="s">
        <v>15</v>
      </c>
      <c r="D1150" s="21" t="s">
        <v>16</v>
      </c>
      <c r="E1150" s="1" t="s">
        <v>13</v>
      </c>
      <c r="F1150" s="1" t="s">
        <v>13</v>
      </c>
      <c r="G1150" s="1" t="s">
        <v>13</v>
      </c>
      <c r="H1150" s="1" t="s">
        <v>14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16150</v>
      </c>
      <c r="B1151" s="19" t="str">
        <f>HYPERLINK("https://tamdan.gov.vn/", "UBND Ủy ban nhân dân xã Tam Dân tỉnh Quảng Nam")</f>
        <v>UBND Ủy ban nhân dân xã Tam Dân tỉnh Quảng Nam</v>
      </c>
      <c r="C1151" s="21" t="s">
        <v>15</v>
      </c>
      <c r="D1151" s="22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16151</v>
      </c>
      <c r="B1152" s="19" t="str">
        <f>HYPERLINK("https://www.facebook.com/policetamlanh/", "Công an xã Tam Lãnh tỉnh Quảng Nam")</f>
        <v>Công an xã Tam Lãnh tỉnh Quảng Nam</v>
      </c>
      <c r="C1152" s="21" t="s">
        <v>15</v>
      </c>
      <c r="D1152" s="21" t="s">
        <v>16</v>
      </c>
      <c r="E1152" s="1" t="s">
        <v>13</v>
      </c>
      <c r="F1152" s="1" t="s">
        <v>13</v>
      </c>
      <c r="G1152" s="1" t="s">
        <v>13</v>
      </c>
      <c r="H1152" s="1" t="s">
        <v>14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16152</v>
      </c>
      <c r="B1153" s="19" t="str">
        <f>HYPERLINK("https://xatamlanh.gov.vn/", "UBND Ủy ban nhân dân xã Tam Lãnh tỉnh Quảng Nam")</f>
        <v>UBND Ủy ban nhân dân xã Tam Lãnh tỉnh Quảng Nam</v>
      </c>
      <c r="C1153" s="21" t="s">
        <v>15</v>
      </c>
      <c r="D1153" s="22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16153</v>
      </c>
      <c r="B1154" s="19" t="s">
        <v>217</v>
      </c>
      <c r="C1154" s="20" t="s">
        <v>13</v>
      </c>
      <c r="D1154" s="21"/>
      <c r="E1154" s="1" t="s">
        <v>13</v>
      </c>
      <c r="F1154" s="1" t="s">
        <v>13</v>
      </c>
      <c r="G1154" s="1" t="s">
        <v>13</v>
      </c>
      <c r="H1154" s="1" t="s">
        <v>14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16154</v>
      </c>
      <c r="B1155" s="19" t="str">
        <f>HYPERLINK("https://nongson.quangnam.gov.vn/webcenter/portal/nongson/pages_danh-ba?deptId=601", "UBND Ủy ban nhân dân xã Quế Trung tỉnh Quảng Nam")</f>
        <v>UBND Ủy ban nhân dân xã Quế Trung tỉnh Quảng Nam</v>
      </c>
      <c r="C1155" s="21" t="s">
        <v>15</v>
      </c>
      <c r="D1155" s="22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16155</v>
      </c>
      <c r="B1156" s="19" t="s">
        <v>218</v>
      </c>
      <c r="C1156" s="20" t="s">
        <v>13</v>
      </c>
      <c r="D1156" s="21"/>
      <c r="E1156" s="1" t="s">
        <v>13</v>
      </c>
      <c r="F1156" s="1" t="s">
        <v>13</v>
      </c>
      <c r="G1156" s="1" t="s">
        <v>13</v>
      </c>
      <c r="H1156" s="1" t="s">
        <v>14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16156</v>
      </c>
      <c r="B1157" s="19" t="str">
        <f>HYPERLINK("https://quean.queson.quangnam.gov.vn/", "UBND Ủy ban nhân dân xã Quế Ninh tỉnh Quảng Nam")</f>
        <v>UBND Ủy ban nhân dân xã Quế Ninh tỉnh Quảng Nam</v>
      </c>
      <c r="C1157" s="21" t="s">
        <v>15</v>
      </c>
      <c r="D1157" s="22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16157</v>
      </c>
      <c r="B1158" s="19" t="str">
        <f>HYPERLINK("https://www.facebook.com/tuoitreconganquangnam/", "Công an xã Phước Ninh tỉnh Quảng Nam")</f>
        <v>Công an xã Phước Ninh tỉnh Quảng Nam</v>
      </c>
      <c r="C1158" s="21" t="s">
        <v>15</v>
      </c>
      <c r="D1158" s="21" t="s">
        <v>16</v>
      </c>
      <c r="E1158" s="1" t="s">
        <v>13</v>
      </c>
      <c r="F1158" s="1" t="s">
        <v>13</v>
      </c>
      <c r="G1158" s="1" t="s">
        <v>13</v>
      </c>
      <c r="H1158" s="1" t="s">
        <v>14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16158</v>
      </c>
      <c r="B1159" s="19" t="str">
        <f>HYPERLINK("https://mc.ninhthuan.gov.vn/portaldvc/KenhTin/dich-vu-cong-truc-tuyen.aspx?_dv=000-27-31-H43", "UBND Ủy ban nhân dân xã Phước Ninh tỉnh Quảng Nam")</f>
        <v>UBND Ủy ban nhân dân xã Phước Ninh tỉnh Quảng Nam</v>
      </c>
      <c r="C1159" s="21" t="s">
        <v>15</v>
      </c>
      <c r="D1159" s="22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16159</v>
      </c>
      <c r="B1160" s="19" t="s">
        <v>219</v>
      </c>
      <c r="C1160" s="20" t="s">
        <v>13</v>
      </c>
      <c r="D1160" s="21" t="s">
        <v>16</v>
      </c>
      <c r="E1160" s="1" t="s">
        <v>13</v>
      </c>
      <c r="F1160" s="1" t="s">
        <v>13</v>
      </c>
      <c r="G1160" s="1" t="s">
        <v>13</v>
      </c>
      <c r="H1160" s="1" t="s">
        <v>14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16160</v>
      </c>
      <c r="B1161" s="19" t="str">
        <f>HYPERLINK("https://nongson.quangnam.gov.vn/webcenter/portal/nongson/pages_danh-ba?deptId=600", "UBND Ủy ban nhân dân xã Quế Lộc tỉnh Quảng Nam")</f>
        <v>UBND Ủy ban nhân dân xã Quế Lộc tỉnh Quảng Nam</v>
      </c>
      <c r="C1161" s="21" t="s">
        <v>15</v>
      </c>
      <c r="D1161" s="22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16161</v>
      </c>
      <c r="B1162" s="19" t="str">
        <f>HYPERLINK("https://www.facebook.com/tuoitreconganquangnam/", "Công an xã Sơn Viên tỉnh Quảng Nam")</f>
        <v>Công an xã Sơn Viên tỉnh Quảng Nam</v>
      </c>
      <c r="C1162" s="21" t="s">
        <v>15</v>
      </c>
      <c r="D1162" s="21" t="s">
        <v>16</v>
      </c>
      <c r="E1162" s="1" t="s">
        <v>13</v>
      </c>
      <c r="F1162" s="1" t="s">
        <v>13</v>
      </c>
      <c r="G1162" s="1" t="s">
        <v>13</v>
      </c>
      <c r="H1162" s="1" t="s">
        <v>14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16162</v>
      </c>
      <c r="B1163" s="19" t="str">
        <f>HYPERLINK("https://sonvien.gov.vn/", "UBND Ủy ban nhân dân xã Sơn Viên tỉnh Quảng Nam")</f>
        <v>UBND Ủy ban nhân dân xã Sơn Viên tỉnh Quảng Nam</v>
      </c>
      <c r="C1163" s="21" t="s">
        <v>15</v>
      </c>
      <c r="D1163" s="22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16163</v>
      </c>
      <c r="B1164" s="19" t="s">
        <v>220</v>
      </c>
      <c r="C1164" s="20" t="s">
        <v>13</v>
      </c>
      <c r="D1164" s="21"/>
      <c r="E1164" s="1" t="s">
        <v>13</v>
      </c>
      <c r="F1164" s="1" t="s">
        <v>13</v>
      </c>
      <c r="G1164" s="1" t="s">
        <v>13</v>
      </c>
      <c r="H1164" s="1" t="s">
        <v>14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16164</v>
      </c>
      <c r="B1165" s="19" t="str">
        <f>HYPERLINK("https://quean.queson.quangnam.gov.vn/", "UBND Ủy ban nhân dân xã Quế Phước tỉnh Quảng Nam")</f>
        <v>UBND Ủy ban nhân dân xã Quế Phước tỉnh Quảng Nam</v>
      </c>
      <c r="C1165" s="21" t="s">
        <v>15</v>
      </c>
      <c r="D1165" s="22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16165</v>
      </c>
      <c r="B1166" s="19" t="s">
        <v>221</v>
      </c>
      <c r="C1166" s="20" t="s">
        <v>13</v>
      </c>
      <c r="D1166" s="21" t="s">
        <v>16</v>
      </c>
      <c r="E1166" s="1" t="s">
        <v>13</v>
      </c>
      <c r="F1166" s="1" t="s">
        <v>13</v>
      </c>
      <c r="G1166" s="1" t="s">
        <v>13</v>
      </c>
      <c r="H1166" s="1" t="s">
        <v>14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16166</v>
      </c>
      <c r="B1167" s="19" t="str">
        <f>HYPERLINK("https://sldtbxh.quangnam.gov.vn/webcenter/portal/nongsonv2/pages_tin-tuc/chi-tiet-tin?dDocName=PORTAL227903", "UBND Ủy ban nhân dân xã Quế Lâm tỉnh Quảng Nam")</f>
        <v>UBND Ủy ban nhân dân xã Quế Lâm tỉnh Quảng Nam</v>
      </c>
      <c r="C1167" s="21" t="s">
        <v>15</v>
      </c>
      <c r="D1167" s="22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16167</v>
      </c>
      <c r="B1168" s="19" t="s">
        <v>222</v>
      </c>
      <c r="C1168" s="20" t="s">
        <v>13</v>
      </c>
      <c r="D1168" s="21"/>
      <c r="E1168" s="1" t="s">
        <v>13</v>
      </c>
      <c r="F1168" s="1" t="s">
        <v>13</v>
      </c>
      <c r="G1168" s="1" t="s">
        <v>13</v>
      </c>
      <c r="H1168" s="1" t="s">
        <v>14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16168</v>
      </c>
      <c r="B1169" s="19" t="str">
        <f>HYPERLINK("https://phuonglehongphong.thanhpho.quangngai.gov.vn/", "UBND Ủy ban nhân dân phường Lê Hồng Phong tỉnh Quảng Ngãi")</f>
        <v>UBND Ủy ban nhân dân phường Lê Hồng Phong tỉnh Quảng Ngãi</v>
      </c>
      <c r="C1169" s="21" t="s">
        <v>15</v>
      </c>
      <c r="D1169" s="22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16169</v>
      </c>
      <c r="B1170" s="19" t="str">
        <f>HYPERLINK("https://www.facebook.com/p/M%E1%BA%B7t-tr%E1%BA%ADn-ph%C6%B0%E1%BB%9Dng-Tr%E1%BA%A7n-Ph%C3%BA-th%C3%A0nh-ph%E1%BB%91-Qu%E1%BA%A3ng-Ng%C3%A3i-t%E1%BB%89nh-Qu%E1%BA%A3ng-Ng%C3%A3i-100091700378052/?locale=de_DE", "Công an phường Trần Phú tỉnh Quảng Ngãi")</f>
        <v>Công an phường Trần Phú tỉnh Quảng Ngãi</v>
      </c>
      <c r="C1170" s="21" t="s">
        <v>15</v>
      </c>
      <c r="D1170" s="21"/>
      <c r="E1170" s="1" t="s">
        <v>13</v>
      </c>
      <c r="F1170" s="1" t="s">
        <v>13</v>
      </c>
      <c r="G1170" s="1" t="s">
        <v>13</v>
      </c>
      <c r="H1170" s="1" t="s">
        <v>14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16170</v>
      </c>
      <c r="B1171" s="19" t="str">
        <f>HYPERLINK("https://phuongtranphu.thanhpho.quangngai.gov.vn/", "UBND Ủy ban nhân dân phường Trần Phú tỉnh Quảng Ngãi")</f>
        <v>UBND Ủy ban nhân dân phường Trần Phú tỉnh Quảng Ngãi</v>
      </c>
      <c r="C1171" s="21" t="s">
        <v>15</v>
      </c>
      <c r="D1171" s="22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16171</v>
      </c>
      <c r="B1172" s="19" t="str">
        <f>HYPERLINK("https://www.facebook.com/162536025352996", "Công an phường Quảng Phú tỉnh Quảng Ngãi")</f>
        <v>Công an phường Quảng Phú tỉnh Quảng Ngãi</v>
      </c>
      <c r="C1172" s="21" t="s">
        <v>15</v>
      </c>
      <c r="D1172" s="21" t="s">
        <v>16</v>
      </c>
      <c r="E1172" s="1" t="s">
        <v>13</v>
      </c>
      <c r="F1172" s="1" t="s">
        <v>13</v>
      </c>
      <c r="G1172" s="1" t="s">
        <v>13</v>
      </c>
      <c r="H1172" s="1" t="s">
        <v>14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16172</v>
      </c>
      <c r="B1173" s="19" t="str">
        <f>HYPERLINK("https://phuongquangphu.thanhpho.quangngai.gov.vn/", "UBND Ủy ban nhân dân phường Quảng Phú tỉnh Quảng Ngãi")</f>
        <v>UBND Ủy ban nhân dân phường Quảng Phú tỉnh Quảng Ngãi</v>
      </c>
      <c r="C1173" s="21" t="s">
        <v>15</v>
      </c>
      <c r="D1173" s="22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16173</v>
      </c>
      <c r="B1174" s="19" t="s">
        <v>223</v>
      </c>
      <c r="C1174" s="20" t="s">
        <v>13</v>
      </c>
      <c r="D1174" s="21"/>
      <c r="E1174" s="1" t="s">
        <v>13</v>
      </c>
      <c r="F1174" s="1" t="s">
        <v>13</v>
      </c>
      <c r="G1174" s="1" t="s">
        <v>13</v>
      </c>
      <c r="H1174" s="1" t="s">
        <v>14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16174</v>
      </c>
      <c r="B1175" s="19" t="str">
        <f>HYPERLINK("https://quangngai.gov.vn/web/phuong-nghia-chanh/trang-chu", "UBND Ủy ban nhân dân phường Nghĩa Chánh tỉnh Quảng Ngãi")</f>
        <v>UBND Ủy ban nhân dân phường Nghĩa Chánh tỉnh Quảng Ngãi</v>
      </c>
      <c r="C1175" s="21" t="s">
        <v>15</v>
      </c>
      <c r="D1175" s="22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16175</v>
      </c>
      <c r="B1176" s="19" t="str">
        <f>HYPERLINK("https://www.facebook.com/p/Li%C3%AAn-%C4%91%E1%BB%99i-THCS-Tr%E1%BA%A7n-H%C6%B0ng-%C4%90%E1%BA%A1o-TPQu%E1%BA%A3ng-Ng%C3%A3i-100075736100861/?locale=hi_IN", "Công an phường Trần Hưng Đạo tỉnh Quảng Ngãi")</f>
        <v>Công an phường Trần Hưng Đạo tỉnh Quảng Ngãi</v>
      </c>
      <c r="C1176" s="21" t="s">
        <v>15</v>
      </c>
      <c r="D1176" s="21"/>
      <c r="E1176" s="1" t="s">
        <v>13</v>
      </c>
      <c r="F1176" s="1" t="s">
        <v>13</v>
      </c>
      <c r="G1176" s="1" t="s">
        <v>13</v>
      </c>
      <c r="H1176" s="1" t="s">
        <v>14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16176</v>
      </c>
      <c r="B1177" s="19" t="str">
        <f>HYPERLINK("https://quangngai.gov.vn/web/phuong-tran-hung-dao/trang-chu", "UBND Ủy ban nhân dân phường Trần Hưng Đạo tỉnh Quảng Ngãi")</f>
        <v>UBND Ủy ban nhân dân phường Trần Hưng Đạo tỉnh Quảng Ngãi</v>
      </c>
      <c r="C1177" s="21" t="s">
        <v>15</v>
      </c>
      <c r="D1177" s="22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16177</v>
      </c>
      <c r="B1178" s="19" t="s">
        <v>224</v>
      </c>
      <c r="C1178" s="20" t="s">
        <v>13</v>
      </c>
      <c r="D1178" s="21"/>
      <c r="E1178" s="1" t="s">
        <v>13</v>
      </c>
      <c r="F1178" s="1" t="s">
        <v>13</v>
      </c>
      <c r="G1178" s="1" t="s">
        <v>13</v>
      </c>
      <c r="H1178" s="1" t="s">
        <v>14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16178</v>
      </c>
      <c r="B1179" s="19" t="str">
        <f>HYPERLINK("https://phuongnguyennghiem.thanhpho.quangngai.gov.vn/", "UBND Ủy ban nhân dân phường Nguyễn Nghiêm tỉnh Quảng Ngãi")</f>
        <v>UBND Ủy ban nhân dân phường Nguyễn Nghiêm tỉnh Quảng Ngãi</v>
      </c>
      <c r="C1179" s="21" t="s">
        <v>15</v>
      </c>
      <c r="D1179" s="22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16179</v>
      </c>
      <c r="B1180" s="19" t="str">
        <f>HYPERLINK("https://www.facebook.com/BVDKTQN/?locale=th_TH", "Công an phường Nghĩa Lộ tỉnh Quảng Ngãi")</f>
        <v>Công an phường Nghĩa Lộ tỉnh Quảng Ngãi</v>
      </c>
      <c r="C1180" s="21" t="s">
        <v>15</v>
      </c>
      <c r="D1180" s="21"/>
      <c r="E1180" s="1" t="s">
        <v>13</v>
      </c>
      <c r="F1180" s="1" t="s">
        <v>13</v>
      </c>
      <c r="G1180" s="1" t="s">
        <v>13</v>
      </c>
      <c r="H1180" s="1" t="s">
        <v>14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16180</v>
      </c>
      <c r="B1181" s="19" t="str">
        <f>HYPERLINK("https://phuongnghialo.thanhpho.quangngai.gov.vn/", "UBND Ủy ban nhân dân phường Nghĩa Lộ tỉnh Quảng Ngãi")</f>
        <v>UBND Ủy ban nhân dân phường Nghĩa Lộ tỉnh Quảng Ngãi</v>
      </c>
      <c r="C1181" s="21" t="s">
        <v>15</v>
      </c>
      <c r="D1181" s="22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16181</v>
      </c>
      <c r="B1182" s="19" t="s">
        <v>225</v>
      </c>
      <c r="C1182" s="20" t="s">
        <v>13</v>
      </c>
      <c r="D1182" s="21"/>
      <c r="E1182" s="1" t="s">
        <v>13</v>
      </c>
      <c r="F1182" s="1" t="s">
        <v>13</v>
      </c>
      <c r="G1182" s="1" t="s">
        <v>13</v>
      </c>
      <c r="H1182" s="1" t="s">
        <v>14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16182</v>
      </c>
      <c r="B1183" s="19" t="str">
        <f>HYPERLINK("https://quangngai.gov.vn/web/phuong-chanh-lo/trang-chu", "UBND Ủy ban nhân dân phường Chánh Lộ tỉnh Quảng Ngãi")</f>
        <v>UBND Ủy ban nhân dân phường Chánh Lộ tỉnh Quảng Ngãi</v>
      </c>
      <c r="C1183" s="21" t="s">
        <v>15</v>
      </c>
      <c r="D1183" s="22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16183</v>
      </c>
      <c r="B1184" s="19" t="s">
        <v>226</v>
      </c>
      <c r="C1184" s="20" t="s">
        <v>13</v>
      </c>
      <c r="D1184" s="21" t="s">
        <v>16</v>
      </c>
      <c r="E1184" s="1" t="s">
        <v>13</v>
      </c>
      <c r="F1184" s="1" t="s">
        <v>13</v>
      </c>
      <c r="G1184" s="1" t="s">
        <v>13</v>
      </c>
      <c r="H1184" s="1" t="s">
        <v>14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16184</v>
      </c>
      <c r="B1185" s="19" t="str">
        <f>HYPERLINK("https://xanghiadung.thanhpho.quangngai.gov.vn/", "UBND Ủy ban nhân dân xã Nghĩa Dũng tỉnh Quảng Ngãi")</f>
        <v>UBND Ủy ban nhân dân xã Nghĩa Dũng tỉnh Quảng Ngãi</v>
      </c>
      <c r="C1185" s="21" t="s">
        <v>15</v>
      </c>
      <c r="D1185" s="22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16185</v>
      </c>
      <c r="B1186" s="19" t="s">
        <v>227</v>
      </c>
      <c r="C1186" s="20" t="s">
        <v>13</v>
      </c>
      <c r="D1186" s="21"/>
      <c r="E1186" s="1" t="s">
        <v>13</v>
      </c>
      <c r="F1186" s="1" t="s">
        <v>13</v>
      </c>
      <c r="G1186" s="1" t="s">
        <v>13</v>
      </c>
      <c r="H1186" s="1" t="s">
        <v>14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16186</v>
      </c>
      <c r="B1187" s="19" t="str">
        <f>HYPERLINK("https://xanghiadong.thanhpho.quangngai.gov.vn/", "UBND Ủy ban nhân dân xã Nghĩa Dõng tỉnh Quảng Ngãi")</f>
        <v>UBND Ủy ban nhân dân xã Nghĩa Dõng tỉnh Quảng Ngãi</v>
      </c>
      <c r="C1187" s="21" t="s">
        <v>15</v>
      </c>
      <c r="D1187" s="22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16187</v>
      </c>
      <c r="B1188" s="19" t="str">
        <f>HYPERLINK("https://www.facebook.com/p/UBND-ph%C6%B0%E1%BB%9Dng-Tr%C6%B0%C6%A1ng-Quang-Tr%E1%BB%8Dng-100080094914423/", "Công an phường Trương Quang Trọng tỉnh Quảng Ngãi")</f>
        <v>Công an phường Trương Quang Trọng tỉnh Quảng Ngãi</v>
      </c>
      <c r="C1188" s="21" t="s">
        <v>15</v>
      </c>
      <c r="D1188" s="21"/>
      <c r="E1188" s="1" t="s">
        <v>13</v>
      </c>
      <c r="F1188" s="1" t="s">
        <v>13</v>
      </c>
      <c r="G1188" s="1" t="s">
        <v>13</v>
      </c>
      <c r="H1188" s="1" t="s">
        <v>14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16188</v>
      </c>
      <c r="B1189" s="19" t="str">
        <f>HYPERLINK("https://phuongtruongquangtrong.thanhpho.quangngai.gov.vn/uy-ban-nhan-dan", "UBND Ủy ban nhân dân phường Trương Quang Trọng tỉnh Quảng Ngãi")</f>
        <v>UBND Ủy ban nhân dân phường Trương Quang Trọng tỉnh Quảng Ngãi</v>
      </c>
      <c r="C1189" s="21" t="s">
        <v>15</v>
      </c>
      <c r="D1189" s="22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16189</v>
      </c>
      <c r="B1190" s="19" t="str">
        <f>HYPERLINK("https://www.facebook.com/p/C%E1%BB%9D-%C4%90%E1%BB%8F-X%C3%A3-T%E1%BB%8Bnh-H%C3%B2a-100071571548817/", "Công an xã Tịnh Hòa tỉnh Quảng Ngãi")</f>
        <v>Công an xã Tịnh Hòa tỉnh Quảng Ngãi</v>
      </c>
      <c r="C1190" s="21" t="s">
        <v>15</v>
      </c>
      <c r="D1190" s="21"/>
      <c r="E1190" s="1" t="s">
        <v>13</v>
      </c>
      <c r="F1190" s="1" t="s">
        <v>13</v>
      </c>
      <c r="G1190" s="1" t="s">
        <v>13</v>
      </c>
      <c r="H1190" s="1" t="s">
        <v>14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16190</v>
      </c>
      <c r="B1191" s="19" t="str">
        <f>HYPERLINK("https://quangngai.gov.vn/web/xa-tinh-hoa/trang-chu", "UBND Ủy ban nhân dân xã Tịnh Hòa tỉnh Quảng Ngãi")</f>
        <v>UBND Ủy ban nhân dân xã Tịnh Hòa tỉnh Quảng Ngãi</v>
      </c>
      <c r="C1191" s="21" t="s">
        <v>15</v>
      </c>
      <c r="D1191" s="22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16191</v>
      </c>
      <c r="B1192" s="19" t="str">
        <f>HYPERLINK("https://www.facebook.com/xatinhky/?locale=vi_VN", "Công an xã Tịnh Kỳ tỉnh Quảng Ngãi")</f>
        <v>Công an xã Tịnh Kỳ tỉnh Quảng Ngãi</v>
      </c>
      <c r="C1192" s="21" t="s">
        <v>15</v>
      </c>
      <c r="D1192" s="21" t="s">
        <v>16</v>
      </c>
      <c r="E1192" s="1" t="s">
        <v>13</v>
      </c>
      <c r="F1192" s="1" t="s">
        <v>13</v>
      </c>
      <c r="G1192" s="1" t="s">
        <v>13</v>
      </c>
      <c r="H1192" s="1" t="s">
        <v>14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16192</v>
      </c>
      <c r="B1193" s="19" t="str">
        <f>HYPERLINK("https://xatinhky.thanhpho.quangngai.gov.vn/", "UBND Ủy ban nhân dân xã Tịnh Kỳ tỉnh Quảng Ngãi")</f>
        <v>UBND Ủy ban nhân dân xã Tịnh Kỳ tỉnh Quảng Ngãi</v>
      </c>
      <c r="C1193" s="21" t="s">
        <v>15</v>
      </c>
      <c r="D1193" s="22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16193</v>
      </c>
      <c r="B1194" s="19" t="s">
        <v>228</v>
      </c>
      <c r="C1194" s="20" t="s">
        <v>13</v>
      </c>
      <c r="D1194" s="21"/>
      <c r="E1194" s="1" t="s">
        <v>13</v>
      </c>
      <c r="F1194" s="1" t="s">
        <v>13</v>
      </c>
      <c r="G1194" s="1" t="s">
        <v>13</v>
      </c>
      <c r="H1194" s="1" t="s">
        <v>14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16194</v>
      </c>
      <c r="B1195" s="19" t="str">
        <f>HYPERLINK("https://xatinhthien.thanhpho.quangngai.gov.vn/", "UBND Ủy ban nhân dân xã Tịnh Thiện tỉnh Quảng Ngãi")</f>
        <v>UBND Ủy ban nhân dân xã Tịnh Thiện tỉnh Quảng Ngãi</v>
      </c>
      <c r="C1195" s="21" t="s">
        <v>15</v>
      </c>
      <c r="D1195" s="22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16195</v>
      </c>
      <c r="B1196" s="19" t="str">
        <f>HYPERLINK("https://www.facebook.com/DoanXaTinhAnDong/", "Công an xã Tịnh Ấn Đông tỉnh Quảng Ngãi")</f>
        <v>Công an xã Tịnh Ấn Đông tỉnh Quảng Ngãi</v>
      </c>
      <c r="C1196" s="21" t="s">
        <v>15</v>
      </c>
      <c r="D1196" s="21"/>
      <c r="E1196" s="1" t="s">
        <v>13</v>
      </c>
      <c r="F1196" s="1" t="s">
        <v>13</v>
      </c>
      <c r="G1196" s="1" t="s">
        <v>13</v>
      </c>
      <c r="H1196" s="1" t="s">
        <v>14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16196</v>
      </c>
      <c r="B1197" s="19" t="str">
        <f>HYPERLINK("https://quangngai.gov.vn/web/xa-tinh-an-dong/trang-chu", "UBND Ủy ban nhân dân xã Tịnh Ấn Đông tỉnh Quảng Ngãi")</f>
        <v>UBND Ủy ban nhân dân xã Tịnh Ấn Đông tỉnh Quảng Ngãi</v>
      </c>
      <c r="C1197" s="21" t="s">
        <v>15</v>
      </c>
      <c r="D1197" s="22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16197</v>
      </c>
      <c r="B1198" s="19" t="s">
        <v>229</v>
      </c>
      <c r="C1198" s="20" t="s">
        <v>13</v>
      </c>
      <c r="D1198" s="21"/>
      <c r="E1198" s="1" t="s">
        <v>13</v>
      </c>
      <c r="F1198" s="1" t="s">
        <v>13</v>
      </c>
      <c r="G1198" s="1" t="s">
        <v>13</v>
      </c>
      <c r="H1198" s="1" t="s">
        <v>14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16198</v>
      </c>
      <c r="B1199" s="19" t="str">
        <f>HYPERLINK("https://xatinhchau.thanhpho.quangngai.gov.vn/", "UBND Ủy ban nhân dân xã Tịnh Châu tỉnh Quảng Ngãi")</f>
        <v>UBND Ủy ban nhân dân xã Tịnh Châu tỉnh Quảng Ngãi</v>
      </c>
      <c r="C1199" s="21" t="s">
        <v>15</v>
      </c>
      <c r="D1199" s="22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16199</v>
      </c>
      <c r="B1200" s="19" t="s">
        <v>230</v>
      </c>
      <c r="C1200" s="20" t="s">
        <v>13</v>
      </c>
      <c r="D1200" s="21"/>
      <c r="E1200" s="1" t="s">
        <v>13</v>
      </c>
      <c r="F1200" s="1" t="s">
        <v>13</v>
      </c>
      <c r="G1200" s="1" t="s">
        <v>13</v>
      </c>
      <c r="H1200" s="1" t="s">
        <v>14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16200</v>
      </c>
      <c r="B1201" s="19" t="str">
        <f>HYPERLINK("https://xatinhkhe.thanhpho.quangngai.gov.vn/uy-ban-nhan-dan", "UBND Ủy ban nhân dân xã Tịnh Khê tỉnh Quảng Ngãi")</f>
        <v>UBND Ủy ban nhân dân xã Tịnh Khê tỉnh Quảng Ngãi</v>
      </c>
      <c r="C1201" s="21" t="s">
        <v>15</v>
      </c>
      <c r="D1201" s="22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16201</v>
      </c>
      <c r="B1202" s="19" t="s">
        <v>231</v>
      </c>
      <c r="C1202" s="20" t="s">
        <v>13</v>
      </c>
      <c r="D1202" s="21"/>
      <c r="E1202" s="1" t="s">
        <v>13</v>
      </c>
      <c r="F1202" s="1" t="s">
        <v>13</v>
      </c>
      <c r="G1202" s="1" t="s">
        <v>13</v>
      </c>
      <c r="H1202" s="1" t="s">
        <v>14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16202</v>
      </c>
      <c r="B1203" s="19" t="str">
        <f>HYPERLINK("https://xatinhlong.thanhpho.quangngai.gov.vn/", "UBND Ủy ban nhân dân xã Tịnh Long tỉnh Quảng Ngãi")</f>
        <v>UBND Ủy ban nhân dân xã Tịnh Long tỉnh Quảng Ngãi</v>
      </c>
      <c r="C1203" s="21" t="s">
        <v>15</v>
      </c>
      <c r="D1203" s="22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16203</v>
      </c>
      <c r="B1204" s="19" t="s">
        <v>232</v>
      </c>
      <c r="C1204" s="20" t="s">
        <v>13</v>
      </c>
      <c r="D1204" s="21"/>
      <c r="E1204" s="1" t="s">
        <v>13</v>
      </c>
      <c r="F1204" s="1" t="s">
        <v>13</v>
      </c>
      <c r="G1204" s="1" t="s">
        <v>13</v>
      </c>
      <c r="H1204" s="1" t="s">
        <v>14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16204</v>
      </c>
      <c r="B1205" s="19" t="str">
        <f>HYPERLINK("https://xatinhantay.thanhpho.quangngai.gov.vn/", "UBND Ủy ban nhân dân xã Tịnh Ấn Tây tỉnh Quảng Ngãi")</f>
        <v>UBND Ủy ban nhân dân xã Tịnh Ấn Tây tỉnh Quảng Ngãi</v>
      </c>
      <c r="C1205" s="21" t="s">
        <v>15</v>
      </c>
      <c r="D1205" s="22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16205</v>
      </c>
      <c r="B1206" s="19" t="str">
        <f>HYPERLINK("https://www.facebook.com/dtncatquangngai/", "Công an xã Tịnh An tỉnh Quảng Ngãi")</f>
        <v>Công an xã Tịnh An tỉnh Quảng Ngãi</v>
      </c>
      <c r="C1206" s="21" t="s">
        <v>15</v>
      </c>
      <c r="D1206" s="21" t="s">
        <v>16</v>
      </c>
      <c r="E1206" s="1" t="s">
        <v>13</v>
      </c>
      <c r="F1206" s="1" t="s">
        <v>13</v>
      </c>
      <c r="G1206" s="1" t="s">
        <v>13</v>
      </c>
      <c r="H1206" s="1" t="s">
        <v>14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16206</v>
      </c>
      <c r="B1207" s="19" t="str">
        <f>HYPERLINK("https://xatinhan.thanhpho.quangngai.gov.vn/", "UBND Ủy ban nhân dân xã Tịnh An tỉnh Quảng Ngãi")</f>
        <v>UBND Ủy ban nhân dân xã Tịnh An tỉnh Quảng Ngãi</v>
      </c>
      <c r="C1207" s="21" t="s">
        <v>15</v>
      </c>
      <c r="D1207" s="22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16207</v>
      </c>
      <c r="B1208" s="19" t="s">
        <v>233</v>
      </c>
      <c r="C1208" s="20" t="s">
        <v>13</v>
      </c>
      <c r="D1208" s="21"/>
      <c r="E1208" s="1" t="s">
        <v>13</v>
      </c>
      <c r="F1208" s="1" t="s">
        <v>13</v>
      </c>
      <c r="G1208" s="1" t="s">
        <v>13</v>
      </c>
      <c r="H1208" s="1" t="s">
        <v>14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16208</v>
      </c>
      <c r="B1209" s="19" t="str">
        <f>HYPERLINK("https://xanghiaphu.thanhpho.quangngai.gov.vn/trang-chu", "UBND Ủy ban nhân dân xã Nghĩa Phú tỉnh Quảng Ngãi")</f>
        <v>UBND Ủy ban nhân dân xã Nghĩa Phú tỉnh Quảng Ngãi</v>
      </c>
      <c r="C1209" s="21" t="s">
        <v>15</v>
      </c>
      <c r="D1209" s="22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16209</v>
      </c>
      <c r="B1210" s="19" t="str">
        <f>HYPERLINK("https://www.facebook.com/dtncatquangngai/", "Công an xã Nghĩa Hà tỉnh Quảng Ngãi")</f>
        <v>Công an xã Nghĩa Hà tỉnh Quảng Ngãi</v>
      </c>
      <c r="C1210" s="21" t="s">
        <v>15</v>
      </c>
      <c r="D1210" s="21"/>
      <c r="E1210" s="1" t="s">
        <v>13</v>
      </c>
      <c r="F1210" s="1" t="s">
        <v>13</v>
      </c>
      <c r="G1210" s="1" t="s">
        <v>13</v>
      </c>
      <c r="H1210" s="1" t="s">
        <v>14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16210</v>
      </c>
      <c r="B1211" s="19" t="str">
        <f>HYPERLINK("https://xanghiaha.thanhpho.quangngai.gov.vn/uy-ban-nhan-dan", "UBND Ủy ban nhân dân xã Nghĩa Hà tỉnh Quảng Ngãi")</f>
        <v>UBND Ủy ban nhân dân xã Nghĩa Hà tỉnh Quảng Ngãi</v>
      </c>
      <c r="C1211" s="21" t="s">
        <v>15</v>
      </c>
      <c r="D1211" s="22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16211</v>
      </c>
      <c r="B1212" s="19" t="str">
        <f>HYPERLINK("https://www.facebook.com/dtncatquangngai/", "Công an xã Nghĩa An tỉnh Quảng Ngãi")</f>
        <v>Công an xã Nghĩa An tỉnh Quảng Ngãi</v>
      </c>
      <c r="C1212" s="21" t="s">
        <v>15</v>
      </c>
      <c r="D1212" s="21" t="s">
        <v>16</v>
      </c>
      <c r="E1212" s="1" t="s">
        <v>13</v>
      </c>
      <c r="F1212" s="1" t="s">
        <v>13</v>
      </c>
      <c r="G1212" s="1" t="s">
        <v>13</v>
      </c>
      <c r="H1212" s="1" t="s">
        <v>14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16212</v>
      </c>
      <c r="B1213" s="19" t="str">
        <f>HYPERLINK("https://quangngai.gov.vn/web/xa-nghia-dien/trang-chu", "UBND Ủy ban nhân dân xã Nghĩa An tỉnh Quảng Ngãi")</f>
        <v>UBND Ủy ban nhân dân xã Nghĩa An tỉnh Quảng Ngãi</v>
      </c>
      <c r="C1213" s="21" t="s">
        <v>15</v>
      </c>
      <c r="D1213" s="22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16213</v>
      </c>
      <c r="B1214" s="19" t="s">
        <v>234</v>
      </c>
      <c r="C1214" s="20" t="s">
        <v>13</v>
      </c>
      <c r="D1214" s="21"/>
      <c r="E1214" s="1" t="s">
        <v>13</v>
      </c>
      <c r="F1214" s="1" t="s">
        <v>13</v>
      </c>
      <c r="G1214" s="1" t="s">
        <v>13</v>
      </c>
      <c r="H1214" s="1" t="s">
        <v>14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16214</v>
      </c>
      <c r="B1215" s="19" t="str">
        <f>HYPERLINK("https://xabinhthuan.binhson.quangngai.gov.vn/", "UBND Ủy ban nhân dân xã Bình Thuận tỉnh Quảng Ngãi")</f>
        <v>UBND Ủy ban nhân dân xã Bình Thuận tỉnh Quảng Ngãi</v>
      </c>
      <c r="C1215" s="21" t="s">
        <v>15</v>
      </c>
      <c r="D1215" s="22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16215</v>
      </c>
      <c r="B1216" s="19" t="str">
        <f>HYPERLINK("https://www.facebook.com/dtncatquangngai/", "Công an xã Bình Thạnh tỉnh Quảng Ngãi")</f>
        <v>Công an xã Bình Thạnh tỉnh Quảng Ngãi</v>
      </c>
      <c r="C1216" s="21" t="s">
        <v>15</v>
      </c>
      <c r="D1216" s="21" t="s">
        <v>16</v>
      </c>
      <c r="E1216" s="1" t="s">
        <v>13</v>
      </c>
      <c r="F1216" s="1" t="s">
        <v>13</v>
      </c>
      <c r="G1216" s="1" t="s">
        <v>13</v>
      </c>
      <c r="H1216" s="1" t="s">
        <v>14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16216</v>
      </c>
      <c r="B1217" s="19" t="str">
        <f>HYPERLINK("https://xabinhthanhbn.binhson.quangngai.gov.vn/", "UBND Ủy ban nhân dân xã Bình Thạnh tỉnh Quảng Ngãi")</f>
        <v>UBND Ủy ban nhân dân xã Bình Thạnh tỉnh Quảng Ngãi</v>
      </c>
      <c r="C1217" s="21" t="s">
        <v>15</v>
      </c>
      <c r="D1217" s="22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16217</v>
      </c>
      <c r="B1218" s="19" t="str">
        <f>HYPERLINK("https://www.facebook.com/TrangTinTinhDoanQuangNgai/?locale=uk_UA", "Công an xã Bình Đông tỉnh Quảng Ngãi")</f>
        <v>Công an xã Bình Đông tỉnh Quảng Ngãi</v>
      </c>
      <c r="C1218" s="21" t="s">
        <v>15</v>
      </c>
      <c r="D1218" s="21"/>
      <c r="E1218" s="1" t="s">
        <v>13</v>
      </c>
      <c r="F1218" s="1" t="s">
        <v>13</v>
      </c>
      <c r="G1218" s="1" t="s">
        <v>13</v>
      </c>
      <c r="H1218" s="1" t="s">
        <v>14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16218</v>
      </c>
      <c r="B1219" s="19" t="str">
        <f>HYPERLINK("https://xabinhdong.binhson.quangngai.gov.vn/", "UBND Ủy ban nhân dân xã Bình Đông tỉnh Quảng Ngãi")</f>
        <v>UBND Ủy ban nhân dân xã Bình Đông tỉnh Quảng Ngãi</v>
      </c>
      <c r="C1219" s="21" t="s">
        <v>15</v>
      </c>
      <c r="D1219" s="22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16219</v>
      </c>
      <c r="B1220" s="19" t="s">
        <v>235</v>
      </c>
      <c r="C1220" s="20" t="s">
        <v>13</v>
      </c>
      <c r="D1220" s="21" t="s">
        <v>16</v>
      </c>
      <c r="E1220" s="1" t="s">
        <v>13</v>
      </c>
      <c r="F1220" s="1" t="s">
        <v>13</v>
      </c>
      <c r="G1220" s="1" t="s">
        <v>13</v>
      </c>
      <c r="H1220" s="1" t="s">
        <v>14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16220</v>
      </c>
      <c r="B1221" s="19" t="str">
        <f>HYPERLINK("https://quangngai.gov.vn/web/xa-binh-chanh/trang-chu", "UBND Ủy ban nhân dân xã Bình Chánh tỉnh Quảng Ngãi")</f>
        <v>UBND Ủy ban nhân dân xã Bình Chánh tỉnh Quảng Ngãi</v>
      </c>
      <c r="C1221" s="21" t="s">
        <v>15</v>
      </c>
      <c r="D1221" s="22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16221</v>
      </c>
      <c r="B1222" s="19" t="s">
        <v>236</v>
      </c>
      <c r="C1222" s="20" t="s">
        <v>13</v>
      </c>
      <c r="D1222" s="21"/>
      <c r="E1222" s="1" t="s">
        <v>13</v>
      </c>
      <c r="F1222" s="1" t="s">
        <v>13</v>
      </c>
      <c r="G1222" s="1" t="s">
        <v>13</v>
      </c>
      <c r="H1222" s="1" t="s">
        <v>14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16222</v>
      </c>
      <c r="B1223" s="19" t="str">
        <f>HYPERLINK("https://xabinhnguyen.binhson.quangngai.gov.vn/", "UBND Ủy ban nhân dân xã Bình Nguyên tỉnh Quảng Ngãi")</f>
        <v>UBND Ủy ban nhân dân xã Bình Nguyên tỉnh Quảng Ngãi</v>
      </c>
      <c r="C1223" s="21" t="s">
        <v>15</v>
      </c>
      <c r="D1223" s="22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16223</v>
      </c>
      <c r="B1224" s="19" t="str">
        <f>HYPERLINK("https://www.facebook.com/p/C%E1%BB%9D-%C4%91%E1%BB%8F-B%C3%ACnh-Kh%C6%B0%C6%A1ng-100064222413863/", "Công an xã Bình Khương tỉnh Quảng Ngãi")</f>
        <v>Công an xã Bình Khương tỉnh Quảng Ngãi</v>
      </c>
      <c r="C1224" s="21" t="s">
        <v>15</v>
      </c>
      <c r="D1224" s="21"/>
      <c r="E1224" s="1" t="s">
        <v>13</v>
      </c>
      <c r="F1224" s="1" t="s">
        <v>13</v>
      </c>
      <c r="G1224" s="1" t="s">
        <v>13</v>
      </c>
      <c r="H1224" s="1" t="s">
        <v>14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16224</v>
      </c>
      <c r="B1225" s="19" t="str">
        <f>HYPERLINK("https://quangngai.gov.vn/web/xa-binh-khuong/uy-ban-nhan-dan", "UBND Ủy ban nhân dân xã Bình Khương tỉnh Quảng Ngãi")</f>
        <v>UBND Ủy ban nhân dân xã Bình Khương tỉnh Quảng Ngãi</v>
      </c>
      <c r="C1225" s="21" t="s">
        <v>15</v>
      </c>
      <c r="D1225" s="22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16225</v>
      </c>
      <c r="B1226" s="19" t="str">
        <f>HYPERLINK("https://www.facebook.com/Codobinhtri/", "Công an xã Bình Trị tỉnh Quảng Ngãi")</f>
        <v>Công an xã Bình Trị tỉnh Quảng Ngãi</v>
      </c>
      <c r="C1226" s="21" t="s">
        <v>15</v>
      </c>
      <c r="D1226" s="21"/>
      <c r="E1226" s="1" t="s">
        <v>13</v>
      </c>
      <c r="F1226" s="1" t="s">
        <v>13</v>
      </c>
      <c r="G1226" s="1" t="s">
        <v>13</v>
      </c>
      <c r="H1226" s="1" t="s">
        <v>14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16226</v>
      </c>
      <c r="B1227" s="19" t="str">
        <f>HYPERLINK("https://xabinhtri.binhson.quangngai.gov.vn/uy-ban-nhan-dan", "UBND Ủy ban nhân dân xã Bình Trị tỉnh Quảng Ngãi")</f>
        <v>UBND Ủy ban nhân dân xã Bình Trị tỉnh Quảng Ngãi</v>
      </c>
      <c r="C1227" s="21" t="s">
        <v>15</v>
      </c>
      <c r="D1227" s="22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16227</v>
      </c>
      <c r="B1228" s="19" t="str">
        <f>HYPERLINK("https://www.facebook.com/dtncatquangngai/", "Công an xã Bình An tỉnh Quảng Ngãi")</f>
        <v>Công an xã Bình An tỉnh Quảng Ngãi</v>
      </c>
      <c r="C1228" s="21" t="s">
        <v>15</v>
      </c>
      <c r="D1228" s="21"/>
      <c r="E1228" s="1" t="s">
        <v>13</v>
      </c>
      <c r="F1228" s="1" t="s">
        <v>13</v>
      </c>
      <c r="G1228" s="1" t="s">
        <v>13</v>
      </c>
      <c r="H1228" s="1" t="s">
        <v>14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16228</v>
      </c>
      <c r="B1229" s="19" t="str">
        <f>HYPERLINK("https://quangngai.gov.vn/", "UBND Ủy ban nhân dân xã Bình An tỉnh Quảng Ngãi")</f>
        <v>UBND Ủy ban nhân dân xã Bình An tỉnh Quảng Ngãi</v>
      </c>
      <c r="C1229" s="21" t="s">
        <v>15</v>
      </c>
      <c r="D1229" s="22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16229</v>
      </c>
      <c r="B1230" s="19" t="s">
        <v>237</v>
      </c>
      <c r="C1230" s="20" t="s">
        <v>13</v>
      </c>
      <c r="D1230" s="21"/>
      <c r="E1230" s="1" t="s">
        <v>13</v>
      </c>
      <c r="F1230" s="1" t="s">
        <v>13</v>
      </c>
      <c r="G1230" s="1" t="s">
        <v>13</v>
      </c>
      <c r="H1230" s="1" t="s">
        <v>14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16230</v>
      </c>
      <c r="B1231" s="19" t="str">
        <f>HYPERLINK("https://xabinhhai.binhson.quangngai.gov.vn/", "UBND Ủy ban nhân dân xã Bình Hải tỉnh Quảng Ngãi")</f>
        <v>UBND Ủy ban nhân dân xã Bình Hải tỉnh Quảng Ngãi</v>
      </c>
      <c r="C1231" s="21" t="s">
        <v>15</v>
      </c>
      <c r="D1231" s="22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16231</v>
      </c>
      <c r="B1232" s="19" t="s">
        <v>238</v>
      </c>
      <c r="C1232" s="20" t="s">
        <v>13</v>
      </c>
      <c r="D1232" s="21"/>
      <c r="E1232" s="1" t="s">
        <v>13</v>
      </c>
      <c r="F1232" s="1" t="s">
        <v>13</v>
      </c>
      <c r="G1232" s="1" t="s">
        <v>13</v>
      </c>
      <c r="H1232" s="1" t="s">
        <v>14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16232</v>
      </c>
      <c r="B1233" s="19" t="str">
        <f>HYPERLINK("https://binhson.quangngai.gov.vn/", "UBND Ủy ban nhân dân xã Bình Dương tỉnh Quảng Ngãi")</f>
        <v>UBND Ủy ban nhân dân xã Bình Dương tỉnh Quảng Ngãi</v>
      </c>
      <c r="C1233" s="21" t="s">
        <v>15</v>
      </c>
      <c r="D1233" s="22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16233</v>
      </c>
      <c r="B1234" s="19" t="s">
        <v>239</v>
      </c>
      <c r="C1234" s="20" t="s">
        <v>13</v>
      </c>
      <c r="D1234" s="21" t="s">
        <v>16</v>
      </c>
      <c r="E1234" s="1" t="s">
        <v>13</v>
      </c>
      <c r="F1234" s="1" t="s">
        <v>13</v>
      </c>
      <c r="G1234" s="1" t="s">
        <v>13</v>
      </c>
      <c r="H1234" s="1" t="s">
        <v>14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16234</v>
      </c>
      <c r="B1235" s="19" t="str">
        <f>HYPERLINK("https://xabinhphuoc.binhson.quangngai.gov.vn/uy-ban-nhan-dan", "UBND Ủy ban nhân dân xã Bình Phước tỉnh Quảng Ngãi")</f>
        <v>UBND Ủy ban nhân dân xã Bình Phước tỉnh Quảng Ngãi</v>
      </c>
      <c r="C1235" s="21" t="s">
        <v>15</v>
      </c>
      <c r="D1235" s="22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16235</v>
      </c>
      <c r="B1236" s="19" t="s">
        <v>240</v>
      </c>
      <c r="C1236" s="20" t="s">
        <v>13</v>
      </c>
      <c r="D1236" s="21" t="s">
        <v>16</v>
      </c>
      <c r="E1236" s="1" t="s">
        <v>13</v>
      </c>
      <c r="F1236" s="1" t="s">
        <v>13</v>
      </c>
      <c r="G1236" s="1" t="s">
        <v>13</v>
      </c>
      <c r="H1236" s="1" t="s">
        <v>14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16236</v>
      </c>
      <c r="B1237" s="19" t="str">
        <f>HYPERLINK("https://binhdai.bentre.gov.vn/binhthoi", "UBND Ủy ban nhân dân xã Bình Thới tỉnh Quảng Ngãi")</f>
        <v>UBND Ủy ban nhân dân xã Bình Thới tỉnh Quảng Ngãi</v>
      </c>
      <c r="C1237" s="21" t="s">
        <v>15</v>
      </c>
      <c r="D1237" s="22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16237</v>
      </c>
      <c r="B1238" s="19" t="s">
        <v>241</v>
      </c>
      <c r="C1238" s="20" t="s">
        <v>13</v>
      </c>
      <c r="D1238" s="21"/>
      <c r="E1238" s="1" t="s">
        <v>13</v>
      </c>
      <c r="F1238" s="1" t="s">
        <v>13</v>
      </c>
      <c r="G1238" s="1" t="s">
        <v>13</v>
      </c>
      <c r="H1238" s="1" t="s">
        <v>14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16238</v>
      </c>
      <c r="B1239" s="19" t="str">
        <f>HYPERLINK("https://xabinhhoa.binhson.quangngai.gov.vn/", "UBND Ủy ban nhân dân xã Bình Hòa tỉnh Quảng Ngãi")</f>
        <v>UBND Ủy ban nhân dân xã Bình Hòa tỉnh Quảng Ngãi</v>
      </c>
      <c r="C1239" s="21" t="s">
        <v>15</v>
      </c>
      <c r="D1239" s="22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16239</v>
      </c>
      <c r="B1240" s="19" t="s">
        <v>242</v>
      </c>
      <c r="C1240" s="20" t="s">
        <v>13</v>
      </c>
      <c r="D1240" s="21" t="s">
        <v>16</v>
      </c>
      <c r="E1240" s="1" t="s">
        <v>13</v>
      </c>
      <c r="F1240" s="1" t="s">
        <v>13</v>
      </c>
      <c r="G1240" s="1" t="s">
        <v>13</v>
      </c>
      <c r="H1240" s="1" t="s">
        <v>14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16240</v>
      </c>
      <c r="B1241" s="19" t="str">
        <f>HYPERLINK("https://xabinhtrung.binhson.quangngai.gov.vn/", "UBND Ủy ban nhân dân xã Bình Trung tỉnh Quảng Ngãi")</f>
        <v>UBND Ủy ban nhân dân xã Bình Trung tỉnh Quảng Ngãi</v>
      </c>
      <c r="C1241" s="21" t="s">
        <v>15</v>
      </c>
      <c r="D1241" s="22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16241</v>
      </c>
      <c r="B1242" s="19" t="s">
        <v>243</v>
      </c>
      <c r="C1242" s="20" t="s">
        <v>13</v>
      </c>
      <c r="D1242" s="21"/>
      <c r="E1242" s="1" t="s">
        <v>13</v>
      </c>
      <c r="F1242" s="1" t="s">
        <v>13</v>
      </c>
      <c r="G1242" s="1" t="s">
        <v>13</v>
      </c>
      <c r="H1242" s="1" t="s">
        <v>14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16242</v>
      </c>
      <c r="B1243" s="19" t="str">
        <f>HYPERLINK("https://xabinhminh.binhson.quangngai.gov.vn/uy-ban-nhan-dan", "UBND Ủy ban nhân dân xã Bình Minh tỉnh Quảng Ngãi")</f>
        <v>UBND Ủy ban nhân dân xã Bình Minh tỉnh Quảng Ngãi</v>
      </c>
      <c r="C1243" s="21" t="s">
        <v>15</v>
      </c>
      <c r="D1243" s="22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16243</v>
      </c>
      <c r="B1244" s="19" t="s">
        <v>244</v>
      </c>
      <c r="C1244" s="20" t="s">
        <v>13</v>
      </c>
      <c r="D1244" s="21"/>
      <c r="E1244" s="1" t="s">
        <v>13</v>
      </c>
      <c r="F1244" s="1" t="s">
        <v>13</v>
      </c>
      <c r="G1244" s="1" t="s">
        <v>13</v>
      </c>
      <c r="H1244" s="1" t="s">
        <v>14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16244</v>
      </c>
      <c r="B1245" s="19" t="str">
        <f>HYPERLINK("https://quangngai.gov.vn/web/xa-binh-long/trang-chu", "UBND Ủy ban nhân dân xã Bình Long tỉnh Quảng Ngãi")</f>
        <v>UBND Ủy ban nhân dân xã Bình Long tỉnh Quảng Ngãi</v>
      </c>
      <c r="C1245" s="21" t="s">
        <v>15</v>
      </c>
      <c r="D1245" s="22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16245</v>
      </c>
      <c r="B1246" s="19" t="s">
        <v>245</v>
      </c>
      <c r="C1246" s="20" t="s">
        <v>13</v>
      </c>
      <c r="D1246" s="21"/>
      <c r="E1246" s="1" t="s">
        <v>13</v>
      </c>
      <c r="F1246" s="1" t="s">
        <v>13</v>
      </c>
      <c r="G1246" s="1" t="s">
        <v>13</v>
      </c>
      <c r="H1246" s="1" t="s">
        <v>14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16246</v>
      </c>
      <c r="B1247" s="19" t="str">
        <f>HYPERLINK("https://vanban.quangngai.gov.vn/thongtin/vanban/detail?id=8292", "UBND Ủy ban nhân dân xã Bình Thanh Tây tỉnh Quảng Ngãi")</f>
        <v>UBND Ủy ban nhân dân xã Bình Thanh Tây tỉnh Quảng Ngãi</v>
      </c>
      <c r="C1247" s="21" t="s">
        <v>15</v>
      </c>
      <c r="D1247" s="22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16247</v>
      </c>
      <c r="B1248" s="19" t="s">
        <v>246</v>
      </c>
      <c r="C1248" s="20" t="s">
        <v>13</v>
      </c>
      <c r="D1248" s="21"/>
      <c r="E1248" s="1" t="s">
        <v>13</v>
      </c>
      <c r="F1248" s="1" t="s">
        <v>13</v>
      </c>
      <c r="G1248" s="1" t="s">
        <v>13</v>
      </c>
      <c r="H1248" s="1" t="s">
        <v>14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16248</v>
      </c>
      <c r="B1249" s="19" t="str">
        <f>HYPERLINK("https://quangngai.gov.vn/", "UBND Ủy ban nhân dân xã Bình Phú tỉnh Quảng Ngãi")</f>
        <v>UBND Ủy ban nhân dân xã Bình Phú tỉnh Quảng Ngãi</v>
      </c>
      <c r="C1249" s="21" t="s">
        <v>15</v>
      </c>
      <c r="D1249" s="22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16249</v>
      </c>
      <c r="B1250" s="19" t="s">
        <v>247</v>
      </c>
      <c r="C1250" s="20" t="s">
        <v>13</v>
      </c>
      <c r="D1250" s="21"/>
      <c r="E1250" s="1" t="s">
        <v>13</v>
      </c>
      <c r="F1250" s="1" t="s">
        <v>13</v>
      </c>
      <c r="G1250" s="1" t="s">
        <v>13</v>
      </c>
      <c r="H1250" s="1" t="s">
        <v>14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16250</v>
      </c>
      <c r="B1251" s="19" t="str">
        <f>HYPERLINK("https://xabinhthanhbn.binhson.quangngai.gov.vn/", "UBND Ủy ban nhân dân xã Bình Thanh Đông tỉnh Quảng Ngãi")</f>
        <v>UBND Ủy ban nhân dân xã Bình Thanh Đông tỉnh Quảng Ngãi</v>
      </c>
      <c r="C1251" s="21" t="s">
        <v>15</v>
      </c>
      <c r="D1251" s="22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16251</v>
      </c>
      <c r="B1252" s="19" t="s">
        <v>248</v>
      </c>
      <c r="C1252" s="20" t="s">
        <v>13</v>
      </c>
      <c r="D1252" s="21"/>
      <c r="E1252" s="1" t="s">
        <v>13</v>
      </c>
      <c r="F1252" s="1" t="s">
        <v>13</v>
      </c>
      <c r="G1252" s="1" t="s">
        <v>13</v>
      </c>
      <c r="H1252" s="1" t="s">
        <v>14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16252</v>
      </c>
      <c r="B1253" s="19" t="str">
        <f>HYPERLINK("https://xabinhchuong.binhson.quangngai.gov.vn/uy-ban-nhan-dan", "UBND Ủy ban nhân dân xã Bình Chương tỉnh Quảng Ngãi")</f>
        <v>UBND Ủy ban nhân dân xã Bình Chương tỉnh Quảng Ngãi</v>
      </c>
      <c r="C1253" s="21" t="s">
        <v>15</v>
      </c>
      <c r="D1253" s="22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16253</v>
      </c>
      <c r="B1254" s="19" t="str">
        <f>HYPERLINK("https://www.facebook.com/people/Trang-tin-Tu%E1%BB%95i-tr%E1%BA%BB-B%C3%ACnh-Hi%E1%BB%87p/100065928273712/", "Công an xã Bình Hiệp tỉnh Quảng Ngãi")</f>
        <v>Công an xã Bình Hiệp tỉnh Quảng Ngãi</v>
      </c>
      <c r="C1254" s="21" t="s">
        <v>15</v>
      </c>
      <c r="D1254" s="21"/>
      <c r="E1254" s="1" t="s">
        <v>249</v>
      </c>
      <c r="F1254" s="1" t="str">
        <f>HYPERLINK("mailto:doanxabinhhiep123@gmail.com", "doanxabinhhiep123@gmail.com")</f>
        <v>doanxabinhhiep123@gmail.com</v>
      </c>
      <c r="G1254" s="1" t="s">
        <v>250</v>
      </c>
      <c r="H1254" s="1" t="s">
        <v>13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16254</v>
      </c>
      <c r="B1255" s="19" t="str">
        <f>HYPERLINK("https://quangngai.gov.vn/web/xa-binh-hiep/xem-chi-tiet/-/asset_publisher//Content/uy-ban-nhan-dan-xa-binh-hiep-to-chuc-hoi-nghi-binh-xet-cac-danh-hieu-van-hoa-nam-2023?21181687", "UBND Ủy ban nhân dân xã Bình Hiệp tỉnh Quảng Ngãi")</f>
        <v>UBND Ủy ban nhân dân xã Bình Hiệp tỉnh Quảng Ngãi</v>
      </c>
      <c r="C1255" s="21" t="s">
        <v>15</v>
      </c>
      <c r="D1255" s="22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16255</v>
      </c>
      <c r="B1256" s="19" t="s">
        <v>251</v>
      </c>
      <c r="C1256" s="20" t="s">
        <v>13</v>
      </c>
      <c r="D1256" s="21"/>
      <c r="E1256" s="1" t="s">
        <v>13</v>
      </c>
      <c r="F1256" s="1" t="s">
        <v>13</v>
      </c>
      <c r="G1256" s="1" t="s">
        <v>13</v>
      </c>
      <c r="H1256" s="1" t="s">
        <v>14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16256</v>
      </c>
      <c r="B1257" s="19" t="str">
        <f>HYPERLINK("https://xabinhmy.binhson.quangngai.gov.vn/", "UBND Ủy ban nhân dân xã Bình Mỹ tỉnh Quảng Ngãi")</f>
        <v>UBND Ủy ban nhân dân xã Bình Mỹ tỉnh Quảng Ngãi</v>
      </c>
      <c r="C1257" s="21" t="s">
        <v>15</v>
      </c>
      <c r="D1257" s="22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16257</v>
      </c>
      <c r="B1258" s="19" t="s">
        <v>252</v>
      </c>
      <c r="C1258" s="20" t="s">
        <v>13</v>
      </c>
      <c r="D1258" s="21"/>
      <c r="E1258" s="1" t="s">
        <v>13</v>
      </c>
      <c r="F1258" s="1" t="s">
        <v>13</v>
      </c>
      <c r="G1258" s="1" t="s">
        <v>13</v>
      </c>
      <c r="H1258" s="1" t="s">
        <v>14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16258</v>
      </c>
      <c r="B1259" s="19" t="str">
        <f>HYPERLINK("https://binhson.quangngai.gov.vn/", "UBND Ủy ban nhân dân xã Bình Tân tỉnh Quảng Ngãi")</f>
        <v>UBND Ủy ban nhân dân xã Bình Tân tỉnh Quảng Ngãi</v>
      </c>
      <c r="C1259" s="21" t="s">
        <v>15</v>
      </c>
      <c r="D1259" s="22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16259</v>
      </c>
      <c r="B1260" s="19" t="s">
        <v>253</v>
      </c>
      <c r="C1260" s="20" t="s">
        <v>13</v>
      </c>
      <c r="D1260" s="21"/>
      <c r="E1260" s="1" t="s">
        <v>13</v>
      </c>
      <c r="F1260" s="1" t="s">
        <v>13</v>
      </c>
      <c r="G1260" s="1" t="s">
        <v>13</v>
      </c>
      <c r="H1260" s="1" t="s">
        <v>14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16260</v>
      </c>
      <c r="B1261" s="19" t="str">
        <f>HYPERLINK("https://xabinhchau.binhson.quangngai.gov.vn/", "UBND Ủy ban nhân dân xã Bình Châu tỉnh Quảng Ngãi")</f>
        <v>UBND Ủy ban nhân dân xã Bình Châu tỉnh Quảng Ngãi</v>
      </c>
      <c r="C1261" s="21" t="s">
        <v>15</v>
      </c>
      <c r="D1261" s="22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16261</v>
      </c>
      <c r="B1262" s="19" t="s">
        <v>254</v>
      </c>
      <c r="C1262" s="20" t="s">
        <v>13</v>
      </c>
      <c r="D1262" s="21" t="s">
        <v>16</v>
      </c>
      <c r="E1262" s="1" t="s">
        <v>13</v>
      </c>
      <c r="F1262" s="1" t="s">
        <v>13</v>
      </c>
      <c r="G1262" s="1" t="s">
        <v>13</v>
      </c>
      <c r="H1262" s="1" t="s">
        <v>14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16262</v>
      </c>
      <c r="B1263" s="19" t="str">
        <f>HYPERLINK("https://xatragiang.trabong.quangngai.gov.vn/uy-ban-nhan-dan", "UBND Ủy ban nhân dân xã Trà Giang tỉnh Quảng Ngãi")</f>
        <v>UBND Ủy ban nhân dân xã Trà Giang tỉnh Quảng Ngãi</v>
      </c>
      <c r="C1263" s="21" t="s">
        <v>15</v>
      </c>
      <c r="D1263" s="22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16263</v>
      </c>
      <c r="B1264" s="19" t="s">
        <v>255</v>
      </c>
      <c r="C1264" s="20" t="s">
        <v>13</v>
      </c>
      <c r="D1264" s="21"/>
      <c r="E1264" s="1" t="s">
        <v>13</v>
      </c>
      <c r="F1264" s="1" t="s">
        <v>13</v>
      </c>
      <c r="G1264" s="1" t="s">
        <v>13</v>
      </c>
      <c r="H1264" s="1" t="s">
        <v>14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16264</v>
      </c>
      <c r="B1265" s="19" t="str">
        <f>HYPERLINK("https://xatrason.trabong.quangngai.gov.vn/", "UBND Ủy ban nhân dân xã Trà Thủy tỉnh Quảng Ngãi")</f>
        <v>UBND Ủy ban nhân dân xã Trà Thủy tỉnh Quảng Ngãi</v>
      </c>
      <c r="C1265" s="21" t="s">
        <v>15</v>
      </c>
      <c r="D1265" s="22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16265</v>
      </c>
      <c r="B1266" s="19" t="s">
        <v>256</v>
      </c>
      <c r="C1266" s="20" t="s">
        <v>13</v>
      </c>
      <c r="D1266" s="21"/>
      <c r="E1266" s="1" t="s">
        <v>13</v>
      </c>
      <c r="F1266" s="1" t="s">
        <v>13</v>
      </c>
      <c r="G1266" s="1" t="s">
        <v>13</v>
      </c>
      <c r="H1266" s="1" t="s">
        <v>14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16266</v>
      </c>
      <c r="B1267" s="19" t="str">
        <f>HYPERLINK("https://xatrahiep.trabong.quangngai.gov.vn/", "UBND Ủy ban nhân dân xã Trà Hiệp tỉnh Quảng Ngãi")</f>
        <v>UBND Ủy ban nhân dân xã Trà Hiệp tỉnh Quảng Ngãi</v>
      </c>
      <c r="C1267" s="21" t="s">
        <v>15</v>
      </c>
      <c r="D1267" s="22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16267</v>
      </c>
      <c r="B1268" s="19" t="str">
        <f>HYPERLINK("https://www.facebook.com/p/C%E1%BB%9D-%C4%91%E1%BB%8F-Tr%C3%A0-B%C3%ACnh-100069150911568/", "Công an xã Trà Bình tỉnh Quảng Ngãi")</f>
        <v>Công an xã Trà Bình tỉnh Quảng Ngãi</v>
      </c>
      <c r="C1268" s="21" t="s">
        <v>15</v>
      </c>
      <c r="D1268" s="21"/>
      <c r="E1268" s="1" t="s">
        <v>13</v>
      </c>
      <c r="F1268" s="1" t="s">
        <v>13</v>
      </c>
      <c r="G1268" s="1" t="s">
        <v>13</v>
      </c>
      <c r="H1268" s="1" t="s">
        <v>14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16268</v>
      </c>
      <c r="B1269" s="19" t="str">
        <f>HYPERLINK("https://xatrabinh.trabong.quangngai.gov.vn/", "UBND Ủy ban nhân dân xã Trà Bình tỉnh Quảng Ngãi")</f>
        <v>UBND Ủy ban nhân dân xã Trà Bình tỉnh Quảng Ngãi</v>
      </c>
      <c r="C1269" s="21" t="s">
        <v>15</v>
      </c>
      <c r="D1269" s="22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16269</v>
      </c>
      <c r="B1270" s="19" t="s">
        <v>257</v>
      </c>
      <c r="C1270" s="20" t="s">
        <v>13</v>
      </c>
      <c r="D1270" s="21"/>
      <c r="E1270" s="1" t="s">
        <v>13</v>
      </c>
      <c r="F1270" s="1" t="s">
        <v>13</v>
      </c>
      <c r="G1270" s="1" t="s">
        <v>13</v>
      </c>
      <c r="H1270" s="1" t="s">
        <v>14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16270</v>
      </c>
      <c r="B1271" s="19" t="str">
        <f>HYPERLINK("https://xatraphu.trabong.quangngai.gov.vn/uy-ban-nhan-dan", "UBND Ủy ban nhân dân xã Trà Phú tỉnh Quảng Ngãi")</f>
        <v>UBND Ủy ban nhân dân xã Trà Phú tỉnh Quảng Ngãi</v>
      </c>
      <c r="C1271" s="21" t="s">
        <v>15</v>
      </c>
      <c r="D1271" s="22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16271</v>
      </c>
      <c r="B1272" s="19" t="s">
        <v>258</v>
      </c>
      <c r="C1272" s="20" t="s">
        <v>13</v>
      </c>
      <c r="D1272" s="21"/>
      <c r="E1272" s="1" t="s">
        <v>13</v>
      </c>
      <c r="F1272" s="1" t="s">
        <v>13</v>
      </c>
      <c r="G1272" s="1" t="s">
        <v>13</v>
      </c>
      <c r="H1272" s="1" t="s">
        <v>14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16272</v>
      </c>
      <c r="B1273" s="19" t="str">
        <f>HYPERLINK("https://xatralam.trabong.quangngai.gov.vn/uy-ban-nhan-dan", "UBND Ủy ban nhân dân xã Trà Lâm tỉnh Quảng Ngãi")</f>
        <v>UBND Ủy ban nhân dân xã Trà Lâm tỉnh Quảng Ngãi</v>
      </c>
      <c r="C1273" s="21" t="s">
        <v>15</v>
      </c>
      <c r="D1273" s="22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16273</v>
      </c>
      <c r="B1274" s="19" t="s">
        <v>259</v>
      </c>
      <c r="C1274" s="20" t="s">
        <v>13</v>
      </c>
      <c r="D1274" s="21"/>
      <c r="E1274" s="1" t="s">
        <v>13</v>
      </c>
      <c r="F1274" s="1" t="s">
        <v>13</v>
      </c>
      <c r="G1274" s="1" t="s">
        <v>13</v>
      </c>
      <c r="H1274" s="1" t="s">
        <v>14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16274</v>
      </c>
      <c r="B1275" s="19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tỉnh Quảng Ngãi")</f>
        <v>UBND Ủy ban nhân dân xã Trà Tân tỉnh Quảng Ngãi</v>
      </c>
      <c r="C1275" s="21" t="s">
        <v>15</v>
      </c>
      <c r="D1275" s="22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16275</v>
      </c>
      <c r="B1276" s="19" t="s">
        <v>260</v>
      </c>
      <c r="C1276" s="20" t="s">
        <v>13</v>
      </c>
      <c r="D1276" s="21"/>
      <c r="E1276" s="1" t="s">
        <v>13</v>
      </c>
      <c r="F1276" s="1" t="s">
        <v>13</v>
      </c>
      <c r="G1276" s="1" t="s">
        <v>13</v>
      </c>
      <c r="H1276" s="1" t="s">
        <v>14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16276</v>
      </c>
      <c r="B1277" s="19" t="str">
        <f>HYPERLINK("https://xatrason.trabong.quangngai.gov.vn/", "UBND Ủy ban nhân dân xã Trà Sơn tỉnh Quảng Ngãi")</f>
        <v>UBND Ủy ban nhân dân xã Trà Sơn tỉnh Quảng Ngãi</v>
      </c>
      <c r="C1277" s="21" t="s">
        <v>15</v>
      </c>
      <c r="D1277" s="22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16277</v>
      </c>
      <c r="B1278" s="19" t="s">
        <v>261</v>
      </c>
      <c r="C1278" s="20" t="s">
        <v>13</v>
      </c>
      <c r="D1278" s="21"/>
      <c r="E1278" s="1" t="s">
        <v>13</v>
      </c>
      <c r="F1278" s="1" t="s">
        <v>13</v>
      </c>
      <c r="G1278" s="1" t="s">
        <v>13</v>
      </c>
      <c r="H1278" s="1" t="s">
        <v>14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16278</v>
      </c>
      <c r="B1279" s="19" t="str">
        <f>HYPERLINK("https://xatrabui.trabong.quangngai.gov.vn/", "UBND Ủy ban nhân dân xã Trà Bùi tỉnh Quảng Ngãi")</f>
        <v>UBND Ủy ban nhân dân xã Trà Bùi tỉnh Quảng Ngãi</v>
      </c>
      <c r="C1279" s="21" t="s">
        <v>15</v>
      </c>
      <c r="D1279" s="22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16279</v>
      </c>
      <c r="B1280" s="19" t="s">
        <v>262</v>
      </c>
      <c r="C1280" s="20" t="s">
        <v>13</v>
      </c>
      <c r="D1280" s="21"/>
      <c r="E1280" s="1" t="s">
        <v>13</v>
      </c>
      <c r="F1280" s="1" t="s">
        <v>13</v>
      </c>
      <c r="G1280" s="1" t="s">
        <v>13</v>
      </c>
      <c r="H1280" s="1" t="s">
        <v>14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16280</v>
      </c>
      <c r="B1281" s="19" t="str">
        <f>HYPERLINK("https://xatrathanh.trabong.quangngai.gov.vn/", "UBND Ủy ban nhân dân xã Trà Thanh tỉnh Quảng Ngãi")</f>
        <v>UBND Ủy ban nhân dân xã Trà Thanh tỉnh Quảng Ngãi</v>
      </c>
      <c r="C1281" s="21" t="s">
        <v>15</v>
      </c>
      <c r="D1281" s="22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16281</v>
      </c>
      <c r="B1282" s="19" t="s">
        <v>263</v>
      </c>
      <c r="C1282" s="20" t="s">
        <v>13</v>
      </c>
      <c r="D1282" s="21"/>
      <c r="E1282" s="1" t="s">
        <v>13</v>
      </c>
      <c r="F1282" s="1" t="s">
        <v>13</v>
      </c>
      <c r="G1282" s="1" t="s">
        <v>13</v>
      </c>
      <c r="H1282" s="1" t="s">
        <v>14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16282</v>
      </c>
      <c r="B1283" s="19" t="str">
        <f>HYPERLINK("https://vanban.quangngai.gov.vn/thongtin/vanban/detail?id=5039", "UBND Ủy ban nhân dân xã Trà Khê tỉnh Quảng Ngãi")</f>
        <v>UBND Ủy ban nhân dân xã Trà Khê tỉnh Quảng Ngãi</v>
      </c>
      <c r="C1283" s="21" t="s">
        <v>15</v>
      </c>
      <c r="D1283" s="22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16283</v>
      </c>
      <c r="B1284" s="19" t="s">
        <v>264</v>
      </c>
      <c r="C1284" s="20" t="s">
        <v>13</v>
      </c>
      <c r="D1284" s="21"/>
      <c r="E1284" s="1" t="s">
        <v>13</v>
      </c>
      <c r="F1284" s="1" t="s">
        <v>13</v>
      </c>
      <c r="G1284" s="1" t="s">
        <v>13</v>
      </c>
      <c r="H1284" s="1" t="s">
        <v>14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16284</v>
      </c>
      <c r="B1285" s="19" t="str">
        <f>HYPERLINK("https://xatrason.trabong.quangngai.gov.vn/", "UBND Ủy ban nhân dân xã Trà Quân tỉnh Quảng Ngãi")</f>
        <v>UBND Ủy ban nhân dân xã Trà Quân tỉnh Quảng Ngãi</v>
      </c>
      <c r="C1285" s="21" t="s">
        <v>15</v>
      </c>
      <c r="D1285" s="22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16285</v>
      </c>
      <c r="B1286" s="19" t="s">
        <v>265</v>
      </c>
      <c r="C1286" s="20" t="s">
        <v>13</v>
      </c>
      <c r="D1286" s="21" t="s">
        <v>16</v>
      </c>
      <c r="E1286" s="1" t="s">
        <v>13</v>
      </c>
      <c r="F1286" s="1" t="s">
        <v>13</v>
      </c>
      <c r="G1286" s="1" t="s">
        <v>13</v>
      </c>
      <c r="H1286" s="1" t="s">
        <v>14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16286</v>
      </c>
      <c r="B1287" s="19" t="str">
        <f>HYPERLINK("https://quangngai.gov.vn/web/xa-tra-phong/hoi-dong-nhan-dan", "UBND Ủy ban nhân dân xã Trà Phong tỉnh Quảng Ngãi")</f>
        <v>UBND Ủy ban nhân dân xã Trà Phong tỉnh Quảng Ngãi</v>
      </c>
      <c r="C1287" s="21" t="s">
        <v>15</v>
      </c>
      <c r="D1287" s="22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16287</v>
      </c>
      <c r="B1288" s="19" t="s">
        <v>266</v>
      </c>
      <c r="C1288" s="20" t="s">
        <v>13</v>
      </c>
      <c r="D1288" s="21"/>
      <c r="E1288" s="1" t="s">
        <v>13</v>
      </c>
      <c r="F1288" s="1" t="s">
        <v>13</v>
      </c>
      <c r="G1288" s="1" t="s">
        <v>13</v>
      </c>
      <c r="H1288" s="1" t="s">
        <v>14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16288</v>
      </c>
      <c r="B1289" s="19" t="str">
        <f>HYPERLINK("https://vanban.quangngai.gov.vn/thongtin/vanban/detail?id=5040", "UBND Ủy ban nhân dân xã Trà Lãnh tỉnh Quảng Ngãi")</f>
        <v>UBND Ủy ban nhân dân xã Trà Lãnh tỉnh Quảng Ngãi</v>
      </c>
      <c r="C1289" s="21" t="s">
        <v>15</v>
      </c>
      <c r="D1289" s="22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16289</v>
      </c>
      <c r="B1290" s="19" t="s">
        <v>267</v>
      </c>
      <c r="C1290" s="20" t="s">
        <v>13</v>
      </c>
      <c r="D1290" s="21"/>
      <c r="E1290" s="1" t="s">
        <v>13</v>
      </c>
      <c r="F1290" s="1" t="s">
        <v>13</v>
      </c>
      <c r="G1290" s="1" t="s">
        <v>13</v>
      </c>
      <c r="H1290" s="1" t="s">
        <v>14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16290</v>
      </c>
      <c r="B1291" s="19" t="str">
        <f>HYPERLINK("https://xatrason.trabong.quangngai.gov.vn/", "UBND Ủy ban nhân dân xã Trà Nham tỉnh Quảng Ngãi")</f>
        <v>UBND Ủy ban nhân dân xã Trà Nham tỉnh Quảng Ngãi</v>
      </c>
      <c r="C1291" s="21" t="s">
        <v>15</v>
      </c>
      <c r="D1291" s="22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16291</v>
      </c>
      <c r="B1292" s="19" t="s">
        <v>268</v>
      </c>
      <c r="C1292" s="20" t="s">
        <v>13</v>
      </c>
      <c r="D1292" s="21"/>
      <c r="E1292" s="1" t="s">
        <v>13</v>
      </c>
      <c r="F1292" s="1" t="s">
        <v>13</v>
      </c>
      <c r="G1292" s="1" t="s">
        <v>13</v>
      </c>
      <c r="H1292" s="1" t="s">
        <v>14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16292</v>
      </c>
      <c r="B1293" s="19" t="str">
        <f>HYPERLINK("https://xatraxinh.trabong.quangngai.gov.vn/", "UBND Ủy ban nhân dân xã Trà Xinh tỉnh Quảng Ngãi")</f>
        <v>UBND Ủy ban nhân dân xã Trà Xinh tỉnh Quảng Ngãi</v>
      </c>
      <c r="C1293" s="21" t="s">
        <v>15</v>
      </c>
      <c r="D1293" s="22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16293</v>
      </c>
      <c r="B1294" s="19" t="s">
        <v>269</v>
      </c>
      <c r="C1294" s="20" t="s">
        <v>13</v>
      </c>
      <c r="D1294" s="21"/>
      <c r="E1294" s="1" t="s">
        <v>13</v>
      </c>
      <c r="F1294" s="1" t="s">
        <v>13</v>
      </c>
      <c r="G1294" s="1" t="s">
        <v>13</v>
      </c>
      <c r="H1294" s="1" t="s">
        <v>14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16294</v>
      </c>
      <c r="B1295" s="19" t="str">
        <f>HYPERLINK("https://vanban.quangngai.gov.vn/thongtin/vanban/detail?id=5040", "UBND Ủy ban nhân dân xã Trà Thọ tỉnh Quảng Ngãi")</f>
        <v>UBND Ủy ban nhân dân xã Trà Thọ tỉnh Quảng Ngãi</v>
      </c>
      <c r="C1295" s="21" t="s">
        <v>15</v>
      </c>
      <c r="D1295" s="22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16295</v>
      </c>
      <c r="B1296" s="19" t="s">
        <v>270</v>
      </c>
      <c r="C1296" s="20" t="s">
        <v>13</v>
      </c>
      <c r="D1296" s="21"/>
      <c r="E1296" s="1" t="s">
        <v>13</v>
      </c>
      <c r="F1296" s="1" t="s">
        <v>13</v>
      </c>
      <c r="G1296" s="1" t="s">
        <v>13</v>
      </c>
      <c r="H1296" s="1" t="s">
        <v>14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16296</v>
      </c>
      <c r="B1297" s="19" t="str">
        <f>HYPERLINK("https://xatrason.trabong.quangngai.gov.vn/", "UBND Ủy ban nhân dân xã Trà Trung tỉnh Quảng Ngãi")</f>
        <v>UBND Ủy ban nhân dân xã Trà Trung tỉnh Quảng Ngãi</v>
      </c>
      <c r="C1297" s="21" t="s">
        <v>15</v>
      </c>
      <c r="D1297" s="22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16297</v>
      </c>
      <c r="B1298" s="19" t="str">
        <f>HYPERLINK("https://www.facebook.com/p/C%C3%B4ng-an-x%C3%A3-T%E1%BB%8Bnh-Th%E1%BB%8D-100057411251139/", "Công an xã Tịnh Thọ tỉnh Quảng Ngãi")</f>
        <v>Công an xã Tịnh Thọ tỉnh Quảng Ngãi</v>
      </c>
      <c r="C1298" s="21" t="s">
        <v>15</v>
      </c>
      <c r="D1298" s="21" t="s">
        <v>16</v>
      </c>
      <c r="E1298" s="1" t="s">
        <v>13</v>
      </c>
      <c r="F1298" s="1" t="s">
        <v>13</v>
      </c>
      <c r="G1298" s="1" t="s">
        <v>13</v>
      </c>
      <c r="H1298" s="1" t="s">
        <v>14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16298</v>
      </c>
      <c r="B1299" s="19" t="s">
        <v>271</v>
      </c>
      <c r="C1299" s="20" t="s">
        <v>13</v>
      </c>
      <c r="D1299" s="22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16299</v>
      </c>
      <c r="B1300" s="19" t="s">
        <v>272</v>
      </c>
      <c r="C1300" s="20" t="s">
        <v>13</v>
      </c>
      <c r="D1300" s="21" t="s">
        <v>16</v>
      </c>
      <c r="E1300" s="1" t="s">
        <v>13</v>
      </c>
      <c r="F1300" s="1" t="s">
        <v>13</v>
      </c>
      <c r="G1300" s="1" t="s">
        <v>13</v>
      </c>
      <c r="H1300" s="1" t="s">
        <v>14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16300</v>
      </c>
      <c r="B1301" s="19" t="s">
        <v>273</v>
      </c>
      <c r="C1301" s="20" t="s">
        <v>13</v>
      </c>
      <c r="D1301" s="22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16301</v>
      </c>
      <c r="B1302" s="19" t="s">
        <v>274</v>
      </c>
      <c r="C1302" s="20" t="s">
        <v>13</v>
      </c>
      <c r="D1302" s="21"/>
      <c r="E1302" s="1" t="s">
        <v>13</v>
      </c>
      <c r="F1302" s="1" t="s">
        <v>13</v>
      </c>
      <c r="G1302" s="1" t="s">
        <v>13</v>
      </c>
      <c r="H1302" s="1" t="s">
        <v>14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16302</v>
      </c>
      <c r="B1303" s="19" t="s">
        <v>275</v>
      </c>
      <c r="C1303" s="20" t="s">
        <v>13</v>
      </c>
      <c r="D1303" s="22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16303</v>
      </c>
      <c r="B1304" s="19" t="s">
        <v>276</v>
      </c>
      <c r="C1304" s="20" t="s">
        <v>13</v>
      </c>
      <c r="D1304" s="21"/>
      <c r="E1304" s="1" t="s">
        <v>13</v>
      </c>
      <c r="F1304" s="1" t="s">
        <v>13</v>
      </c>
      <c r="G1304" s="1" t="s">
        <v>13</v>
      </c>
      <c r="H1304" s="1" t="s">
        <v>14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16304</v>
      </c>
      <c r="B1305" s="19" t="s">
        <v>277</v>
      </c>
      <c r="C1305" s="20" t="s">
        <v>13</v>
      </c>
      <c r="D1305" s="22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16305</v>
      </c>
      <c r="B1306" s="19" t="str">
        <f>HYPERLINK("https://www.facebook.com/p/C%E1%BB%9D-%C4%91%E1%BB%8F-x%C3%A3-T%E1%BB%8Bnh-B%C3%ACnh-100063936579953/", "Công an xã Tịnh Bình tỉnh Quảng Ngãi")</f>
        <v>Công an xã Tịnh Bình tỉnh Quảng Ngãi</v>
      </c>
      <c r="C1306" s="21" t="s">
        <v>15</v>
      </c>
      <c r="D1306" s="21"/>
      <c r="E1306" s="1" t="s">
        <v>13</v>
      </c>
      <c r="F1306" s="1" t="s">
        <v>13</v>
      </c>
      <c r="G1306" s="1" t="s">
        <v>13</v>
      </c>
      <c r="H1306" s="1" t="s">
        <v>14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16306</v>
      </c>
      <c r="B1307" s="19" t="s">
        <v>278</v>
      </c>
      <c r="C1307" s="20" t="s">
        <v>13</v>
      </c>
      <c r="D1307" s="22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16307</v>
      </c>
      <c r="B1308" s="19" t="s">
        <v>279</v>
      </c>
      <c r="C1308" s="20" t="s">
        <v>13</v>
      </c>
      <c r="D1308" s="21" t="s">
        <v>16</v>
      </c>
      <c r="E1308" s="1" t="s">
        <v>13</v>
      </c>
      <c r="F1308" s="1" t="s">
        <v>13</v>
      </c>
      <c r="G1308" s="1" t="s">
        <v>13</v>
      </c>
      <c r="H1308" s="1" t="s">
        <v>14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16308</v>
      </c>
      <c r="B1309" s="19" t="str">
        <f>HYPERLINK("https://xatinhdong.sontinh.quangngai.gov.vn/uy-ban-nhan-dan", "UBND Ủy ban nhân dân xã Tịnh Đông tỉnh Quảng Ngãi")</f>
        <v>UBND Ủy ban nhân dân xã Tịnh Đông tỉnh Quảng Ngãi</v>
      </c>
      <c r="C1309" s="21" t="s">
        <v>15</v>
      </c>
      <c r="D1309" s="22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16309</v>
      </c>
      <c r="B1310" s="19" t="s">
        <v>280</v>
      </c>
      <c r="C1310" s="20" t="s">
        <v>13</v>
      </c>
      <c r="D1310" s="21"/>
      <c r="E1310" s="1" t="s">
        <v>13</v>
      </c>
      <c r="F1310" s="1" t="s">
        <v>13</v>
      </c>
      <c r="G1310" s="1" t="s">
        <v>13</v>
      </c>
      <c r="H1310" s="1" t="s">
        <v>14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16310</v>
      </c>
      <c r="B1311" s="19" t="str">
        <f>HYPERLINK("https://xatinhbac.sontinh.quangngai.gov.vn/", "UBND Ủy ban nhân dân xã Tịnh Bắc tỉnh Quảng Ngãi")</f>
        <v>UBND Ủy ban nhân dân xã Tịnh Bắc tỉnh Quảng Ngãi</v>
      </c>
      <c r="C1311" s="21" t="s">
        <v>15</v>
      </c>
      <c r="D1311" s="22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16311</v>
      </c>
      <c r="B1312" s="19" t="s">
        <v>281</v>
      </c>
      <c r="C1312" s="20" t="s">
        <v>13</v>
      </c>
      <c r="D1312" s="21"/>
      <c r="E1312" s="1" t="s">
        <v>13</v>
      </c>
      <c r="F1312" s="1" t="s">
        <v>13</v>
      </c>
      <c r="G1312" s="1" t="s">
        <v>13</v>
      </c>
      <c r="H1312" s="1" t="s">
        <v>14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16312</v>
      </c>
      <c r="B1313" s="19" t="str">
        <f>HYPERLINK("https://xatinhson.sontinh.quangngai.gov.vn/", "UBND Ủy ban nhân dân xã Tịnh Sơn tỉnh Quảng Ngãi")</f>
        <v>UBND Ủy ban nhân dân xã Tịnh Sơn tỉnh Quảng Ngãi</v>
      </c>
      <c r="C1313" s="21" t="s">
        <v>15</v>
      </c>
      <c r="D1313" s="22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16313</v>
      </c>
      <c r="B1314" s="19" t="s">
        <v>282</v>
      </c>
      <c r="C1314" s="20" t="s">
        <v>13</v>
      </c>
      <c r="D1314" s="21" t="s">
        <v>16</v>
      </c>
      <c r="E1314" s="1" t="s">
        <v>13</v>
      </c>
      <c r="F1314" s="1" t="s">
        <v>13</v>
      </c>
      <c r="G1314" s="1" t="s">
        <v>13</v>
      </c>
      <c r="H1314" s="1" t="s">
        <v>14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16314</v>
      </c>
      <c r="B1315" s="19" t="str">
        <f>HYPERLINK("https://xatinhha.sontinh.quangngai.gov.vn/", "UBND Ủy ban nhân dân xã Tịnh Hà tỉnh Quảng Ngãi")</f>
        <v>UBND Ủy ban nhân dân xã Tịnh Hà tỉnh Quảng Ngãi</v>
      </c>
      <c r="C1315" s="21" t="s">
        <v>15</v>
      </c>
      <c r="D1315" s="22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16315</v>
      </c>
      <c r="B1316" s="19" t="s">
        <v>283</v>
      </c>
      <c r="C1316" s="20" t="s">
        <v>13</v>
      </c>
      <c r="D1316" s="21"/>
      <c r="E1316" s="1" t="s">
        <v>13</v>
      </c>
      <c r="F1316" s="1" t="s">
        <v>13</v>
      </c>
      <c r="G1316" s="1" t="s">
        <v>13</v>
      </c>
      <c r="H1316" s="1" t="s">
        <v>14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16316</v>
      </c>
      <c r="B1317" s="19" t="str">
        <f>HYPERLINK("https://xatinhgiang.sontinh.quangngai.gov.vn/", "UBND Ủy ban nhân dân xã Tịnh Giang tỉnh Quảng Ngãi")</f>
        <v>UBND Ủy ban nhân dân xã Tịnh Giang tỉnh Quảng Ngãi</v>
      </c>
      <c r="C1317" s="21" t="s">
        <v>15</v>
      </c>
      <c r="D1317" s="22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16317</v>
      </c>
      <c r="B1318" s="19" t="str">
        <f>HYPERLINK("https://www.facebook.com/dtncatquangngai/", "Công an xã Tịnh Minh tỉnh Quảng Ngãi")</f>
        <v>Công an xã Tịnh Minh tỉnh Quảng Ngãi</v>
      </c>
      <c r="C1318" s="21" t="s">
        <v>15</v>
      </c>
      <c r="D1318" s="21"/>
      <c r="E1318" s="1" t="s">
        <v>13</v>
      </c>
      <c r="F1318" s="1" t="s">
        <v>13</v>
      </c>
      <c r="G1318" s="1" t="s">
        <v>13</v>
      </c>
      <c r="H1318" s="1" t="s">
        <v>14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16318</v>
      </c>
      <c r="B1319" s="19" t="str">
        <f>HYPERLINK("https://xatinhminh.sontinh.quangngai.gov.vn/", "UBND Ủy ban nhân dân xã Tịnh Minh tỉnh Quảng Ngãi")</f>
        <v>UBND Ủy ban nhân dân xã Tịnh Minh tỉnh Quảng Ngãi</v>
      </c>
      <c r="C1319" s="21" t="s">
        <v>15</v>
      </c>
      <c r="D1319" s="22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16319</v>
      </c>
      <c r="B1320" s="19" t="s">
        <v>284</v>
      </c>
      <c r="C1320" s="20" t="s">
        <v>13</v>
      </c>
      <c r="D1320" s="21" t="s">
        <v>16</v>
      </c>
      <c r="E1320" s="1" t="s">
        <v>13</v>
      </c>
      <c r="F1320" s="1" t="s">
        <v>13</v>
      </c>
      <c r="G1320" s="1" t="s">
        <v>13</v>
      </c>
      <c r="H1320" s="1" t="s">
        <v>14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16320</v>
      </c>
      <c r="B1321" s="19" t="str">
        <f>HYPERLINK("https://xanghialam.tunghia.quangngai.gov.vn/", "UBND Ủy ban nhân dân xã Nghĩa Lâm tỉnh Quảng Ngãi")</f>
        <v>UBND Ủy ban nhân dân xã Nghĩa Lâm tỉnh Quảng Ngãi</v>
      </c>
      <c r="C1321" s="21" t="s">
        <v>15</v>
      </c>
      <c r="D1321" s="22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16321</v>
      </c>
      <c r="B1322" s="19" t="s">
        <v>285</v>
      </c>
      <c r="C1322" s="20" t="s">
        <v>13</v>
      </c>
      <c r="D1322" s="21"/>
      <c r="E1322" s="1" t="s">
        <v>13</v>
      </c>
      <c r="F1322" s="1" t="s">
        <v>13</v>
      </c>
      <c r="G1322" s="1" t="s">
        <v>13</v>
      </c>
      <c r="H1322" s="1" t="s">
        <v>14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16322</v>
      </c>
      <c r="B1323" s="19" t="str">
        <f>HYPERLINK("https://xanghiathang.tunghia.quangngai.gov.vn/uy-ban-nhan-dan", "UBND Ủy ban nhân dân xã Nghĩa Thắng tỉnh Quảng Ngãi")</f>
        <v>UBND Ủy ban nhân dân xã Nghĩa Thắng tỉnh Quảng Ngãi</v>
      </c>
      <c r="C1323" s="21" t="s">
        <v>15</v>
      </c>
      <c r="D1323" s="22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16323</v>
      </c>
      <c r="B1324" s="19" t="str">
        <f>HYPERLINK("https://www.facebook.com/caxnt/", "Công an xã Nghĩa Thuận tỉnh Quảng Ngãi")</f>
        <v>Công an xã Nghĩa Thuận tỉnh Quảng Ngãi</v>
      </c>
      <c r="C1324" s="21" t="s">
        <v>15</v>
      </c>
      <c r="D1324" s="21" t="s">
        <v>16</v>
      </c>
      <c r="E1324" s="1" t="s">
        <v>13</v>
      </c>
      <c r="F1324" s="1" t="s">
        <v>13</v>
      </c>
      <c r="G1324" s="1" t="s">
        <v>13</v>
      </c>
      <c r="H1324" s="1" t="s">
        <v>14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16324</v>
      </c>
      <c r="B1325" s="19" t="str">
        <f>HYPERLINK("https://xanghiathuan.tunghia.quangngai.gov.vn/uy-ban-nhan-dan", "UBND Ủy ban nhân dân xã Nghĩa Thuận tỉnh Quảng Ngãi")</f>
        <v>UBND Ủy ban nhân dân xã Nghĩa Thuận tỉnh Quảng Ngãi</v>
      </c>
      <c r="C1325" s="21" t="s">
        <v>15</v>
      </c>
      <c r="D1325" s="22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16325</v>
      </c>
      <c r="B1326" s="19" t="str">
        <f>HYPERLINK("https://www.facebook.com/p/Trang-th%C3%B4ng-tin-x%C3%A3-Ngh%C4%A9a-K%E1%BB%B3-100072205571379/", "Công an xã Nghĩa Kỳ tỉnh Quảng Ngãi")</f>
        <v>Công an xã Nghĩa Kỳ tỉnh Quảng Ngãi</v>
      </c>
      <c r="C1326" s="21" t="s">
        <v>15</v>
      </c>
      <c r="D1326" s="21" t="s">
        <v>16</v>
      </c>
      <c r="E1326" s="1" t="s">
        <v>13</v>
      </c>
      <c r="F1326" s="1" t="s">
        <v>13</v>
      </c>
      <c r="G1326" s="1" t="s">
        <v>13</v>
      </c>
      <c r="H1326" s="1" t="s">
        <v>14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16326</v>
      </c>
      <c r="B1327" s="19" t="str">
        <f>HYPERLINK("https://xanghiaky.tunghia.quangngai.gov.vn/", "UBND Ủy ban nhân dân xã Nghĩa Kỳ tỉnh Quảng Ngãi")</f>
        <v>UBND Ủy ban nhân dân xã Nghĩa Kỳ tỉnh Quảng Ngãi</v>
      </c>
      <c r="C1327" s="21" t="s">
        <v>15</v>
      </c>
      <c r="D1327" s="22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16327</v>
      </c>
      <c r="B1328" s="19" t="str">
        <f>HYPERLINK("https://www.facebook.com/dtncatquangngai/", "Công an xã Nghĩa Sơn tỉnh Quảng Ngãi")</f>
        <v>Công an xã Nghĩa Sơn tỉnh Quảng Ngãi</v>
      </c>
      <c r="C1328" s="21" t="s">
        <v>15</v>
      </c>
      <c r="D1328" s="21"/>
      <c r="E1328" s="1" t="s">
        <v>13</v>
      </c>
      <c r="F1328" s="1" t="s">
        <v>13</v>
      </c>
      <c r="G1328" s="1" t="s">
        <v>13</v>
      </c>
      <c r="H1328" s="1" t="s">
        <v>14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16328</v>
      </c>
      <c r="B1329" s="19" t="str">
        <f>HYPERLINK("https://xanghiason.tunghia.quangngai.gov.vn/uy-ban-nhan-dan", "UBND Ủy ban nhân dân xã Nghĩa Sơn tỉnh Quảng Ngãi")</f>
        <v>UBND Ủy ban nhân dân xã Nghĩa Sơn tỉnh Quảng Ngãi</v>
      </c>
      <c r="C1329" s="21" t="s">
        <v>15</v>
      </c>
      <c r="D1329" s="22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16329</v>
      </c>
      <c r="B1330" s="19" t="str">
        <f>HYPERLINK("https://www.facebook.com/dtncatquangngai/", "Công an xã Nghĩa Thọ tỉnh Quảng Ngãi")</f>
        <v>Công an xã Nghĩa Thọ tỉnh Quảng Ngãi</v>
      </c>
      <c r="C1330" s="21" t="s">
        <v>15</v>
      </c>
      <c r="D1330" s="21" t="s">
        <v>16</v>
      </c>
      <c r="E1330" s="1" t="s">
        <v>13</v>
      </c>
      <c r="F1330" s="1" t="s">
        <v>13</v>
      </c>
      <c r="G1330" s="1" t="s">
        <v>13</v>
      </c>
      <c r="H1330" s="1" t="s">
        <v>14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16330</v>
      </c>
      <c r="B1331" s="19" t="str">
        <f>HYPERLINK("https://quangngai.gov.vn/web/xa-nghia-thuong/xem-chi-tiet/-/asset_publisher//Content/uy-ban-nhan-dan-xa-nghia-thuong-to-chuc-chuc-tho-mung-tho-nguoi-cao-tuoi-nam-2023-?19240027", "UBND Ủy ban nhân dân xã Nghĩa Thọ tỉnh Quảng Ngãi")</f>
        <v>UBND Ủy ban nhân dân xã Nghĩa Thọ tỉnh Quảng Ngãi</v>
      </c>
      <c r="C1331" s="21" t="s">
        <v>15</v>
      </c>
      <c r="D1331" s="22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16331</v>
      </c>
      <c r="B1332" s="19" t="s">
        <v>286</v>
      </c>
      <c r="C1332" s="20" t="s">
        <v>13</v>
      </c>
      <c r="D1332" s="21"/>
      <c r="E1332" s="1" t="s">
        <v>13</v>
      </c>
      <c r="F1332" s="1" t="s">
        <v>13</v>
      </c>
      <c r="G1332" s="1" t="s">
        <v>13</v>
      </c>
      <c r="H1332" s="1" t="s">
        <v>14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16332</v>
      </c>
      <c r="B1333" s="19" t="str">
        <f>HYPERLINK("https://tunghia.quangngai.gov.vn/", "UBND Ủy ban nhân dân xã Nghĩa Hòa tỉnh Quảng Ngãi")</f>
        <v>UBND Ủy ban nhân dân xã Nghĩa Hòa tỉnh Quảng Ngãi</v>
      </c>
      <c r="C1333" s="21" t="s">
        <v>15</v>
      </c>
      <c r="D1333" s="22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16333</v>
      </c>
      <c r="B1334" s="19" t="s">
        <v>287</v>
      </c>
      <c r="C1334" s="20" t="s">
        <v>13</v>
      </c>
      <c r="D1334" s="21"/>
      <c r="E1334" s="1" t="s">
        <v>13</v>
      </c>
      <c r="F1334" s="1" t="s">
        <v>13</v>
      </c>
      <c r="G1334" s="1" t="s">
        <v>13</v>
      </c>
      <c r="H1334" s="1" t="s">
        <v>14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16334</v>
      </c>
      <c r="B1335" s="19" t="str">
        <f>HYPERLINK("https://quangngai.gov.vn/web/xa-nghia-dien/trang-chu", "UBND Ủy ban nhân dân xã Nghĩa Điền tỉnh Quảng Ngãi")</f>
        <v>UBND Ủy ban nhân dân xã Nghĩa Điền tỉnh Quảng Ngãi</v>
      </c>
      <c r="C1335" s="21" t="s">
        <v>15</v>
      </c>
      <c r="D1335" s="22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16335</v>
      </c>
      <c r="B1336" s="19" t="str">
        <f>HYPERLINK("https://www.facebook.com/dtncatquangngai/", "Công an xã Nghĩa Thương tỉnh Quảng Ngãi")</f>
        <v>Công an xã Nghĩa Thương tỉnh Quảng Ngãi</v>
      </c>
      <c r="C1336" s="21" t="s">
        <v>15</v>
      </c>
      <c r="D1336" s="21"/>
      <c r="E1336" s="1" t="s">
        <v>13</v>
      </c>
      <c r="F1336" s="1" t="s">
        <v>13</v>
      </c>
      <c r="G1336" s="1" t="s">
        <v>13</v>
      </c>
      <c r="H1336" s="1" t="s">
        <v>14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16336</v>
      </c>
      <c r="B1337" s="19" t="str">
        <f>HYPERLINK("https://xanghiathuong.tunghia.quangngai.gov.vn/", "UBND Ủy ban nhân dân xã Nghĩa Thương tỉnh Quảng Ngãi")</f>
        <v>UBND Ủy ban nhân dân xã Nghĩa Thương tỉnh Quảng Ngãi</v>
      </c>
      <c r="C1337" s="21" t="s">
        <v>15</v>
      </c>
      <c r="D1337" s="22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16337</v>
      </c>
      <c r="B1338" s="19" t="s">
        <v>288</v>
      </c>
      <c r="C1338" s="20" t="s">
        <v>13</v>
      </c>
      <c r="D1338" s="21" t="s">
        <v>16</v>
      </c>
      <c r="E1338" s="1" t="s">
        <v>13</v>
      </c>
      <c r="F1338" s="1" t="s">
        <v>13</v>
      </c>
      <c r="G1338" s="1" t="s">
        <v>13</v>
      </c>
      <c r="H1338" s="1" t="s">
        <v>14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16338</v>
      </c>
      <c r="B1339" s="19" t="str">
        <f>HYPERLINK("https://xanghiatrung.tunghia.quangngai.gov.vn/", "UBND Ủy ban nhân dân xã Nghĩa Trung tỉnh Quảng Ngãi")</f>
        <v>UBND Ủy ban nhân dân xã Nghĩa Trung tỉnh Quảng Ngãi</v>
      </c>
      <c r="C1339" s="21" t="s">
        <v>15</v>
      </c>
      <c r="D1339" s="22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16339</v>
      </c>
      <c r="B1340" s="19" t="str">
        <f>HYPERLINK("https://www.facebook.com/tuoitrenghiahiep/", "Công an xã Nghĩa Hiệp tỉnh Quảng Ngãi")</f>
        <v>Công an xã Nghĩa Hiệp tỉnh Quảng Ngãi</v>
      </c>
      <c r="C1340" s="21" t="s">
        <v>15</v>
      </c>
      <c r="D1340" s="21"/>
      <c r="E1340" s="1" t="s">
        <v>13</v>
      </c>
      <c r="F1340" s="1" t="s">
        <v>13</v>
      </c>
      <c r="G1340" s="1" t="s">
        <v>13</v>
      </c>
      <c r="H1340" s="1" t="s">
        <v>14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16340</v>
      </c>
      <c r="B1341" s="19" t="str">
        <f>HYPERLINK("https://xanghiahiep.tunghia.quangngai.gov.vn/", "UBND Ủy ban nhân dân xã Nghĩa Hiệp tỉnh Quảng Ngãi")</f>
        <v>UBND Ủy ban nhân dân xã Nghĩa Hiệp tỉnh Quảng Ngãi</v>
      </c>
      <c r="C1341" s="21" t="s">
        <v>15</v>
      </c>
      <c r="D1341" s="22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16341</v>
      </c>
      <c r="B1342" s="19" t="str">
        <f>HYPERLINK("https://www.facebook.com/Haokabg/", "Công an xã Nghĩa Phương tỉnh Quảng Ngãi")</f>
        <v>Công an xã Nghĩa Phương tỉnh Quảng Ngãi</v>
      </c>
      <c r="C1342" s="21" t="s">
        <v>15</v>
      </c>
      <c r="D1342" s="21" t="s">
        <v>16</v>
      </c>
      <c r="E1342" s="1" t="s">
        <v>13</v>
      </c>
      <c r="F1342" s="1" t="s">
        <v>13</v>
      </c>
      <c r="G1342" s="1" t="s">
        <v>13</v>
      </c>
      <c r="H1342" s="1" t="s">
        <v>14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16342</v>
      </c>
      <c r="B1343" s="19" t="str">
        <f>HYPERLINK("https://tunghia.quangngai.gov.vn/", "UBND Ủy ban nhân dân xã Nghĩa Phương tỉnh Quảng Ngãi")</f>
        <v>UBND Ủy ban nhân dân xã Nghĩa Phương tỉnh Quảng Ngãi</v>
      </c>
      <c r="C1343" s="21" t="s">
        <v>15</v>
      </c>
      <c r="D1343" s="22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16343</v>
      </c>
      <c r="B1344" s="19" t="s">
        <v>289</v>
      </c>
      <c r="C1344" s="20" t="s">
        <v>13</v>
      </c>
      <c r="D1344" s="21" t="s">
        <v>16</v>
      </c>
      <c r="E1344" s="1" t="s">
        <v>13</v>
      </c>
      <c r="F1344" s="1" t="s">
        <v>13</v>
      </c>
      <c r="G1344" s="1" t="s">
        <v>13</v>
      </c>
      <c r="H1344" s="1" t="s">
        <v>14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16344</v>
      </c>
      <c r="B1345" s="19" t="str">
        <f>HYPERLINK("https://xanghiamy.tunghia.quangngai.gov.vn/", "UBND Ủy ban nhân dân xã Nghĩa Mỹ tỉnh Quảng Ngãi")</f>
        <v>UBND Ủy ban nhân dân xã Nghĩa Mỹ tỉnh Quảng Ngãi</v>
      </c>
      <c r="C1345" s="21" t="s">
        <v>15</v>
      </c>
      <c r="D1345" s="22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16345</v>
      </c>
      <c r="B1346" s="19" t="str">
        <f>HYPERLINK("https://www.facebook.com/dtncatquangngai/", "Công an xã Sơn Hạ tỉnh Quảng Ngãi")</f>
        <v>Công an xã Sơn Hạ tỉnh Quảng Ngãi</v>
      </c>
      <c r="C1346" s="21" t="s">
        <v>15</v>
      </c>
      <c r="D1346" s="21"/>
      <c r="E1346" s="1" t="s">
        <v>13</v>
      </c>
      <c r="F1346" s="1" t="s">
        <v>13</v>
      </c>
      <c r="G1346" s="1" t="s">
        <v>13</v>
      </c>
      <c r="H1346" s="1" t="s">
        <v>14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16346</v>
      </c>
      <c r="B1347" s="19" t="str">
        <f>HYPERLINK("https://sonha.quangngai.gov.vn/", "UBND Ủy ban nhân dân xã Sơn Hạ tỉnh Quảng Ngãi")</f>
        <v>UBND Ủy ban nhân dân xã Sơn Hạ tỉnh Quảng Ngãi</v>
      </c>
      <c r="C1347" s="21" t="s">
        <v>15</v>
      </c>
      <c r="D1347" s="22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16347</v>
      </c>
      <c r="B1348" s="19" t="str">
        <f>HYPERLINK("https://www.facebook.com/dtncatquangngai/", "Công an xã Sơn Thành tỉnh Quảng Ngãi")</f>
        <v>Công an xã Sơn Thành tỉnh Quảng Ngãi</v>
      </c>
      <c r="C1348" s="21" t="s">
        <v>15</v>
      </c>
      <c r="D1348" s="21" t="s">
        <v>16</v>
      </c>
      <c r="E1348" s="1" t="s">
        <v>13</v>
      </c>
      <c r="F1348" s="1" t="s">
        <v>13</v>
      </c>
      <c r="G1348" s="1" t="s">
        <v>13</v>
      </c>
      <c r="H1348" s="1" t="s">
        <v>14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16348</v>
      </c>
      <c r="B1349" s="19" t="str">
        <f>HYPERLINK("https://sonha.quangngai.gov.vn/ubnd-xa-son-thanh", "UBND Ủy ban nhân dân xã Sơn Thành tỉnh Quảng Ngãi")</f>
        <v>UBND Ủy ban nhân dân xã Sơn Thành tỉnh Quảng Ngãi</v>
      </c>
      <c r="C1349" s="21" t="s">
        <v>15</v>
      </c>
      <c r="D1349" s="22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16349</v>
      </c>
      <c r="B1350" s="19" t="s">
        <v>290</v>
      </c>
      <c r="C1350" s="20" t="s">
        <v>13</v>
      </c>
      <c r="D1350" s="21"/>
      <c r="E1350" s="1" t="s">
        <v>13</v>
      </c>
      <c r="F1350" s="1" t="s">
        <v>13</v>
      </c>
      <c r="G1350" s="1" t="s">
        <v>13</v>
      </c>
      <c r="H1350" s="1" t="s">
        <v>14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16350</v>
      </c>
      <c r="B1351" s="19" t="str">
        <f>HYPERLINK("https://sonha.quangngai.gov.vn/ubnd-xa-son-nham", "UBND Ủy ban nhân dân xã Sơn Nham tỉnh Quảng Ngãi")</f>
        <v>UBND Ủy ban nhân dân xã Sơn Nham tỉnh Quảng Ngãi</v>
      </c>
      <c r="C1351" s="21" t="s">
        <v>15</v>
      </c>
      <c r="D1351" s="22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16351</v>
      </c>
      <c r="B1352" s="19" t="str">
        <f>HYPERLINK("https://www.facebook.com/dtncatquangngai/", "Công an xã Sơn Bao tỉnh Quảng Ngãi")</f>
        <v>Công an xã Sơn Bao tỉnh Quảng Ngãi</v>
      </c>
      <c r="C1352" s="21" t="s">
        <v>15</v>
      </c>
      <c r="D1352" s="21"/>
      <c r="E1352" s="1" t="s">
        <v>13</v>
      </c>
      <c r="F1352" s="1" t="s">
        <v>13</v>
      </c>
      <c r="G1352" s="1" t="s">
        <v>13</v>
      </c>
      <c r="H1352" s="1" t="s">
        <v>14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16352</v>
      </c>
      <c r="B1353" s="19" t="str">
        <f>HYPERLINK("https://xasontra.trabong.quangngai.gov.vn/", "UBND Ủy ban nhân dân xã Sơn Bao tỉnh Quảng Ngãi")</f>
        <v>UBND Ủy ban nhân dân xã Sơn Bao tỉnh Quảng Ngãi</v>
      </c>
      <c r="C1353" s="21" t="s">
        <v>15</v>
      </c>
      <c r="D1353" s="22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16353</v>
      </c>
      <c r="B1354" s="19" t="s">
        <v>291</v>
      </c>
      <c r="C1354" s="20" t="s">
        <v>13</v>
      </c>
      <c r="D1354" s="21"/>
      <c r="E1354" s="1" t="s">
        <v>13</v>
      </c>
      <c r="F1354" s="1" t="s">
        <v>13</v>
      </c>
      <c r="G1354" s="1" t="s">
        <v>13</v>
      </c>
      <c r="H1354" s="1" t="s">
        <v>14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16354</v>
      </c>
      <c r="B1355" s="19" t="str">
        <f>HYPERLINK("https://sonha.quangngai.gov.vn/ubnd-xa-son-linh", "UBND Ủy ban nhân dân xã Sơn Linh tỉnh Quảng Ngãi")</f>
        <v>UBND Ủy ban nhân dân xã Sơn Linh tỉnh Quảng Ngãi</v>
      </c>
      <c r="C1355" s="21" t="s">
        <v>15</v>
      </c>
      <c r="D1355" s="22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16355</v>
      </c>
      <c r="B1356" s="19" t="s">
        <v>292</v>
      </c>
      <c r="C1356" s="20" t="s">
        <v>13</v>
      </c>
      <c r="D1356" s="21"/>
      <c r="E1356" s="1" t="s">
        <v>13</v>
      </c>
      <c r="F1356" s="1" t="s">
        <v>13</v>
      </c>
      <c r="G1356" s="1" t="s">
        <v>13</v>
      </c>
      <c r="H1356" s="1" t="s">
        <v>14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16356</v>
      </c>
      <c r="B1357" s="19" t="str">
        <f>HYPERLINK("https://sonha.quangngai.gov.vn/ubnd-xa-son-giang", "UBND Ủy ban nhân dân xã Sơn Giang tỉnh Quảng Ngãi")</f>
        <v>UBND Ủy ban nhân dân xã Sơn Giang tỉnh Quảng Ngãi</v>
      </c>
      <c r="C1357" s="21" t="s">
        <v>15</v>
      </c>
      <c r="D1357" s="22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16357</v>
      </c>
      <c r="B1358" s="19" t="s">
        <v>293</v>
      </c>
      <c r="C1358" s="20" t="s">
        <v>13</v>
      </c>
      <c r="D1358" s="21"/>
      <c r="E1358" s="1" t="s">
        <v>13</v>
      </c>
      <c r="F1358" s="1" t="s">
        <v>13</v>
      </c>
      <c r="G1358" s="1" t="s">
        <v>13</v>
      </c>
      <c r="H1358" s="1" t="s">
        <v>14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16358</v>
      </c>
      <c r="B1359" s="19" t="str">
        <f>HYPERLINK("https://sonha.quangngai.gov.vn/ubnd-xa-son-trung", "UBND Ủy ban nhân dân xã Sơn Trung tỉnh Quảng Ngãi")</f>
        <v>UBND Ủy ban nhân dân xã Sơn Trung tỉnh Quảng Ngãi</v>
      </c>
      <c r="C1359" s="21" t="s">
        <v>15</v>
      </c>
      <c r="D1359" s="22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16359</v>
      </c>
      <c r="B1360" s="19" t="str">
        <f>HYPERLINK("https://www.facebook.com/dtncatquangngai/", "Công an xã Sơn Thượng tỉnh Quảng Ngãi")</f>
        <v>Công an xã Sơn Thượng tỉnh Quảng Ngãi</v>
      </c>
      <c r="C1360" s="21" t="s">
        <v>15</v>
      </c>
      <c r="D1360" s="21"/>
      <c r="E1360" s="1" t="s">
        <v>13</v>
      </c>
      <c r="F1360" s="1" t="s">
        <v>13</v>
      </c>
      <c r="G1360" s="1" t="s">
        <v>13</v>
      </c>
      <c r="H1360" s="1" t="s">
        <v>14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16360</v>
      </c>
      <c r="B1361" s="19" t="str">
        <f>HYPERLINK("https://sonha.quangngai.gov.vn/ubnd-xa-son-thuong", "UBND Ủy ban nhân dân xã Sơn Thượng tỉnh Quảng Ngãi")</f>
        <v>UBND Ủy ban nhân dân xã Sơn Thượng tỉnh Quảng Ngãi</v>
      </c>
      <c r="C1361" s="21" t="s">
        <v>15</v>
      </c>
      <c r="D1361" s="22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16361</v>
      </c>
      <c r="B1362" s="19" t="str">
        <f>HYPERLINK("https://www.facebook.com/dtncatquangngai/", "Công an xã Sơn Cao tỉnh Quảng Ngãi")</f>
        <v>Công an xã Sơn Cao tỉnh Quảng Ngãi</v>
      </c>
      <c r="C1362" s="21" t="s">
        <v>15</v>
      </c>
      <c r="D1362" s="21"/>
      <c r="E1362" s="1" t="s">
        <v>13</v>
      </c>
      <c r="F1362" s="1" t="s">
        <v>13</v>
      </c>
      <c r="G1362" s="1" t="s">
        <v>13</v>
      </c>
      <c r="H1362" s="1" t="s">
        <v>14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16362</v>
      </c>
      <c r="B1363" s="19" t="str">
        <f>HYPERLINK("https://xasontra.trabong.quangngai.gov.vn/", "UBND Ủy ban nhân dân xã Sơn Cao tỉnh Quảng Ngãi")</f>
        <v>UBND Ủy ban nhân dân xã Sơn Cao tỉnh Quảng Ngãi</v>
      </c>
      <c r="C1363" s="21" t="s">
        <v>15</v>
      </c>
      <c r="D1363" s="22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16363</v>
      </c>
      <c r="B1364" s="19" t="s">
        <v>294</v>
      </c>
      <c r="C1364" s="20" t="s">
        <v>13</v>
      </c>
      <c r="D1364" s="21"/>
      <c r="E1364" s="1" t="s">
        <v>13</v>
      </c>
      <c r="F1364" s="1" t="s">
        <v>13</v>
      </c>
      <c r="G1364" s="1" t="s">
        <v>13</v>
      </c>
      <c r="H1364" s="1" t="s">
        <v>14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16364</v>
      </c>
      <c r="B1365" s="19" t="str">
        <f>HYPERLINK("https://sonha.quangngai.gov.vn/ubnd-xa-son-hai", "UBND Ủy ban nhân dân xã Sơn Hải tỉnh Quảng Ngãi")</f>
        <v>UBND Ủy ban nhân dân xã Sơn Hải tỉnh Quảng Ngãi</v>
      </c>
      <c r="C1365" s="21" t="s">
        <v>15</v>
      </c>
      <c r="D1365" s="22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16365</v>
      </c>
      <c r="B1366" s="19" t="s">
        <v>295</v>
      </c>
      <c r="C1366" s="20" t="s">
        <v>13</v>
      </c>
      <c r="D1366" s="21"/>
      <c r="E1366" s="1" t="s">
        <v>13</v>
      </c>
      <c r="F1366" s="1" t="s">
        <v>13</v>
      </c>
      <c r="G1366" s="1" t="s">
        <v>13</v>
      </c>
      <c r="H1366" s="1" t="s">
        <v>14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16366</v>
      </c>
      <c r="B1367" s="19" t="str">
        <f>HYPERLINK("https://sonha.quangngai.gov.vn/ubnd-xa-son-thuy", "UBND Ủy ban nhân dân xã Sơn Thủy tỉnh Quảng Ngãi")</f>
        <v>UBND Ủy ban nhân dân xã Sơn Thủy tỉnh Quảng Ngãi</v>
      </c>
      <c r="C1367" s="21" t="s">
        <v>15</v>
      </c>
      <c r="D1367" s="22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16367</v>
      </c>
      <c r="B1368" s="19" t="str">
        <f>HYPERLINK("https://www.facebook.com/dtncatquangngai/", "Công an xã Sơn Kỳ tỉnh Quảng Ngãi")</f>
        <v>Công an xã Sơn Kỳ tỉnh Quảng Ngãi</v>
      </c>
      <c r="C1368" s="21" t="s">
        <v>15</v>
      </c>
      <c r="D1368" s="21"/>
      <c r="E1368" s="1" t="s">
        <v>13</v>
      </c>
      <c r="F1368" s="1" t="s">
        <v>13</v>
      </c>
      <c r="G1368" s="1" t="s">
        <v>13</v>
      </c>
      <c r="H1368" s="1" t="s">
        <v>14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16368</v>
      </c>
      <c r="B1369" s="19" t="str">
        <f>HYPERLINK("https://sonha.quangngai.gov.vn/ubnd-xa-son-ky", "UBND Ủy ban nhân dân xã Sơn Kỳ tỉnh Quảng Ngãi")</f>
        <v>UBND Ủy ban nhân dân xã Sơn Kỳ tỉnh Quảng Ngãi</v>
      </c>
      <c r="C1369" s="21" t="s">
        <v>15</v>
      </c>
      <c r="D1369" s="22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16369</v>
      </c>
      <c r="B1370" s="19" t="str">
        <f>HYPERLINK("https://www.facebook.com/dtncatquangngai/", "Công an xã Sơn Ba tỉnh Quảng Ngãi")</f>
        <v>Công an xã Sơn Ba tỉnh Quảng Ngãi</v>
      </c>
      <c r="C1370" s="21" t="s">
        <v>15</v>
      </c>
      <c r="D1370" s="21"/>
      <c r="E1370" s="1" t="s">
        <v>13</v>
      </c>
      <c r="F1370" s="1" t="s">
        <v>13</v>
      </c>
      <c r="G1370" s="1" t="s">
        <v>13</v>
      </c>
      <c r="H1370" s="1" t="s">
        <v>14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16370</v>
      </c>
      <c r="B1371" s="19" t="str">
        <f>HYPERLINK("https://xasontra.trabong.quangngai.gov.vn/", "UBND Ủy ban nhân dân xã Sơn Ba tỉnh Quảng Ngãi")</f>
        <v>UBND Ủy ban nhân dân xã Sơn Ba tỉnh Quảng Ngãi</v>
      </c>
      <c r="C1371" s="21" t="s">
        <v>15</v>
      </c>
      <c r="D1371" s="22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16371</v>
      </c>
      <c r="B1372" s="19" t="s">
        <v>296</v>
      </c>
      <c r="C1372" s="20" t="s">
        <v>13</v>
      </c>
      <c r="D1372" s="21"/>
      <c r="E1372" s="1" t="s">
        <v>13</v>
      </c>
      <c r="F1372" s="1" t="s">
        <v>13</v>
      </c>
      <c r="G1372" s="1" t="s">
        <v>13</v>
      </c>
      <c r="H1372" s="1" t="s">
        <v>14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16372</v>
      </c>
      <c r="B1373" s="19" t="str">
        <f>HYPERLINK("https://xasonbua.sontay.quangngai.gov.vn/", "UBND Ủy ban nhân dân xã Sơn Bua tỉnh Quảng Ngãi")</f>
        <v>UBND Ủy ban nhân dân xã Sơn Bua tỉnh Quảng Ngãi</v>
      </c>
      <c r="C1373" s="21" t="s">
        <v>15</v>
      </c>
      <c r="D1373" s="22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16373</v>
      </c>
      <c r="B1374" s="19" t="s">
        <v>297</v>
      </c>
      <c r="C1374" s="20" t="s">
        <v>13</v>
      </c>
      <c r="D1374" s="21"/>
      <c r="E1374" s="1" t="s">
        <v>13</v>
      </c>
      <c r="F1374" s="1" t="s">
        <v>13</v>
      </c>
      <c r="G1374" s="1" t="s">
        <v>13</v>
      </c>
      <c r="H1374" s="1" t="s">
        <v>14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16374</v>
      </c>
      <c r="B1375" s="19" t="str">
        <f>HYPERLINK("https://sontay.quangngai.gov.vn/", "UBND Ủy ban nhân dân xã Sơn Mùa tỉnh Quảng Ngãi")</f>
        <v>UBND Ủy ban nhân dân xã Sơn Mùa tỉnh Quảng Ngãi</v>
      </c>
      <c r="C1375" s="21" t="s">
        <v>15</v>
      </c>
      <c r="D1375" s="22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16375</v>
      </c>
      <c r="B1376" s="19" t="s">
        <v>298</v>
      </c>
      <c r="C1376" s="20" t="s">
        <v>13</v>
      </c>
      <c r="D1376" s="21"/>
      <c r="E1376" s="1" t="s">
        <v>13</v>
      </c>
      <c r="F1376" s="1" t="s">
        <v>13</v>
      </c>
      <c r="G1376" s="1" t="s">
        <v>13</v>
      </c>
      <c r="H1376" s="1" t="s">
        <v>14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16376</v>
      </c>
      <c r="B1377" s="19" t="str">
        <f>HYPERLINK("https://xasonlien.sontay.quangngai.gov.vn/", "UBND Ủy ban nhân dân xã Sơn Liên tỉnh Quảng Ngãi")</f>
        <v>UBND Ủy ban nhân dân xã Sơn Liên tỉnh Quảng Ngãi</v>
      </c>
      <c r="C1377" s="21" t="s">
        <v>15</v>
      </c>
      <c r="D1377" s="22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16377</v>
      </c>
      <c r="B1378" s="19" t="s">
        <v>299</v>
      </c>
      <c r="C1378" s="20" t="s">
        <v>13</v>
      </c>
      <c r="D1378" s="21"/>
      <c r="E1378" s="1" t="s">
        <v>13</v>
      </c>
      <c r="F1378" s="1" t="s">
        <v>13</v>
      </c>
      <c r="G1378" s="1" t="s">
        <v>13</v>
      </c>
      <c r="H1378" s="1" t="s">
        <v>14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16378</v>
      </c>
      <c r="B1379" s="19" t="str">
        <f>HYPERLINK("https://sontay.quangngai.gov.vn/", "UBND Ủy ban nhân dân xã Sơn Tân tỉnh Quảng Ngãi")</f>
        <v>UBND Ủy ban nhân dân xã Sơn Tân tỉnh Quảng Ngãi</v>
      </c>
      <c r="C1379" s="21" t="s">
        <v>15</v>
      </c>
      <c r="D1379" s="22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16379</v>
      </c>
      <c r="B1380" s="19" t="str">
        <f>HYPERLINK("https://www.facebook.com/dtncatquangngai/", "Công an xã Sơn Màu tỉnh Quảng Ngãi")</f>
        <v>Công an xã Sơn Màu tỉnh Quảng Ngãi</v>
      </c>
      <c r="C1380" s="21" t="s">
        <v>15</v>
      </c>
      <c r="D1380" s="21"/>
      <c r="E1380" s="1" t="s">
        <v>13</v>
      </c>
      <c r="F1380" s="1" t="s">
        <v>13</v>
      </c>
      <c r="G1380" s="1" t="s">
        <v>13</v>
      </c>
      <c r="H1380" s="1" t="s">
        <v>14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16380</v>
      </c>
      <c r="B1381" s="19" t="str">
        <f>HYPERLINK("https://xasonmau.sontay.quangngai.gov.vn/", "UBND Ủy ban nhân dân xã Sơn Màu tỉnh Quảng Ngãi")</f>
        <v>UBND Ủy ban nhân dân xã Sơn Màu tỉnh Quảng Ngãi</v>
      </c>
      <c r="C1381" s="21" t="s">
        <v>15</v>
      </c>
      <c r="D1381" s="22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16381</v>
      </c>
      <c r="B1382" s="19" t="s">
        <v>300</v>
      </c>
      <c r="C1382" s="20" t="s">
        <v>13</v>
      </c>
      <c r="D1382" s="21"/>
      <c r="E1382" s="1" t="s">
        <v>13</v>
      </c>
      <c r="F1382" s="1" t="s">
        <v>13</v>
      </c>
      <c r="G1382" s="1" t="s">
        <v>13</v>
      </c>
      <c r="H1382" s="1" t="s">
        <v>14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16382</v>
      </c>
      <c r="B1383" s="19" t="str">
        <f>HYPERLINK("https://xasondung.sontay.quangngai.gov.vn/", "UBND Ủy ban nhân dân xã Sơn Dung tỉnh Quảng Ngãi")</f>
        <v>UBND Ủy ban nhân dân xã Sơn Dung tỉnh Quảng Ngãi</v>
      </c>
      <c r="C1383" s="21" t="s">
        <v>15</v>
      </c>
      <c r="D1383" s="22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16383</v>
      </c>
      <c r="B1384" s="19" t="str">
        <f>HYPERLINK("https://www.facebook.com/dtncatquangngai/", "Công an xã Sơn Long tỉnh Quảng Ngãi")</f>
        <v>Công an xã Sơn Long tỉnh Quảng Ngãi</v>
      </c>
      <c r="C1384" s="21" t="s">
        <v>15</v>
      </c>
      <c r="D1384" s="21" t="s">
        <v>16</v>
      </c>
      <c r="E1384" s="1" t="s">
        <v>13</v>
      </c>
      <c r="F1384" s="1" t="s">
        <v>13</v>
      </c>
      <c r="G1384" s="1" t="s">
        <v>13</v>
      </c>
      <c r="H1384" s="1" t="s">
        <v>14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16384</v>
      </c>
      <c r="B1385" s="19" t="str">
        <f>HYPERLINK("https://xasonlong.sontay.quangngai.gov.vn/", "UBND Ủy ban nhân dân xã Sơn Long tỉnh Quảng Ngãi")</f>
        <v>UBND Ủy ban nhân dân xã Sơn Long tỉnh Quảng Ngãi</v>
      </c>
      <c r="C1385" s="21" t="s">
        <v>15</v>
      </c>
      <c r="D1385" s="22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16385</v>
      </c>
      <c r="B1386" s="19" t="s">
        <v>301</v>
      </c>
      <c r="C1386" s="20" t="s">
        <v>13</v>
      </c>
      <c r="D1386" s="21"/>
      <c r="E1386" s="1" t="s">
        <v>13</v>
      </c>
      <c r="F1386" s="1" t="s">
        <v>13</v>
      </c>
      <c r="G1386" s="1" t="s">
        <v>13</v>
      </c>
      <c r="H1386" s="1" t="s">
        <v>14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16386</v>
      </c>
      <c r="B1387" s="19" t="str">
        <f>HYPERLINK("https://sontinh.quangngai.gov.vn/", "UBND Ủy ban nhân dân xã Sơn Tinh tỉnh Quảng Ngãi")</f>
        <v>UBND Ủy ban nhân dân xã Sơn Tinh tỉnh Quảng Ngãi</v>
      </c>
      <c r="C1387" s="21" t="s">
        <v>15</v>
      </c>
      <c r="D1387" s="22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16387</v>
      </c>
      <c r="B1388" s="19" t="s">
        <v>302</v>
      </c>
      <c r="C1388" s="20" t="s">
        <v>13</v>
      </c>
      <c r="D1388" s="21"/>
      <c r="E1388" s="1" t="s">
        <v>13</v>
      </c>
      <c r="F1388" s="1" t="s">
        <v>13</v>
      </c>
      <c r="G1388" s="1" t="s">
        <v>13</v>
      </c>
      <c r="H1388" s="1" t="s">
        <v>14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16388</v>
      </c>
      <c r="B1389" s="19" t="str">
        <f>HYPERLINK("https://sonha.quangngai.gov.vn/", "UBND Ủy ban nhân dân xã Sơn Lập tỉnh Quảng Ngãi")</f>
        <v>UBND Ủy ban nhân dân xã Sơn Lập tỉnh Quảng Ngãi</v>
      </c>
      <c r="C1389" s="21" t="s">
        <v>15</v>
      </c>
      <c r="D1389" s="22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16389</v>
      </c>
      <c r="B1390" s="19" t="str">
        <f>HYPERLINK("https://www.facebook.com/p/Tu%E1%BB%95i-Tr%E1%BA%BB-Long-S%C6%A1n-100063727008675/", "Công an xã Long Sơn tỉnh Quảng Ngãi")</f>
        <v>Công an xã Long Sơn tỉnh Quảng Ngãi</v>
      </c>
      <c r="C1390" s="21" t="s">
        <v>15</v>
      </c>
      <c r="D1390" s="21"/>
      <c r="E1390" s="1" t="s">
        <v>13</v>
      </c>
      <c r="F1390" s="1" t="s">
        <v>13</v>
      </c>
      <c r="G1390" s="1" t="s">
        <v>13</v>
      </c>
      <c r="H1390" s="1" t="s">
        <v>14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16390</v>
      </c>
      <c r="B1391" s="19" t="str">
        <f>HYPERLINK("https://xalongson.minhlong.quangngai.gov.vn/", "UBND Ủy ban nhân dân xã Long Sơn tỉnh Quảng Ngãi")</f>
        <v>UBND Ủy ban nhân dân xã Long Sơn tỉnh Quảng Ngãi</v>
      </c>
      <c r="C1391" s="21" t="s">
        <v>15</v>
      </c>
      <c r="D1391" s="22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16391</v>
      </c>
      <c r="B1392" s="19" t="str">
        <f>HYPERLINK("https://www.facebook.com/dtncatquangngai/", "Công an xã Long Mai tỉnh Quảng Ngãi")</f>
        <v>Công an xã Long Mai tỉnh Quảng Ngãi</v>
      </c>
      <c r="C1392" s="21" t="s">
        <v>15</v>
      </c>
      <c r="D1392" s="21"/>
      <c r="E1392" s="1" t="s">
        <v>13</v>
      </c>
      <c r="F1392" s="1" t="s">
        <v>13</v>
      </c>
      <c r="G1392" s="1" t="s">
        <v>13</v>
      </c>
      <c r="H1392" s="1" t="s">
        <v>14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16392</v>
      </c>
      <c r="B1393" s="19" t="str">
        <f>HYPERLINK("https://xalongmai.minhlong.quangngai.gov.vn/", "UBND Ủy ban nhân dân xã Long Mai tỉnh Quảng Ngãi")</f>
        <v>UBND Ủy ban nhân dân xã Long Mai tỉnh Quảng Ngãi</v>
      </c>
      <c r="C1393" s="21" t="s">
        <v>15</v>
      </c>
      <c r="D1393" s="22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16393</v>
      </c>
      <c r="B1394" s="19" t="str">
        <f>HYPERLINK("https://www.facebook.com/dtncatquangngai/", "Công an xã Thanh An tỉnh Quảng Ngãi")</f>
        <v>Công an xã Thanh An tỉnh Quảng Ngãi</v>
      </c>
      <c r="C1394" s="21" t="s">
        <v>15</v>
      </c>
      <c r="D1394" s="21" t="s">
        <v>16</v>
      </c>
      <c r="E1394" s="1" t="s">
        <v>13</v>
      </c>
      <c r="F1394" s="1" t="s">
        <v>13</v>
      </c>
      <c r="G1394" s="1" t="s">
        <v>13</v>
      </c>
      <c r="H1394" s="1" t="s">
        <v>14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16394</v>
      </c>
      <c r="B1395" s="19" t="str">
        <f>HYPERLINK("https://xathanhan.minhlong.quangngai.gov.vn/", "UBND Ủy ban nhân dân xã Thanh An tỉnh Quảng Ngãi")</f>
        <v>UBND Ủy ban nhân dân xã Thanh An tỉnh Quảng Ngãi</v>
      </c>
      <c r="C1395" s="21" t="s">
        <v>15</v>
      </c>
      <c r="D1395" s="22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16395</v>
      </c>
      <c r="B1396" s="19" t="s">
        <v>303</v>
      </c>
      <c r="C1396" s="20" t="s">
        <v>13</v>
      </c>
      <c r="D1396" s="21"/>
      <c r="E1396" s="1" t="s">
        <v>13</v>
      </c>
      <c r="F1396" s="1" t="s">
        <v>13</v>
      </c>
      <c r="G1396" s="1" t="s">
        <v>13</v>
      </c>
      <c r="H1396" s="1" t="s">
        <v>14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16396</v>
      </c>
      <c r="B1397" s="19" t="str">
        <f>HYPERLINK("https://xalongmon.minhlong.quangngai.gov.vn/", "UBND Ủy ban nhân dân xã Long Môn tỉnh Quảng Ngãi")</f>
        <v>UBND Ủy ban nhân dân xã Long Môn tỉnh Quảng Ngãi</v>
      </c>
      <c r="C1397" s="21" t="s">
        <v>15</v>
      </c>
      <c r="D1397" s="22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16397</v>
      </c>
      <c r="B1398" s="19" t="s">
        <v>304</v>
      </c>
      <c r="C1398" s="20" t="s">
        <v>13</v>
      </c>
      <c r="D1398" s="21"/>
      <c r="E1398" s="1" t="s">
        <v>13</v>
      </c>
      <c r="F1398" s="1" t="s">
        <v>13</v>
      </c>
      <c r="G1398" s="1" t="s">
        <v>13</v>
      </c>
      <c r="H1398" s="1" t="s">
        <v>14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16398</v>
      </c>
      <c r="B1399" s="19" t="str">
        <f>HYPERLINK("https://xalonghiep.minhlong.quangngai.gov.vn/", "UBND Ủy ban nhân dân xã Long Hiệp tỉnh Quảng Ngãi")</f>
        <v>UBND Ủy ban nhân dân xã Long Hiệp tỉnh Quảng Ngãi</v>
      </c>
      <c r="C1399" s="21" t="s">
        <v>15</v>
      </c>
      <c r="D1399" s="22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16399</v>
      </c>
      <c r="B1400" s="19" t="str">
        <f>HYPERLINK("https://www.facebook.com/CodoHanhThuan1/", "Công an xã Hành Thuận tỉnh Quảng Ngãi")</f>
        <v>Công an xã Hành Thuận tỉnh Quảng Ngãi</v>
      </c>
      <c r="C1400" s="21" t="s">
        <v>15</v>
      </c>
      <c r="D1400" s="21"/>
      <c r="E1400" s="1" t="s">
        <v>13</v>
      </c>
      <c r="F1400" s="1" t="s">
        <v>13</v>
      </c>
      <c r="G1400" s="1" t="s">
        <v>13</v>
      </c>
      <c r="H1400" s="1" t="s">
        <v>14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16400</v>
      </c>
      <c r="B1401" s="19" t="str">
        <f>HYPERLINK("https://xahanhthuan.nghiahanh.quangngai.gov.vn/uy-ban-nhan-dan", "UBND Ủy ban nhân dân xã Hành Thuận tỉnh Quảng Ngãi")</f>
        <v>UBND Ủy ban nhân dân xã Hành Thuận tỉnh Quảng Ngãi</v>
      </c>
      <c r="C1401" s="21" t="s">
        <v>15</v>
      </c>
      <c r="D1401" s="22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16401</v>
      </c>
      <c r="B1402" s="19" t="str">
        <f>HYPERLINK("https://www.facebook.com/CodoHanhDung/", "Công an xã Hành Dũng tỉnh Quảng Ngãi")</f>
        <v>Công an xã Hành Dũng tỉnh Quảng Ngãi</v>
      </c>
      <c r="C1402" s="21" t="s">
        <v>15</v>
      </c>
      <c r="D1402" s="21"/>
      <c r="E1402" s="1" t="s">
        <v>13</v>
      </c>
      <c r="F1402" s="1" t="s">
        <v>13</v>
      </c>
      <c r="G1402" s="1" t="s">
        <v>13</v>
      </c>
      <c r="H1402" s="1" t="s">
        <v>14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16402</v>
      </c>
      <c r="B1403" s="19" t="str">
        <f>HYPERLINK("https://xahanhdung.nghiahanh.quangngai.gov.vn/uy-ban-nhan-dan", "UBND Ủy ban nhân dân xã Hành Dũng tỉnh Quảng Ngãi")</f>
        <v>UBND Ủy ban nhân dân xã Hành Dũng tỉnh Quảng Ngãi</v>
      </c>
      <c r="C1403" s="21" t="s">
        <v>15</v>
      </c>
      <c r="D1403" s="22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16403</v>
      </c>
      <c r="B1404" s="19" t="s">
        <v>305</v>
      </c>
      <c r="C1404" s="20" t="s">
        <v>13</v>
      </c>
      <c r="D1404" s="21"/>
      <c r="E1404" s="1" t="s">
        <v>13</v>
      </c>
      <c r="F1404" s="1" t="s">
        <v>13</v>
      </c>
      <c r="G1404" s="1" t="s">
        <v>13</v>
      </c>
      <c r="H1404" s="1" t="s">
        <v>14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16404</v>
      </c>
      <c r="B1405" s="19" t="str">
        <f>HYPERLINK("https://xahanhtrung.nghiahanh.quangngai.gov.vn/uy-ban-nhan-dan", "UBND Ủy ban nhân dân xã Hành Trung tỉnh Quảng Ngãi")</f>
        <v>UBND Ủy ban nhân dân xã Hành Trung tỉnh Quảng Ngãi</v>
      </c>
      <c r="C1405" s="21" t="s">
        <v>15</v>
      </c>
      <c r="D1405" s="22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16405</v>
      </c>
      <c r="B1406" s="19" t="str">
        <f>HYPERLINK("https://www.facebook.com/dtncatquangngai/", "Công an xã Hành Nhân tỉnh Quảng Ngãi")</f>
        <v>Công an xã Hành Nhân tỉnh Quảng Ngãi</v>
      </c>
      <c r="C1406" s="21" t="s">
        <v>15</v>
      </c>
      <c r="D1406" s="21" t="s">
        <v>16</v>
      </c>
      <c r="E1406" s="1" t="s">
        <v>13</v>
      </c>
      <c r="F1406" s="1" t="s">
        <v>13</v>
      </c>
      <c r="G1406" s="1" t="s">
        <v>13</v>
      </c>
      <c r="H1406" s="1" t="s">
        <v>14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16406</v>
      </c>
      <c r="B1407" s="19" t="str">
        <f>HYPERLINK("https://nghiahanh.quangngai.gov.vn/nguoi-phat-ngon", "UBND Ủy ban nhân dân xã Hành Nhân tỉnh Quảng Ngãi")</f>
        <v>UBND Ủy ban nhân dân xã Hành Nhân tỉnh Quảng Ngãi</v>
      </c>
      <c r="C1407" s="21" t="s">
        <v>15</v>
      </c>
      <c r="D1407" s="22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16407</v>
      </c>
      <c r="B1408" s="19" t="s">
        <v>306</v>
      </c>
      <c r="C1408" s="20" t="s">
        <v>13</v>
      </c>
      <c r="D1408" s="21"/>
      <c r="E1408" s="1" t="s">
        <v>13</v>
      </c>
      <c r="F1408" s="1" t="s">
        <v>13</v>
      </c>
      <c r="G1408" s="1" t="s">
        <v>13</v>
      </c>
      <c r="H1408" s="1" t="s">
        <v>14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16408</v>
      </c>
      <c r="B1409" s="19" t="str">
        <f>HYPERLINK("https://xahanhduc.nghiahanh.quangngai.gov.vn/uy-ban-nhan-dan", "UBND Ủy ban nhân dân xã Hành Đức tỉnh Quảng Ngãi")</f>
        <v>UBND Ủy ban nhân dân xã Hành Đức tỉnh Quảng Ngãi</v>
      </c>
      <c r="C1409" s="21" t="s">
        <v>15</v>
      </c>
      <c r="D1409" s="22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16409</v>
      </c>
      <c r="B1410" s="19" t="s">
        <v>307</v>
      </c>
      <c r="C1410" s="20" t="s">
        <v>13</v>
      </c>
      <c r="D1410" s="21" t="s">
        <v>16</v>
      </c>
      <c r="E1410" s="1" t="s">
        <v>13</v>
      </c>
      <c r="F1410" s="1" t="s">
        <v>13</v>
      </c>
      <c r="G1410" s="1" t="s">
        <v>13</v>
      </c>
      <c r="H1410" s="1" t="s">
        <v>14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16410</v>
      </c>
      <c r="B1411" s="19" t="str">
        <f>HYPERLINK("https://quangngai.gov.vn/web/xa-hanh-minh/uy-ban-nhan-dan", "UBND Ủy ban nhân dân xã Hành Minh tỉnh Quảng Ngãi")</f>
        <v>UBND Ủy ban nhân dân xã Hành Minh tỉnh Quảng Ngãi</v>
      </c>
      <c r="C1411" s="21" t="s">
        <v>15</v>
      </c>
      <c r="D1411" s="22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16411</v>
      </c>
      <c r="B1412" s="19" t="s">
        <v>308</v>
      </c>
      <c r="C1412" s="20" t="s">
        <v>13</v>
      </c>
      <c r="D1412" s="21"/>
      <c r="E1412" s="1" t="s">
        <v>13</v>
      </c>
      <c r="F1412" s="1" t="s">
        <v>13</v>
      </c>
      <c r="G1412" s="1" t="s">
        <v>13</v>
      </c>
      <c r="H1412" s="1" t="s">
        <v>14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16412</v>
      </c>
      <c r="B1413" s="19" t="str">
        <f>HYPERLINK("https://xahanhphuoc.nghiahanh.quangngai.gov.vn/", "UBND Ủy ban nhân dân xã Hành Phước tỉnh Quảng Ngãi")</f>
        <v>UBND Ủy ban nhân dân xã Hành Phước tỉnh Quảng Ngãi</v>
      </c>
      <c r="C1413" s="21" t="s">
        <v>15</v>
      </c>
      <c r="D1413" s="22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16413</v>
      </c>
      <c r="B1414" s="19" t="str">
        <f>HYPERLINK("https://www.facebook.com/p/C%E1%BB%9D-%C4%91%E1%BB%8F-H%C3%A0nh-Thi%E1%BB%87n-100081836240062/", "Công an xã Hành Thiện tỉnh Quảng Ngãi")</f>
        <v>Công an xã Hành Thiện tỉnh Quảng Ngãi</v>
      </c>
      <c r="C1414" s="21" t="s">
        <v>15</v>
      </c>
      <c r="D1414" s="21"/>
      <c r="E1414" s="1" t="s">
        <v>13</v>
      </c>
      <c r="F1414" s="1" t="s">
        <v>13</v>
      </c>
      <c r="G1414" s="1" t="s">
        <v>13</v>
      </c>
      <c r="H1414" s="1" t="s">
        <v>14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16414</v>
      </c>
      <c r="B1415" s="19" t="str">
        <f>HYPERLINK("https://xahanhthien.nghiahanh.quangngai.gov.vn/", "UBND Ủy ban nhân dân xã Hành Thiện tỉnh Quảng Ngãi")</f>
        <v>UBND Ủy ban nhân dân xã Hành Thiện tỉnh Quảng Ngãi</v>
      </c>
      <c r="C1415" s="21" t="s">
        <v>15</v>
      </c>
      <c r="D1415" s="22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16415</v>
      </c>
      <c r="B1416" s="19" t="s">
        <v>309</v>
      </c>
      <c r="C1416" s="20" t="s">
        <v>13</v>
      </c>
      <c r="D1416" s="21"/>
      <c r="E1416" s="1" t="s">
        <v>13</v>
      </c>
      <c r="F1416" s="1" t="s">
        <v>13</v>
      </c>
      <c r="G1416" s="1" t="s">
        <v>13</v>
      </c>
      <c r="H1416" s="1" t="s">
        <v>14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16416</v>
      </c>
      <c r="B1417" s="19" t="str">
        <f>HYPERLINK("https://xahanhthinh.nghiahanh.quangngai.gov.vn/", "UBND Ủy ban nhân dân xã Hành Thịnh tỉnh Quảng Ngãi")</f>
        <v>UBND Ủy ban nhân dân xã Hành Thịnh tỉnh Quảng Ngãi</v>
      </c>
      <c r="C1417" s="21" t="s">
        <v>15</v>
      </c>
      <c r="D1417" s="22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16417</v>
      </c>
      <c r="B1418" s="19" t="s">
        <v>310</v>
      </c>
      <c r="C1418" s="20" t="s">
        <v>13</v>
      </c>
      <c r="D1418" s="21"/>
      <c r="E1418" s="1" t="s">
        <v>13</v>
      </c>
      <c r="F1418" s="1" t="s">
        <v>13</v>
      </c>
      <c r="G1418" s="1" t="s">
        <v>13</v>
      </c>
      <c r="H1418" s="1" t="s">
        <v>14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16418</v>
      </c>
      <c r="B1419" s="19" t="str">
        <f>HYPERLINK("https://xahanhtintay.nghiahanh.quangngai.gov.vn/", "UBND Ủy ban nhân dân xã Hành Tín Tây tỉnh Quảng Ngãi")</f>
        <v>UBND Ủy ban nhân dân xã Hành Tín Tây tỉnh Quảng Ngãi</v>
      </c>
      <c r="C1419" s="21" t="s">
        <v>15</v>
      </c>
      <c r="D1419" s="22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16419</v>
      </c>
      <c r="B1420" s="19" t="s">
        <v>311</v>
      </c>
      <c r="C1420" s="20" t="s">
        <v>13</v>
      </c>
      <c r="D1420" s="21"/>
      <c r="E1420" s="1" t="s">
        <v>13</v>
      </c>
      <c r="F1420" s="1" t="s">
        <v>13</v>
      </c>
      <c r="G1420" s="1" t="s">
        <v>13</v>
      </c>
      <c r="H1420" s="1" t="s">
        <v>14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16420</v>
      </c>
      <c r="B1421" s="19" t="str">
        <f>HYPERLINK("https://xahanhtindong.nghiahanh.quangngai.gov.vn/", "UBND Ủy ban nhân dân xã Hành Tín Đông tỉnh Quảng Ngãi")</f>
        <v>UBND Ủy ban nhân dân xã Hành Tín Đông tỉnh Quảng Ngãi</v>
      </c>
      <c r="C1421" s="21" t="s">
        <v>15</v>
      </c>
      <c r="D1421" s="22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16421</v>
      </c>
      <c r="B1422" s="19" t="str">
        <f>HYPERLINK("https://www.facebook.com/ducloischool/", "Công an xã Đức Lợi tỉnh Quảng Ngãi")</f>
        <v>Công an xã Đức Lợi tỉnh Quảng Ngãi</v>
      </c>
      <c r="C1422" s="21" t="s">
        <v>15</v>
      </c>
      <c r="D1422" s="21"/>
      <c r="E1422" s="1" t="s">
        <v>13</v>
      </c>
      <c r="F1422" s="1" t="s">
        <v>13</v>
      </c>
      <c r="G1422" s="1" t="s">
        <v>13</v>
      </c>
      <c r="H1422" s="1" t="s">
        <v>14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16422</v>
      </c>
      <c r="B1423" s="19" t="str">
        <f>HYPERLINK("https://quangngai.gov.vn/web/xa-duc-loi/trang-chu", "UBND Ủy ban nhân dân xã Đức Lợi tỉnh Quảng Ngãi")</f>
        <v>UBND Ủy ban nhân dân xã Đức Lợi tỉnh Quảng Ngãi</v>
      </c>
      <c r="C1423" s="21" t="s">
        <v>15</v>
      </c>
      <c r="D1423" s="22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16423</v>
      </c>
      <c r="B1424" s="19" t="s">
        <v>312</v>
      </c>
      <c r="C1424" s="20" t="s">
        <v>13</v>
      </c>
      <c r="D1424" s="21"/>
      <c r="E1424" s="1" t="s">
        <v>13</v>
      </c>
      <c r="F1424" s="1" t="s">
        <v>13</v>
      </c>
      <c r="G1424" s="1" t="s">
        <v>13</v>
      </c>
      <c r="H1424" s="1" t="s">
        <v>14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16424</v>
      </c>
      <c r="B1425" s="19" t="str">
        <f>HYPERLINK("https://xaducthang.moduc.quangngai.gov.vn/uy-ban-nhan-dan", "UBND Ủy ban nhân dân xã Đức Thắng tỉnh Quảng Ngãi")</f>
        <v>UBND Ủy ban nhân dân xã Đức Thắng tỉnh Quảng Ngãi</v>
      </c>
      <c r="C1425" s="21" t="s">
        <v>15</v>
      </c>
      <c r="D1425" s="22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16425</v>
      </c>
      <c r="B1426" s="19" t="s">
        <v>313</v>
      </c>
      <c r="C1426" s="20" t="s">
        <v>13</v>
      </c>
      <c r="D1426" s="21"/>
      <c r="E1426" s="1" t="s">
        <v>13</v>
      </c>
      <c r="F1426" s="1" t="s">
        <v>13</v>
      </c>
      <c r="G1426" s="1" t="s">
        <v>13</v>
      </c>
      <c r="H1426" s="1" t="s">
        <v>14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16426</v>
      </c>
      <c r="B1427" s="19" t="str">
        <f>HYPERLINK("https://xaducnhuan.moduc.quangngai.gov.vn/", "UBND Ủy ban nhân dân xã Đức Nhuận tỉnh Quảng Ngãi")</f>
        <v>UBND Ủy ban nhân dân xã Đức Nhuận tỉnh Quảng Ngãi</v>
      </c>
      <c r="C1427" s="21" t="s">
        <v>15</v>
      </c>
      <c r="D1427" s="22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16427</v>
      </c>
      <c r="B1428" s="19" t="s">
        <v>314</v>
      </c>
      <c r="C1428" s="20" t="s">
        <v>13</v>
      </c>
      <c r="D1428" s="21"/>
      <c r="E1428" s="1" t="s">
        <v>13</v>
      </c>
      <c r="F1428" s="1" t="s">
        <v>13</v>
      </c>
      <c r="G1428" s="1" t="s">
        <v>13</v>
      </c>
      <c r="H1428" s="1" t="s">
        <v>14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16428</v>
      </c>
      <c r="B1429" s="19" t="str">
        <f>HYPERLINK("https://xaducchanh.moduc.quangngai.gov.vn/trang-chu", "UBND Ủy ban nhân dân xã Đức Chánh tỉnh Quảng Ngãi")</f>
        <v>UBND Ủy ban nhân dân xã Đức Chánh tỉnh Quảng Ngãi</v>
      </c>
      <c r="C1429" s="21" t="s">
        <v>15</v>
      </c>
      <c r="D1429" s="22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16429</v>
      </c>
      <c r="B1430" s="19" t="s">
        <v>315</v>
      </c>
      <c r="C1430" s="20" t="s">
        <v>13</v>
      </c>
      <c r="D1430" s="21"/>
      <c r="E1430" s="1" t="s">
        <v>13</v>
      </c>
      <c r="F1430" s="1" t="s">
        <v>13</v>
      </c>
      <c r="G1430" s="1" t="s">
        <v>13</v>
      </c>
      <c r="H1430" s="1" t="s">
        <v>14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16430</v>
      </c>
      <c r="B1431" s="19" t="str">
        <f>HYPERLINK("https://xaduchiep.moduc.quangngai.gov.vn/uy-ban-nhan-dan", "UBND Ủy ban nhân dân xã Đức Hiệp tỉnh Quảng Ngãi")</f>
        <v>UBND Ủy ban nhân dân xã Đức Hiệp tỉnh Quảng Ngãi</v>
      </c>
      <c r="C1431" s="21" t="s">
        <v>15</v>
      </c>
      <c r="D1431" s="22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16431</v>
      </c>
      <c r="B1432" s="19" t="str">
        <f>HYPERLINK("https://www.facebook.com/DoanXaDucMinh/", "Công an xã Đức Minh tỉnh Quảng Ngãi")</f>
        <v>Công an xã Đức Minh tỉnh Quảng Ngãi</v>
      </c>
      <c r="C1432" s="21" t="s">
        <v>15</v>
      </c>
      <c r="D1432" s="21"/>
      <c r="E1432" s="1" t="s">
        <v>13</v>
      </c>
      <c r="F1432" s="1" t="s">
        <v>13</v>
      </c>
      <c r="G1432" s="1" t="s">
        <v>13</v>
      </c>
      <c r="H1432" s="1" t="s">
        <v>14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16432</v>
      </c>
      <c r="B1433" s="19" t="str">
        <f>HYPERLINK("https://xaducminh.moduc.quangngai.gov.vn/", "UBND Ủy ban nhân dân xã Đức Minh tỉnh Quảng Ngãi")</f>
        <v>UBND Ủy ban nhân dân xã Đức Minh tỉnh Quảng Ngãi</v>
      </c>
      <c r="C1433" s="21" t="s">
        <v>15</v>
      </c>
      <c r="D1433" s="22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16433</v>
      </c>
      <c r="B1434" s="19" t="s">
        <v>316</v>
      </c>
      <c r="C1434" s="20" t="s">
        <v>13</v>
      </c>
      <c r="D1434" s="21"/>
      <c r="E1434" s="1" t="s">
        <v>13</v>
      </c>
      <c r="F1434" s="1" t="s">
        <v>13</v>
      </c>
      <c r="G1434" s="1" t="s">
        <v>13</v>
      </c>
      <c r="H1434" s="1" t="s">
        <v>14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16434</v>
      </c>
      <c r="B1435" s="19" t="str">
        <f>HYPERLINK("https://xaducthanh.moduc.quangngai.gov.vn/", "UBND Ủy ban nhân dân xã Đức Thạnh tỉnh Quảng Ngãi")</f>
        <v>UBND Ủy ban nhân dân xã Đức Thạnh tỉnh Quảng Ngãi</v>
      </c>
      <c r="C1435" s="21" t="s">
        <v>15</v>
      </c>
      <c r="D1435" s="22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16435</v>
      </c>
      <c r="B1436" s="19" t="s">
        <v>317</v>
      </c>
      <c r="C1436" s="20" t="s">
        <v>13</v>
      </c>
      <c r="D1436" s="21"/>
      <c r="E1436" s="1" t="s">
        <v>13</v>
      </c>
      <c r="F1436" s="1" t="s">
        <v>13</v>
      </c>
      <c r="G1436" s="1" t="s">
        <v>13</v>
      </c>
      <c r="H1436" s="1" t="s">
        <v>14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16436</v>
      </c>
      <c r="B1437" s="19" t="str">
        <f>HYPERLINK("https://xaduchoa.moduc.quangngai.gov.vn/uy-ban-nhan-dan", "UBND Ủy ban nhân dân xã Đức Hòa tỉnh Quảng Ngãi")</f>
        <v>UBND Ủy ban nhân dân xã Đức Hòa tỉnh Quảng Ngãi</v>
      </c>
      <c r="C1437" s="21" t="s">
        <v>15</v>
      </c>
      <c r="D1437" s="22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16437</v>
      </c>
      <c r="B1438" s="19" t="s">
        <v>318</v>
      </c>
      <c r="C1438" s="20" t="s">
        <v>13</v>
      </c>
      <c r="D1438" s="21"/>
      <c r="E1438" s="1" t="s">
        <v>13</v>
      </c>
      <c r="F1438" s="1" t="s">
        <v>13</v>
      </c>
      <c r="G1438" s="1" t="s">
        <v>13</v>
      </c>
      <c r="H1438" s="1" t="s">
        <v>14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16438</v>
      </c>
      <c r="B1439" s="19" t="str">
        <f>HYPERLINK("https://xaductan.moduc.quangngai.gov.vn/", "UBND Ủy ban nhân dân xã Đức Tân tỉnh Quảng Ngãi")</f>
        <v>UBND Ủy ban nhân dân xã Đức Tân tỉnh Quảng Ngãi</v>
      </c>
      <c r="C1439" s="21" t="s">
        <v>15</v>
      </c>
      <c r="D1439" s="22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16439</v>
      </c>
      <c r="B1440" s="19" t="s">
        <v>319</v>
      </c>
      <c r="C1440" s="20" t="s">
        <v>13</v>
      </c>
      <c r="D1440" s="21"/>
      <c r="E1440" s="1" t="s">
        <v>13</v>
      </c>
      <c r="F1440" s="1" t="s">
        <v>13</v>
      </c>
      <c r="G1440" s="1" t="s">
        <v>13</v>
      </c>
      <c r="H1440" s="1" t="s">
        <v>14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16440</v>
      </c>
      <c r="B1441" s="19" t="str">
        <f>HYPERLINK("https://quangngai.gov.vn/web/xa-duc-phu/trang-chu", "UBND Ủy ban nhân dân xã Đức Phú tỉnh Quảng Ngãi")</f>
        <v>UBND Ủy ban nhân dân xã Đức Phú tỉnh Quảng Ngãi</v>
      </c>
      <c r="C1441" s="21" t="s">
        <v>15</v>
      </c>
      <c r="D1441" s="22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16441</v>
      </c>
      <c r="B1442" s="19" t="s">
        <v>320</v>
      </c>
      <c r="C1442" s="20" t="s">
        <v>13</v>
      </c>
      <c r="D1442" s="21"/>
      <c r="E1442" s="1" t="s">
        <v>13</v>
      </c>
      <c r="F1442" s="1" t="s">
        <v>13</v>
      </c>
      <c r="G1442" s="1" t="s">
        <v>13</v>
      </c>
      <c r="H1442" s="1" t="s">
        <v>14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16442</v>
      </c>
      <c r="B1443" s="19" t="str">
        <f>HYPERLINK("https://xaducphong.moduc.quangngai.gov.vn/uy-ban-nhan-dan", "UBND Ủy ban nhân dân xã Đức Phong tỉnh Quảng Ngãi")</f>
        <v>UBND Ủy ban nhân dân xã Đức Phong tỉnh Quảng Ngãi</v>
      </c>
      <c r="C1443" s="21" t="s">
        <v>15</v>
      </c>
      <c r="D1443" s="22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16443</v>
      </c>
      <c r="B1444" s="19" t="s">
        <v>321</v>
      </c>
      <c r="C1444" s="20" t="s">
        <v>13</v>
      </c>
      <c r="D1444" s="21"/>
      <c r="E1444" s="1" t="s">
        <v>13</v>
      </c>
      <c r="F1444" s="1" t="s">
        <v>13</v>
      </c>
      <c r="G1444" s="1" t="s">
        <v>13</v>
      </c>
      <c r="H1444" s="1" t="s">
        <v>14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16444</v>
      </c>
      <c r="B1445" s="19" t="str">
        <f>HYPERLINK("https://quangngai.gov.vn/web/xa-duc-lan/trang-chu", "UBND Ủy ban nhân dân xã Đức Lân tỉnh Quảng Ngãi")</f>
        <v>UBND Ủy ban nhân dân xã Đức Lân tỉnh Quảng Ngãi</v>
      </c>
      <c r="C1445" s="21" t="s">
        <v>15</v>
      </c>
      <c r="D1445" s="22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16445</v>
      </c>
      <c r="B1446" s="19" t="str">
        <f>HYPERLINK("https://www.facebook.com/dtncatquangngai/", "Công an xã Phổ An tỉnh Quảng Ngãi")</f>
        <v>Công an xã Phổ An tỉnh Quảng Ngãi</v>
      </c>
      <c r="C1446" s="21" t="s">
        <v>15</v>
      </c>
      <c r="D1446" s="21"/>
      <c r="E1446" s="1" t="s">
        <v>13</v>
      </c>
      <c r="F1446" s="1" t="s">
        <v>13</v>
      </c>
      <c r="G1446" s="1" t="s">
        <v>13</v>
      </c>
      <c r="H1446" s="1" t="s">
        <v>14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16446</v>
      </c>
      <c r="B1447" s="19" t="str">
        <f>HYPERLINK("https://xaphoan.ducpho.quangngai.gov.vn/", "UBND Ủy ban nhân dân xã Phổ An tỉnh Quảng Ngãi")</f>
        <v>UBND Ủy ban nhân dân xã Phổ An tỉnh Quảng Ngãi</v>
      </c>
      <c r="C1447" s="21" t="s">
        <v>15</v>
      </c>
      <c r="D1447" s="22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16447</v>
      </c>
      <c r="B1448" s="19" t="str">
        <f>HYPERLINK("https://www.facebook.com/p/Tu%E1%BB%95i-tr%E1%BA%BB-Tr%E1%BA%A1i-T%E1%BA%A1m-giam-C%C3%B4ng-an-t%E1%BB%89nh-Qu%E1%BA%A3ng-Ng%C3%A3i-100083198865485/?locale=vi_VN", "Công an xã Phổ Phong tỉnh Quảng Ngãi")</f>
        <v>Công an xã Phổ Phong tỉnh Quảng Ngãi</v>
      </c>
      <c r="C1448" s="21" t="s">
        <v>15</v>
      </c>
      <c r="D1448" s="21"/>
      <c r="E1448" s="1" t="s">
        <v>13</v>
      </c>
      <c r="F1448" s="1" t="s">
        <v>13</v>
      </c>
      <c r="G1448" s="1" t="s">
        <v>13</v>
      </c>
      <c r="H1448" s="1" t="s">
        <v>14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16448</v>
      </c>
      <c r="B1449" s="19" t="str">
        <f>HYPERLINK("https://xaphophong.ducpho.quangngai.gov.vn/", "UBND Ủy ban nhân dân xã Phổ Phong tỉnh Quảng Ngãi")</f>
        <v>UBND Ủy ban nhân dân xã Phổ Phong tỉnh Quảng Ngãi</v>
      </c>
      <c r="C1449" s="21" t="s">
        <v>15</v>
      </c>
      <c r="D1449" s="22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16449</v>
      </c>
      <c r="B1450" s="19" t="s">
        <v>322</v>
      </c>
      <c r="C1450" s="20" t="s">
        <v>13</v>
      </c>
      <c r="D1450" s="21"/>
      <c r="E1450" s="1" t="s">
        <v>13</v>
      </c>
      <c r="F1450" s="1" t="s">
        <v>13</v>
      </c>
      <c r="G1450" s="1" t="s">
        <v>13</v>
      </c>
      <c r="H1450" s="1" t="s">
        <v>14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16450</v>
      </c>
      <c r="B1451" s="19" t="str">
        <f>HYPERLINK("https://xaphothuan.ducpho.quangngai.gov.vn/", "UBND Ủy ban nhân dân xã Phổ Thuận tỉnh Quảng Ngãi")</f>
        <v>UBND Ủy ban nhân dân xã Phổ Thuận tỉnh Quảng Ngãi</v>
      </c>
      <c r="C1451" s="21" t="s">
        <v>15</v>
      </c>
      <c r="D1451" s="22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16451</v>
      </c>
      <c r="B1452" s="19" t="s">
        <v>323</v>
      </c>
      <c r="C1452" s="20" t="s">
        <v>13</v>
      </c>
      <c r="D1452" s="21"/>
      <c r="E1452" s="1" t="s">
        <v>13</v>
      </c>
      <c r="F1452" s="1" t="s">
        <v>13</v>
      </c>
      <c r="G1452" s="1" t="s">
        <v>13</v>
      </c>
      <c r="H1452" s="1" t="s">
        <v>14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16452</v>
      </c>
      <c r="B1453" s="19" t="str">
        <f>HYPERLINK("https://ducpho.quangngai.gov.vn/", "UBND Ủy ban nhân dân xã Phổ Văn tỉnh Quảng Ngãi")</f>
        <v>UBND Ủy ban nhân dân xã Phổ Văn tỉnh Quảng Ngãi</v>
      </c>
      <c r="C1453" s="21" t="s">
        <v>15</v>
      </c>
      <c r="D1453" s="22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16453</v>
      </c>
      <c r="B1454" s="19" t="str">
        <f>HYPERLINK("https://www.facebook.com/p/Tu%E1%BB%95i-tr%E1%BA%BB-Tr%E1%BA%A1i-T%E1%BA%A1m-giam-C%C3%B4ng-an-t%E1%BB%89nh-Qu%E1%BA%A3ng-Ng%C3%A3i-100083198865485/?locale=vi_VN", "Công an xã Phổ Quang tỉnh Quảng Ngãi")</f>
        <v>Công an xã Phổ Quang tỉnh Quảng Ngãi</v>
      </c>
      <c r="C1454" s="21" t="s">
        <v>15</v>
      </c>
      <c r="D1454" s="21"/>
      <c r="E1454" s="1" t="s">
        <v>13</v>
      </c>
      <c r="F1454" s="1" t="s">
        <v>13</v>
      </c>
      <c r="G1454" s="1" t="s">
        <v>13</v>
      </c>
      <c r="H1454" s="1" t="s">
        <v>14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16454</v>
      </c>
      <c r="B1455" s="19" t="str">
        <f>HYPERLINK("https://ducpho.quangngai.gov.vn/", "UBND Ủy ban nhân dân xã Phổ Quang tỉnh Quảng Ngãi")</f>
        <v>UBND Ủy ban nhân dân xã Phổ Quang tỉnh Quảng Ngãi</v>
      </c>
      <c r="C1455" s="21" t="s">
        <v>15</v>
      </c>
      <c r="D1455" s="22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16455</v>
      </c>
      <c r="B1456" s="19" t="s">
        <v>324</v>
      </c>
      <c r="C1456" s="20" t="s">
        <v>13</v>
      </c>
      <c r="D1456" s="21"/>
      <c r="E1456" s="1" t="s">
        <v>13</v>
      </c>
      <c r="F1456" s="1" t="s">
        <v>13</v>
      </c>
      <c r="G1456" s="1" t="s">
        <v>13</v>
      </c>
      <c r="H1456" s="1" t="s">
        <v>14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16456</v>
      </c>
      <c r="B1457" s="19" t="str">
        <f>HYPERLINK("https://xaphonhon.ducpho.quangngai.gov.vn/", "UBND Ủy ban nhân dân xã Phổ Nhơn tỉnh Quảng Ngãi")</f>
        <v>UBND Ủy ban nhân dân xã Phổ Nhơn tỉnh Quảng Ngãi</v>
      </c>
      <c r="C1457" s="21" t="s">
        <v>15</v>
      </c>
      <c r="D1457" s="22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16457</v>
      </c>
      <c r="B1458" s="19" t="s">
        <v>325</v>
      </c>
      <c r="C1458" s="20" t="s">
        <v>13</v>
      </c>
      <c r="D1458" s="21"/>
      <c r="E1458" s="1" t="s">
        <v>13</v>
      </c>
      <c r="F1458" s="1" t="s">
        <v>13</v>
      </c>
      <c r="G1458" s="1" t="s">
        <v>13</v>
      </c>
      <c r="H1458" s="1" t="s">
        <v>14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16458</v>
      </c>
      <c r="B1459" s="19" t="str">
        <f>HYPERLINK("https://ducpho.quangngai.gov.vn/", "UBND Ủy ban nhân dân xã Phổ Ninh tỉnh Quảng Ngãi")</f>
        <v>UBND Ủy ban nhân dân xã Phổ Ninh tỉnh Quảng Ngãi</v>
      </c>
      <c r="C1459" s="21" t="s">
        <v>15</v>
      </c>
      <c r="D1459" s="22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16459</v>
      </c>
      <c r="B1460" s="19" t="s">
        <v>326</v>
      </c>
      <c r="C1460" s="20" t="s">
        <v>13</v>
      </c>
      <c r="D1460" s="21"/>
      <c r="E1460" s="1" t="s">
        <v>13</v>
      </c>
      <c r="F1460" s="1" t="s">
        <v>13</v>
      </c>
      <c r="G1460" s="1" t="s">
        <v>13</v>
      </c>
      <c r="H1460" s="1" t="s">
        <v>14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16460</v>
      </c>
      <c r="B1461" s="19" t="str">
        <f>HYPERLINK("https://phuongphominh.ducpho.quangngai.gov.vn/", "UBND Ủy ban nhân dân xã Phổ Minh tỉnh Quảng Ngãi")</f>
        <v>UBND Ủy ban nhân dân xã Phổ Minh tỉnh Quảng Ngãi</v>
      </c>
      <c r="C1461" s="21" t="s">
        <v>15</v>
      </c>
      <c r="D1461" s="22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16461</v>
      </c>
      <c r="B1462" s="19" t="str">
        <f>HYPERLINK("https://www.facebook.com/p/Tu%E1%BB%95i-tr%E1%BA%BB-Tr%E1%BA%A1i-T%E1%BA%A1m-giam-C%C3%B4ng-an-t%E1%BB%89nh-Qu%E1%BA%A3ng-Ng%C3%A3i-100083198865485/?locale=sw_KE", "Công an xã Phổ Vinh tỉnh Quảng Ngãi")</f>
        <v>Công an xã Phổ Vinh tỉnh Quảng Ngãi</v>
      </c>
      <c r="C1462" s="21" t="s">
        <v>15</v>
      </c>
      <c r="D1462" s="21"/>
      <c r="E1462" s="1" t="s">
        <v>13</v>
      </c>
      <c r="F1462" s="1" t="s">
        <v>13</v>
      </c>
      <c r="G1462" s="1" t="s">
        <v>13</v>
      </c>
      <c r="H1462" s="1" t="s">
        <v>14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16462</v>
      </c>
      <c r="B1463" s="19" t="str">
        <f>HYPERLINK("https://phuongphovinh.ducpho.quangngai.gov.vn/uy-ban-nhan-dan", "UBND Ủy ban nhân dân xã Phổ Vinh tỉnh Quảng Ngãi")</f>
        <v>UBND Ủy ban nhân dân xã Phổ Vinh tỉnh Quảng Ngãi</v>
      </c>
      <c r="C1463" s="21" t="s">
        <v>15</v>
      </c>
      <c r="D1463" s="22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16463</v>
      </c>
      <c r="B1464" s="19" t="s">
        <v>327</v>
      </c>
      <c r="C1464" s="20" t="s">
        <v>13</v>
      </c>
      <c r="D1464" s="21"/>
      <c r="E1464" s="1" t="s">
        <v>13</v>
      </c>
      <c r="F1464" s="1" t="s">
        <v>13</v>
      </c>
      <c r="G1464" s="1" t="s">
        <v>13</v>
      </c>
      <c r="H1464" s="1" t="s">
        <v>14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16464</v>
      </c>
      <c r="B1465" s="19" t="str">
        <f>HYPERLINK("https://ducpho.quangngai.gov.vn/", "UBND Ủy ban nhân dân xã Phổ Hòa tỉnh Quảng Ngãi")</f>
        <v>UBND Ủy ban nhân dân xã Phổ Hòa tỉnh Quảng Ngãi</v>
      </c>
      <c r="C1465" s="21" t="s">
        <v>15</v>
      </c>
      <c r="D1465" s="22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16465</v>
      </c>
      <c r="B1466" s="19" t="s">
        <v>328</v>
      </c>
      <c r="C1466" s="20" t="s">
        <v>13</v>
      </c>
      <c r="D1466" s="21"/>
      <c r="E1466" s="1" t="s">
        <v>13</v>
      </c>
      <c r="F1466" s="1" t="s">
        <v>13</v>
      </c>
      <c r="G1466" s="1" t="s">
        <v>13</v>
      </c>
      <c r="H1466" s="1" t="s">
        <v>14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16466</v>
      </c>
      <c r="B1467" s="19" t="str">
        <f>HYPERLINK("https://xaphocuong.ducpho.quangngai.gov.vn/", "UBND Ủy ban nhân dân xã Phổ Cường tỉnh Quảng Ngãi")</f>
        <v>UBND Ủy ban nhân dân xã Phổ Cường tỉnh Quảng Ngãi</v>
      </c>
      <c r="C1467" s="21" t="s">
        <v>15</v>
      </c>
      <c r="D1467" s="22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16467</v>
      </c>
      <c r="B1468" s="19" t="s">
        <v>329</v>
      </c>
      <c r="C1468" s="20" t="s">
        <v>13</v>
      </c>
      <c r="D1468" s="21"/>
      <c r="E1468" s="1" t="s">
        <v>13</v>
      </c>
      <c r="F1468" s="1" t="s">
        <v>13</v>
      </c>
      <c r="G1468" s="1" t="s">
        <v>13</v>
      </c>
      <c r="H1468" s="1" t="s">
        <v>14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16468</v>
      </c>
      <c r="B1469" s="19" t="str">
        <f>HYPERLINK("https://xaphokhanh.ducpho.quangngai.gov.vn/", "UBND Ủy ban nhân dân xã Phổ Khánh tỉnh Quảng Ngãi")</f>
        <v>UBND Ủy ban nhân dân xã Phổ Khánh tỉnh Quảng Ngãi</v>
      </c>
      <c r="C1469" s="21" t="s">
        <v>15</v>
      </c>
      <c r="D1469" s="22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16469</v>
      </c>
      <c r="B1470" s="19" t="s">
        <v>330</v>
      </c>
      <c r="C1470" s="20" t="s">
        <v>13</v>
      </c>
      <c r="D1470" s="21"/>
      <c r="E1470" s="1" t="s">
        <v>13</v>
      </c>
      <c r="F1470" s="1" t="s">
        <v>13</v>
      </c>
      <c r="G1470" s="1" t="s">
        <v>13</v>
      </c>
      <c r="H1470" s="1" t="s">
        <v>14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16470</v>
      </c>
      <c r="B1471" s="19" t="str">
        <f>HYPERLINK("https://phuongphothanh.ducpho.quangngai.gov.vn/", "UBND Ủy ban nhân dân xã Phổ Thạnh tỉnh Quảng Ngãi")</f>
        <v>UBND Ủy ban nhân dân xã Phổ Thạnh tỉnh Quảng Ngãi</v>
      </c>
      <c r="C1471" s="21" t="s">
        <v>15</v>
      </c>
      <c r="D1471" s="22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16471</v>
      </c>
      <c r="B1472" s="19" t="s">
        <v>331</v>
      </c>
      <c r="C1472" s="20" t="s">
        <v>13</v>
      </c>
      <c r="D1472" s="21"/>
      <c r="E1472" s="1" t="s">
        <v>13</v>
      </c>
      <c r="F1472" s="1" t="s">
        <v>13</v>
      </c>
      <c r="G1472" s="1" t="s">
        <v>13</v>
      </c>
      <c r="H1472" s="1" t="s">
        <v>14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16472</v>
      </c>
      <c r="B1473" s="19" t="str">
        <f>HYPERLINK("https://xaphochau.ducpho.quangngai.gov.vn/", "UBND Ủy ban nhân dân xã Phổ Châu tỉnh Quảng Ngãi")</f>
        <v>UBND Ủy ban nhân dân xã Phổ Châu tỉnh Quảng Ngãi</v>
      </c>
      <c r="C1473" s="21" t="s">
        <v>15</v>
      </c>
      <c r="D1473" s="22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16473</v>
      </c>
      <c r="B1474" s="19" t="s">
        <v>332</v>
      </c>
      <c r="C1474" s="20" t="s">
        <v>13</v>
      </c>
      <c r="D1474" s="21"/>
      <c r="E1474" s="1" t="s">
        <v>13</v>
      </c>
      <c r="F1474" s="1" t="s">
        <v>13</v>
      </c>
      <c r="G1474" s="1" t="s">
        <v>13</v>
      </c>
      <c r="H1474" s="1" t="s">
        <v>14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16474</v>
      </c>
      <c r="B1475" s="19" t="str">
        <f>HYPERLINK("https://quangngai.gov.vn/web/xa-ba-dien/trang-chu", "UBND Ủy ban nhân dân xã Ba Điền tỉnh Quảng Ngãi")</f>
        <v>UBND Ủy ban nhân dân xã Ba Điền tỉnh Quảng Ngãi</v>
      </c>
      <c r="C1475" s="21" t="s">
        <v>15</v>
      </c>
      <c r="D1475" s="22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16475</v>
      </c>
      <c r="B1476" s="19" t="str">
        <f>HYPERLINK("https://www.facebook.com/conganBaTri/", "Công an xã Ba Vinh tỉnh Quảng Ngãi")</f>
        <v>Công an xã Ba Vinh tỉnh Quảng Ngãi</v>
      </c>
      <c r="C1476" s="21" t="s">
        <v>15</v>
      </c>
      <c r="D1476" s="21"/>
      <c r="E1476" s="1" t="s">
        <v>13</v>
      </c>
      <c r="F1476" s="1" t="s">
        <v>13</v>
      </c>
      <c r="G1476" s="1" t="s">
        <v>13</v>
      </c>
      <c r="H1476" s="1" t="s">
        <v>14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16476</v>
      </c>
      <c r="B1477" s="19" t="str">
        <f>HYPERLINK("https://xabatrang.bato.quangngai.gov.vn/", "UBND Ủy ban nhân dân xã Ba Vinh tỉnh Quảng Ngãi")</f>
        <v>UBND Ủy ban nhân dân xã Ba Vinh tỉnh Quảng Ngãi</v>
      </c>
      <c r="C1477" s="21" t="s">
        <v>15</v>
      </c>
      <c r="D1477" s="22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16477</v>
      </c>
      <c r="B1478" s="19" t="str">
        <f>HYPERLINK("https://www.facebook.com/dtncatquangngai/", "Công an xã Ba Thành tỉnh Quảng Ngãi")</f>
        <v>Công an xã Ba Thành tỉnh Quảng Ngãi</v>
      </c>
      <c r="C1478" s="21" t="s">
        <v>15</v>
      </c>
      <c r="D1478" s="21"/>
      <c r="E1478" s="1" t="s">
        <v>13</v>
      </c>
      <c r="F1478" s="1" t="s">
        <v>13</v>
      </c>
      <c r="G1478" s="1" t="s">
        <v>13</v>
      </c>
      <c r="H1478" s="1" t="s">
        <v>14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16478</v>
      </c>
      <c r="B1479" s="19" t="str">
        <f>HYPERLINK("https://xabathanh.bato.quangngai.gov.vn/", "UBND Ủy ban nhân dân xã Ba Thành tỉnh Quảng Ngãi")</f>
        <v>UBND Ủy ban nhân dân xã Ba Thành tỉnh Quảng Ngãi</v>
      </c>
      <c r="C1479" s="21" t="s">
        <v>15</v>
      </c>
      <c r="D1479" s="22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16479</v>
      </c>
      <c r="B1480" s="19" t="str">
        <f>HYPERLINK("https://www.facebook.com/p/Tin-N%C3%B3ng-Qu%E1%BA%A3ng-Ng%C3%A3i-100083575682334/", "Công an xã Ba Động tỉnh Quảng Ngãi")</f>
        <v>Công an xã Ba Động tỉnh Quảng Ngãi</v>
      </c>
      <c r="C1480" s="21" t="s">
        <v>15</v>
      </c>
      <c r="D1480" s="21"/>
      <c r="E1480" s="1" t="s">
        <v>13</v>
      </c>
      <c r="F1480" s="1" t="s">
        <v>13</v>
      </c>
      <c r="G1480" s="1" t="s">
        <v>13</v>
      </c>
      <c r="H1480" s="1" t="s">
        <v>14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16480</v>
      </c>
      <c r="B1481" s="19" t="str">
        <f>HYPERLINK("https://quangngai.gov.vn/web/xa-ba-dong/trang-chu", "UBND Ủy ban nhân dân xã Ba Động tỉnh Quảng Ngãi")</f>
        <v>UBND Ủy ban nhân dân xã Ba Động tỉnh Quảng Ngãi</v>
      </c>
      <c r="C1481" s="21" t="s">
        <v>15</v>
      </c>
      <c r="D1481" s="22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16481</v>
      </c>
      <c r="B1482" s="19" t="str">
        <f>HYPERLINK("https://www.facebook.com/dtncatquangngai/", "Công an xã Ba Dinh tỉnh Quảng Ngãi")</f>
        <v>Công an xã Ba Dinh tỉnh Quảng Ngãi</v>
      </c>
      <c r="C1482" s="21" t="s">
        <v>15</v>
      </c>
      <c r="D1482" s="21"/>
      <c r="E1482" s="1" t="s">
        <v>13</v>
      </c>
      <c r="F1482" s="1" t="s">
        <v>13</v>
      </c>
      <c r="G1482" s="1" t="s">
        <v>13</v>
      </c>
      <c r="H1482" s="1" t="s">
        <v>14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16482</v>
      </c>
      <c r="B1483" s="19" t="str">
        <f>HYPERLINK("https://xabadinh.bato.quangngai.gov.vn/", "UBND Ủy ban nhân dân xã Ba Dinh tỉnh Quảng Ngãi")</f>
        <v>UBND Ủy ban nhân dân xã Ba Dinh tỉnh Quảng Ngãi</v>
      </c>
      <c r="C1483" s="21" t="s">
        <v>15</v>
      </c>
      <c r="D1483" s="22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16483</v>
      </c>
      <c r="B1484" s="19" t="s">
        <v>333</v>
      </c>
      <c r="C1484" s="20" t="s">
        <v>13</v>
      </c>
      <c r="D1484" s="21"/>
      <c r="E1484" s="1" t="s">
        <v>13</v>
      </c>
      <c r="F1484" s="1" t="s">
        <v>13</v>
      </c>
      <c r="G1484" s="1" t="s">
        <v>13</v>
      </c>
      <c r="H1484" s="1" t="s">
        <v>14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16484</v>
      </c>
      <c r="B1485" s="19" t="str">
        <f>HYPERLINK("https://xabagiang.bato.quangngai.gov.vn/", "UBND Ủy ban nhân dân xã Ba Giang tỉnh Quảng Ngãi")</f>
        <v>UBND Ủy ban nhân dân xã Ba Giang tỉnh Quảng Ngãi</v>
      </c>
      <c r="C1485" s="21" t="s">
        <v>15</v>
      </c>
      <c r="D1485" s="22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16485</v>
      </c>
      <c r="B1486" s="19" t="s">
        <v>334</v>
      </c>
      <c r="C1486" s="20" t="s">
        <v>13</v>
      </c>
      <c r="D1486" s="21"/>
      <c r="E1486" s="1" t="s">
        <v>13</v>
      </c>
      <c r="F1486" s="1" t="s">
        <v>13</v>
      </c>
      <c r="G1486" s="1" t="s">
        <v>13</v>
      </c>
      <c r="H1486" s="1" t="s">
        <v>14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16486</v>
      </c>
      <c r="B1487" s="19" t="str">
        <f>HYPERLINK("https://xabalien.bato.quangngai.gov.vn/", "UBND Ủy ban nhân dân xã Ba Liên tỉnh Quảng Ngãi")</f>
        <v>UBND Ủy ban nhân dân xã Ba Liên tỉnh Quảng Ngãi</v>
      </c>
      <c r="C1487" s="21" t="s">
        <v>15</v>
      </c>
      <c r="D1487" s="22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16487</v>
      </c>
      <c r="B1488" s="19" t="s">
        <v>335</v>
      </c>
      <c r="C1488" s="20" t="s">
        <v>13</v>
      </c>
      <c r="D1488" s="21"/>
      <c r="E1488" s="1" t="s">
        <v>13</v>
      </c>
      <c r="F1488" s="1" t="s">
        <v>13</v>
      </c>
      <c r="G1488" s="1" t="s">
        <v>13</v>
      </c>
      <c r="H1488" s="1" t="s">
        <v>14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16488</v>
      </c>
      <c r="B1489" s="19" t="str">
        <f>HYPERLINK("https://xabangac.bato.quangngai.gov.vn/ubnd", "UBND Ủy ban nhân dân xã Ba Ngạc tỉnh Quảng Ngãi")</f>
        <v>UBND Ủy ban nhân dân xã Ba Ngạc tỉnh Quảng Ngãi</v>
      </c>
      <c r="C1489" s="21" t="s">
        <v>15</v>
      </c>
      <c r="D1489" s="22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16489</v>
      </c>
      <c r="B1490" s="19" t="str">
        <f>HYPERLINK("https://www.facebook.com/tuoitrexabakham", "Công an xã Ba Khâm tỉnh Quảng Ngãi")</f>
        <v>Công an xã Ba Khâm tỉnh Quảng Ngãi</v>
      </c>
      <c r="C1490" s="21" t="s">
        <v>15</v>
      </c>
      <c r="D1490" s="21"/>
      <c r="E1490" s="1" t="s">
        <v>13</v>
      </c>
      <c r="F1490" s="1" t="s">
        <v>13</v>
      </c>
      <c r="G1490" s="1" t="s">
        <v>13</v>
      </c>
      <c r="H1490" s="1" t="s">
        <v>14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16490</v>
      </c>
      <c r="B1491" s="19" t="str">
        <f>HYPERLINK("https://xabakham.bato.quangngai.gov.vn/", "UBND Ủy ban nhân dân xã Ba Khâm tỉnh Quảng Ngãi")</f>
        <v>UBND Ủy ban nhân dân xã Ba Khâm tỉnh Quảng Ngãi</v>
      </c>
      <c r="C1491" s="21" t="s">
        <v>15</v>
      </c>
      <c r="D1491" s="22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16491</v>
      </c>
      <c r="B1492" s="19" t="str">
        <f>HYPERLINK("https://www.facebook.com/conganBaTri/", "Công an xã Ba Cung tỉnh Quảng Ngãi")</f>
        <v>Công an xã Ba Cung tỉnh Quảng Ngãi</v>
      </c>
      <c r="C1492" s="21" t="s">
        <v>15</v>
      </c>
      <c r="D1492" s="21"/>
      <c r="E1492" s="1" t="s">
        <v>13</v>
      </c>
      <c r="F1492" s="1" t="s">
        <v>13</v>
      </c>
      <c r="G1492" s="1" t="s">
        <v>13</v>
      </c>
      <c r="H1492" s="1" t="s">
        <v>14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16492</v>
      </c>
      <c r="B1493" s="19" t="str">
        <f>HYPERLINK("https://xabacung.bato.quangngai.gov.vn/uy-ban-nhan-dan", "UBND Ủy ban nhân dân xã Ba Cung tỉnh Quảng Ngãi")</f>
        <v>UBND Ủy ban nhân dân xã Ba Cung tỉnh Quảng Ngãi</v>
      </c>
      <c r="C1493" s="21" t="s">
        <v>15</v>
      </c>
      <c r="D1493" s="22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16493</v>
      </c>
      <c r="B1494" s="19" t="str">
        <f>HYPERLINK("https://www.facebook.com/dtncatquangngai/", "Công an xã Ba Chùa tỉnh Quảng Ngãi")</f>
        <v>Công an xã Ba Chùa tỉnh Quảng Ngãi</v>
      </c>
      <c r="C1494" s="21" t="s">
        <v>15</v>
      </c>
      <c r="D1494" s="21"/>
      <c r="E1494" s="1" t="s">
        <v>13</v>
      </c>
      <c r="F1494" s="1" t="s">
        <v>13</v>
      </c>
      <c r="G1494" s="1" t="s">
        <v>13</v>
      </c>
      <c r="H1494" s="1" t="s">
        <v>14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16494</v>
      </c>
      <c r="B1495" s="19" t="str">
        <f>HYPERLINK("https://xabatieu.bato.quangngai.gov.vn/", "UBND Ủy ban nhân dân xã Ba Chùa tỉnh Quảng Ngãi")</f>
        <v>UBND Ủy ban nhân dân xã Ba Chùa tỉnh Quảng Ngãi</v>
      </c>
      <c r="C1495" s="21" t="s">
        <v>15</v>
      </c>
      <c r="D1495" s="22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16495</v>
      </c>
      <c r="B1496" s="19" t="str">
        <f>HYPERLINK("https://www.facebook.com/dtncatquangngai/", "Công an xã Ba Tiêu tỉnh Quảng Ngãi")</f>
        <v>Công an xã Ba Tiêu tỉnh Quảng Ngãi</v>
      </c>
      <c r="C1496" s="21" t="s">
        <v>15</v>
      </c>
      <c r="D1496" s="21"/>
      <c r="E1496" s="1" t="s">
        <v>13</v>
      </c>
      <c r="F1496" s="1" t="s">
        <v>13</v>
      </c>
      <c r="G1496" s="1" t="s">
        <v>13</v>
      </c>
      <c r="H1496" s="1" t="s">
        <v>14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16496</v>
      </c>
      <c r="B1497" s="19" t="str">
        <f>HYPERLINK("https://xabatieu.bato.quangngai.gov.vn/", "UBND Ủy ban nhân dân xã Ba Tiêu tỉnh Quảng Ngãi")</f>
        <v>UBND Ủy ban nhân dân xã Ba Tiêu tỉnh Quảng Ngãi</v>
      </c>
      <c r="C1497" s="21" t="s">
        <v>15</v>
      </c>
      <c r="D1497" s="22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16497</v>
      </c>
      <c r="B1498" s="19" t="str">
        <f>HYPERLINK("https://www.facebook.com/dtncatquangngai/", "Công an xã Ba Trang tỉnh Quảng Ngãi")</f>
        <v>Công an xã Ba Trang tỉnh Quảng Ngãi</v>
      </c>
      <c r="C1498" s="21" t="s">
        <v>15</v>
      </c>
      <c r="D1498" s="21"/>
      <c r="E1498" s="1" t="s">
        <v>13</v>
      </c>
      <c r="F1498" s="1" t="s">
        <v>13</v>
      </c>
      <c r="G1498" s="1" t="s">
        <v>13</v>
      </c>
      <c r="H1498" s="1" t="s">
        <v>14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16498</v>
      </c>
      <c r="B1499" s="19" t="str">
        <f>HYPERLINK("https://xabatrang.bato.quangngai.gov.vn/", "UBND Ủy ban nhân dân xã Ba Trang tỉnh Quảng Ngãi")</f>
        <v>UBND Ủy ban nhân dân xã Ba Trang tỉnh Quảng Ngãi</v>
      </c>
      <c r="C1499" s="21" t="s">
        <v>15</v>
      </c>
      <c r="D1499" s="22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16499</v>
      </c>
      <c r="B1500" s="19" t="str">
        <f>HYPERLINK("https://www.facebook.com/dtncatquangngai/", "Công an xã Ba Tô tỉnh Quảng Ngãi")</f>
        <v>Công an xã Ba Tô tỉnh Quảng Ngãi</v>
      </c>
      <c r="C1500" s="21" t="s">
        <v>15</v>
      </c>
      <c r="D1500" s="21"/>
      <c r="E1500" s="1" t="s">
        <v>13</v>
      </c>
      <c r="F1500" s="1" t="s">
        <v>13</v>
      </c>
      <c r="G1500" s="1" t="s">
        <v>13</v>
      </c>
      <c r="H1500" s="1" t="s">
        <v>14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16500</v>
      </c>
      <c r="B1501" s="19" t="str">
        <f>HYPERLINK("https://bato.quangngai.gov.vn/", "UBND Ủy ban nhân dân xã Ba Tô tỉnh Quảng Ngãi")</f>
        <v>UBND Ủy ban nhân dân xã Ba Tô tỉnh Quảng Ngãi</v>
      </c>
      <c r="C1501" s="21" t="s">
        <v>15</v>
      </c>
      <c r="D1501" s="22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16501</v>
      </c>
      <c r="B1502" s="19" t="s">
        <v>336</v>
      </c>
      <c r="C1502" s="20" t="s">
        <v>13</v>
      </c>
      <c r="D1502" s="21"/>
      <c r="E1502" s="1" t="s">
        <v>13</v>
      </c>
      <c r="F1502" s="1" t="s">
        <v>13</v>
      </c>
      <c r="G1502" s="1" t="s">
        <v>13</v>
      </c>
      <c r="H1502" s="1" t="s">
        <v>14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16502</v>
      </c>
      <c r="B1503" s="19" t="str">
        <f>HYPERLINK("https://xababich.bato.quangngai.gov.vn/", "UBND Ủy ban nhân dân xã Ba Bích tỉnh Quảng Ngãi")</f>
        <v>UBND Ủy ban nhân dân xã Ba Bích tỉnh Quảng Ngãi</v>
      </c>
      <c r="C1503" s="21" t="s">
        <v>15</v>
      </c>
      <c r="D1503" s="22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16503</v>
      </c>
      <c r="B1504" s="19" t="s">
        <v>337</v>
      </c>
      <c r="C1504" s="20" t="s">
        <v>13</v>
      </c>
      <c r="D1504" s="21"/>
      <c r="E1504" s="1" t="s">
        <v>13</v>
      </c>
      <c r="F1504" s="1" t="s">
        <v>13</v>
      </c>
      <c r="G1504" s="1" t="s">
        <v>13</v>
      </c>
      <c r="H1504" s="1" t="s">
        <v>14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16504</v>
      </c>
      <c r="B1505" s="19" t="str">
        <f>HYPERLINK("https://xabavi.bato.quangngai.gov.vn/", "UBND Ủy ban nhân dân xã Ba Vì tỉnh Quảng Ngãi")</f>
        <v>UBND Ủy ban nhân dân xã Ba Vì tỉnh Quảng Ngãi</v>
      </c>
      <c r="C1505" s="21" t="s">
        <v>15</v>
      </c>
      <c r="D1505" s="22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16505</v>
      </c>
      <c r="B1506" s="19" t="str">
        <f>HYPERLINK("https://www.facebook.com/conganBaTri/", "Công an xã Ba Lế tỉnh Quảng Ngãi")</f>
        <v>Công an xã Ba Lế tỉnh Quảng Ngãi</v>
      </c>
      <c r="C1506" s="21" t="s">
        <v>15</v>
      </c>
      <c r="D1506" s="21"/>
      <c r="E1506" s="1" t="s">
        <v>13</v>
      </c>
      <c r="F1506" s="1" t="s">
        <v>13</v>
      </c>
      <c r="G1506" s="1" t="s">
        <v>13</v>
      </c>
      <c r="H1506" s="1" t="s">
        <v>14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16506</v>
      </c>
      <c r="B1507" s="19" t="str">
        <f>HYPERLINK("https://xabale.bato.quangngai.gov.vn/uy-ban-nhan-dan", "UBND Ủy ban nhân dân xã Ba Lế tỉnh Quảng Ngãi")</f>
        <v>UBND Ủy ban nhân dân xã Ba Lế tỉnh Quảng Ngãi</v>
      </c>
      <c r="C1507" s="21" t="s">
        <v>15</v>
      </c>
      <c r="D1507" s="22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16507</v>
      </c>
      <c r="B1508" s="19" t="str">
        <f>HYPERLINK("https://www.facebook.com/dtncatquangngai/", "Công an xã Ba Nam tỉnh Quảng Ngãi")</f>
        <v>Công an xã Ba Nam tỉnh Quảng Ngãi</v>
      </c>
      <c r="C1508" s="21" t="s">
        <v>15</v>
      </c>
      <c r="D1508" s="21"/>
      <c r="E1508" s="1" t="s">
        <v>13</v>
      </c>
      <c r="F1508" s="1" t="s">
        <v>13</v>
      </c>
      <c r="G1508" s="1" t="s">
        <v>13</v>
      </c>
      <c r="H1508" s="1" t="s">
        <v>14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16508</v>
      </c>
      <c r="B1509" s="19" t="str">
        <f>HYPERLINK("https://xabanam.bato.quangngai.gov.vn/", "UBND Ủy ban nhân dân xã Ba Nam tỉnh Quảng Ngãi")</f>
        <v>UBND Ủy ban nhân dân xã Ba Nam tỉnh Quảng Ngãi</v>
      </c>
      <c r="C1509" s="21" t="s">
        <v>15</v>
      </c>
      <c r="D1509" s="22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16509</v>
      </c>
      <c r="B1510" s="19" t="s">
        <v>338</v>
      </c>
      <c r="C1510" s="20" t="s">
        <v>13</v>
      </c>
      <c r="D1510" s="21" t="s">
        <v>16</v>
      </c>
      <c r="E1510" s="1" t="s">
        <v>13</v>
      </c>
      <c r="F1510" s="1" t="s">
        <v>13</v>
      </c>
      <c r="G1510" s="1" t="s">
        <v>13</v>
      </c>
      <c r="H1510" s="1" t="s">
        <v>14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16510</v>
      </c>
      <c r="B1511" s="19" t="str">
        <f>HYPERLINK("https://xabaxa.bato.quangngai.gov.vn/", "UBND Ủy ban nhân dân xã Ba Xa tỉnh Quảng Ngãi")</f>
        <v>UBND Ủy ban nhân dân xã Ba Xa tỉnh Quảng Ngãi</v>
      </c>
      <c r="C1511" s="21" t="s">
        <v>15</v>
      </c>
      <c r="D1511" s="22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16511</v>
      </c>
      <c r="B1512" s="19" t="str">
        <f>HYPERLINK("https://www.facebook.com/p/Tu%E1%BB%95i-tr%E1%BA%BB-Tr%E1%BA%A1i-T%E1%BA%A1m-giam-C%C3%B4ng-an-t%E1%BB%89nh-Qu%E1%BA%A3ng-Ng%C3%A3i-100083198865485/?locale=sw_KE", "Công an xã An Vĩnh tỉnh Quảng Ngãi")</f>
        <v>Công an xã An Vĩnh tỉnh Quảng Ngãi</v>
      </c>
      <c r="C1512" s="21" t="s">
        <v>15</v>
      </c>
      <c r="D1512" s="21"/>
      <c r="E1512" s="1" t="s">
        <v>13</v>
      </c>
      <c r="F1512" s="1" t="s">
        <v>13</v>
      </c>
      <c r="G1512" s="1" t="s">
        <v>13</v>
      </c>
      <c r="H1512" s="1" t="s">
        <v>14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16512</v>
      </c>
      <c r="B1513" s="19" t="str">
        <f>HYPERLINK("https://quangngai.gov.vn/ubnd-huyen-ly-son", "UBND Ủy ban nhân dân xã An Vĩnh tỉnh Quảng Ngãi")</f>
        <v>UBND Ủy ban nhân dân xã An Vĩnh tỉnh Quảng Ngãi</v>
      </c>
      <c r="C1513" s="21" t="s">
        <v>15</v>
      </c>
      <c r="D1513" s="22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16513</v>
      </c>
      <c r="B1514" s="19" t="s">
        <v>339</v>
      </c>
      <c r="C1514" s="20" t="s">
        <v>13</v>
      </c>
      <c r="D1514" s="21"/>
      <c r="E1514" s="1" t="s">
        <v>13</v>
      </c>
      <c r="F1514" s="1" t="s">
        <v>13</v>
      </c>
      <c r="G1514" s="1" t="s">
        <v>13</v>
      </c>
      <c r="H1514" s="1" t="s">
        <v>14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16514</v>
      </c>
      <c r="B1515" s="19" t="str">
        <f>HYPERLINK("https://sonha.quangngai.gov.vn/ubnd-xa-son-hai", "UBND Ủy ban nhân dân xã An Hải tỉnh Quảng Ngãi")</f>
        <v>UBND Ủy ban nhân dân xã An Hải tỉnh Quảng Ngãi</v>
      </c>
      <c r="C1515" s="21" t="s">
        <v>15</v>
      </c>
      <c r="D1515" s="22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16515</v>
      </c>
      <c r="B1516" s="19" t="str">
        <f>HYPERLINK("https://www.facebook.com/dtncatquangngai/", "Công an xã An Bình tỉnh Quảng Ngãi")</f>
        <v>Công an xã An Bình tỉnh Quảng Ngãi</v>
      </c>
      <c r="C1516" s="21" t="s">
        <v>15</v>
      </c>
      <c r="D1516" s="21"/>
      <c r="E1516" s="1" t="s">
        <v>13</v>
      </c>
      <c r="F1516" s="1" t="s">
        <v>13</v>
      </c>
      <c r="G1516" s="1" t="s">
        <v>13</v>
      </c>
      <c r="H1516" s="1" t="s">
        <v>14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16516</v>
      </c>
      <c r="B1517" s="19" t="str">
        <f>HYPERLINK("https://quangngai.gov.vn/", "UBND Ủy ban nhân dân xã An Bình tỉnh Quảng Ngãi")</f>
        <v>UBND Ủy ban nhân dân xã An Bình tỉnh Quảng Ngãi</v>
      </c>
      <c r="C1517" s="21" t="s">
        <v>15</v>
      </c>
      <c r="D1517" s="22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16517</v>
      </c>
      <c r="B1518" s="19" t="str">
        <f>HYPERLINK("https://www.facebook.com/TuoitreCongantinhBinhDinh/", "Công an phường Nhơn Bình tỉnh Bình Định")</f>
        <v>Công an phường Nhơn Bình tỉnh Bình Định</v>
      </c>
      <c r="C1518" s="21" t="s">
        <v>15</v>
      </c>
      <c r="D1518" s="21" t="s">
        <v>16</v>
      </c>
      <c r="E1518" s="1" t="s">
        <v>13</v>
      </c>
      <c r="F1518" s="1" t="s">
        <v>13</v>
      </c>
      <c r="G1518" s="1" t="s">
        <v>13</v>
      </c>
      <c r="H1518" s="1" t="s">
        <v>14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16518</v>
      </c>
      <c r="B1519" s="19" t="str">
        <f>HYPERLINK("https://nhonbinh.quynhon.binhdinh.gov.vn/", "UBND Ủy ban nhân dân phường Nhơn Bình tỉnh Bình Định")</f>
        <v>UBND Ủy ban nhân dân phường Nhơn Bình tỉnh Bình Định</v>
      </c>
      <c r="C1519" s="21" t="s">
        <v>15</v>
      </c>
      <c r="D1519" s="22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16519</v>
      </c>
      <c r="B1520" s="19" t="str">
        <f>HYPERLINK("https://www.facebook.com/p/C%C3%B4ng-an-ph%C6%B0%E1%BB%9Dng-Nh%C6%A1n-Ph%C3%BA-100081302717599/", "Công an phường Nhơn Phú tỉnh Bình Định")</f>
        <v>Công an phường Nhơn Phú tỉnh Bình Định</v>
      </c>
      <c r="C1520" s="21" t="s">
        <v>15</v>
      </c>
      <c r="D1520" s="21"/>
      <c r="E1520" s="1" t="s">
        <v>13</v>
      </c>
      <c r="F1520" s="1" t="s">
        <v>13</v>
      </c>
      <c r="G1520" s="1" t="s">
        <v>13</v>
      </c>
      <c r="H1520" s="1" t="s">
        <v>14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16520</v>
      </c>
      <c r="B1521" s="19" t="str">
        <f>HYPERLINK("https://nhonphu.quynhon.binhdinh.gov.vn/", "UBND Ủy ban nhân dân phường Nhơn Phú tỉnh Bình Định")</f>
        <v>UBND Ủy ban nhân dân phường Nhơn Phú tỉnh Bình Định</v>
      </c>
      <c r="C1521" s="21" t="s">
        <v>15</v>
      </c>
      <c r="D1521" s="22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16521</v>
      </c>
      <c r="B1522" s="19" t="str">
        <f>HYPERLINK("https://www.facebook.com/capdongdaqn", "Công an phường Đống Đa tỉnh Bình Định")</f>
        <v>Công an phường Đống Đa tỉnh Bình Định</v>
      </c>
      <c r="C1522" s="21" t="s">
        <v>15</v>
      </c>
      <c r="D1522" s="21" t="s">
        <v>16</v>
      </c>
      <c r="E1522" s="1" t="s">
        <v>13</v>
      </c>
      <c r="F1522" s="1" t="s">
        <v>13</v>
      </c>
      <c r="G1522" s="1" t="s">
        <v>13</v>
      </c>
      <c r="H1522" s="1" t="s">
        <v>14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16522</v>
      </c>
      <c r="B1523" s="19" t="str">
        <f>HYPERLINK("https://dongda.quynhon.binhdinh.gov.vn/", "UBND Ủy ban nhân dân phường Đống Đa tỉnh Bình Định")</f>
        <v>UBND Ủy ban nhân dân phường Đống Đa tỉnh Bình Định</v>
      </c>
      <c r="C1523" s="21" t="s">
        <v>15</v>
      </c>
      <c r="D1523" s="22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16523</v>
      </c>
      <c r="B1524" s="19" t="str">
        <f>HYPERLINK("https://www.facebook.com/p/C%C3%B4ng-an-ph%C6%B0%E1%BB%9Dng-Tr%E1%BA%A7n-Quang-Di%E1%BB%87u-Quy-Nh%C6%A1n-100094198361520/", "Công an phường Trần Quang Diệu tỉnh Bình Định")</f>
        <v>Công an phường Trần Quang Diệu tỉnh Bình Định</v>
      </c>
      <c r="C1524" s="21" t="s">
        <v>15</v>
      </c>
      <c r="D1524" s="21" t="s">
        <v>16</v>
      </c>
      <c r="E1524" s="1" t="s">
        <v>13</v>
      </c>
      <c r="F1524" s="1" t="s">
        <v>13</v>
      </c>
      <c r="G1524" s="1" t="s">
        <v>13</v>
      </c>
      <c r="H1524" s="1" t="s">
        <v>14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16524</v>
      </c>
      <c r="B1525" s="19" t="str">
        <f>HYPERLINK("https://tranquangdieu.quynhon.binhdinh.gov.vn/", "UBND Ủy ban nhân dân phường Trần Quang Diệu tỉnh Bình Định")</f>
        <v>UBND Ủy ban nhân dân phường Trần Quang Diệu tỉnh Bình Định</v>
      </c>
      <c r="C1525" s="21" t="s">
        <v>15</v>
      </c>
      <c r="D1525" s="22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16525</v>
      </c>
      <c r="B1526" s="19" t="s">
        <v>340</v>
      </c>
      <c r="C1526" s="20" t="s">
        <v>13</v>
      </c>
      <c r="D1526" s="21" t="s">
        <v>16</v>
      </c>
      <c r="E1526" s="1" t="s">
        <v>13</v>
      </c>
      <c r="F1526" s="1" t="s">
        <v>13</v>
      </c>
      <c r="G1526" s="1" t="s">
        <v>13</v>
      </c>
      <c r="H1526" s="1" t="s">
        <v>14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16526</v>
      </c>
      <c r="B1527" s="19" t="str">
        <f>HYPERLINK("https://haicang.quynhon.binhdinh.gov.vn/", "UBND Ủy ban nhân dân phường Hải Cảng tỉnh Bình Định")</f>
        <v>UBND Ủy ban nhân dân phường Hải Cảng tỉnh Bình Định</v>
      </c>
      <c r="C1527" s="21" t="s">
        <v>15</v>
      </c>
      <c r="D1527" s="22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16527</v>
      </c>
      <c r="B1528" s="19" t="s">
        <v>341</v>
      </c>
      <c r="C1528" s="20" t="s">
        <v>13</v>
      </c>
      <c r="D1528" s="21" t="s">
        <v>16</v>
      </c>
      <c r="E1528" s="1" t="s">
        <v>13</v>
      </c>
      <c r="F1528" s="1" t="s">
        <v>13</v>
      </c>
      <c r="G1528" s="1" t="s">
        <v>13</v>
      </c>
      <c r="H1528" s="1" t="s">
        <v>14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16528</v>
      </c>
      <c r="B1529" s="19" t="str">
        <f>HYPERLINK("https://quangtrung.quynhon.binhdinh.gov.vn/", "UBND Ủy ban nhân dân phường Quang Trung tỉnh Bình Định")</f>
        <v>UBND Ủy ban nhân dân phường Quang Trung tỉnh Bình Định</v>
      </c>
      <c r="C1529" s="21" t="s">
        <v>15</v>
      </c>
      <c r="D1529" s="22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16529</v>
      </c>
      <c r="B1530" s="19" t="str">
        <f>HYPERLINK("https://www.facebook.com/CongAnPhuongThiNaiTPQuyNhon/", "Công an phường Thị Nại tỉnh Bình Định")</f>
        <v>Công an phường Thị Nại tỉnh Bình Định</v>
      </c>
      <c r="C1530" s="21" t="s">
        <v>15</v>
      </c>
      <c r="D1530" s="21" t="s">
        <v>16</v>
      </c>
      <c r="E1530" s="1" t="s">
        <v>13</v>
      </c>
      <c r="F1530" s="1" t="s">
        <v>13</v>
      </c>
      <c r="G1530" s="1" t="s">
        <v>13</v>
      </c>
      <c r="H1530" s="1" t="s">
        <v>14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16530</v>
      </c>
      <c r="B1531" s="19" t="str">
        <f>HYPERLINK("https://thinai.quynhon.binhdinh.gov.vn/", "UBND Ủy ban nhân dân phường Thị Nại tỉnh Bình Định")</f>
        <v>UBND Ủy ban nhân dân phường Thị Nại tỉnh Bình Định</v>
      </c>
      <c r="C1531" s="21" t="s">
        <v>15</v>
      </c>
      <c r="D1531" s="22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16531</v>
      </c>
      <c r="B1532" s="19" t="str">
        <f>HYPERLINK("https://www.facebook.com/p/C%C3%B4ng-an-ph%C6%B0%E1%BB%9Dng-L%C3%AA-H%E1%BB%93ng-Phong-TPQuy-Nh%C6%A1n-100081080766213/", "Công an phường Lê Hồng Phong tỉnh Bình Định")</f>
        <v>Công an phường Lê Hồng Phong tỉnh Bình Định</v>
      </c>
      <c r="C1532" s="21" t="s">
        <v>15</v>
      </c>
      <c r="D1532" s="21" t="s">
        <v>16</v>
      </c>
      <c r="E1532" s="1" t="s">
        <v>13</v>
      </c>
      <c r="F1532" s="1" t="s">
        <v>13</v>
      </c>
      <c r="G1532" s="1" t="s">
        <v>13</v>
      </c>
      <c r="H1532" s="1" t="s">
        <v>14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16532</v>
      </c>
      <c r="B1533" s="19" t="str">
        <f>HYPERLINK("https://lehongphong.quynhon.binhdinh.gov.vn/", "UBND Ủy ban nhân dân phường Lê Hồng Phong tỉnh Bình Định")</f>
        <v>UBND Ủy ban nhân dân phường Lê Hồng Phong tỉnh Bình Định</v>
      </c>
      <c r="C1533" s="21" t="s">
        <v>15</v>
      </c>
      <c r="D1533" s="22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16533</v>
      </c>
      <c r="B1534" s="19" t="str">
        <f>HYPERLINK("https://www.facebook.com/p/C%C3%B4ng-an-ph%C6%B0%E1%BB%9Dng-Tr%E1%BA%A7n-H%C6%B0ng-%C4%90%E1%BA%A1o-th%C3%A0nh-ph%E1%BB%91-Quy-Nh%C6%A1n-B%C3%ACnh-%C4%90%E1%BB%8Bnh-100079406322738/", "Công an phường Trần Hưng Đạo tỉnh Bình Định")</f>
        <v>Công an phường Trần Hưng Đạo tỉnh Bình Định</v>
      </c>
      <c r="C1534" s="21" t="s">
        <v>15</v>
      </c>
      <c r="D1534" s="21" t="s">
        <v>16</v>
      </c>
      <c r="E1534" s="1" t="s">
        <v>13</v>
      </c>
      <c r="F1534" s="1" t="s">
        <v>13</v>
      </c>
      <c r="G1534" s="1" t="s">
        <v>13</v>
      </c>
      <c r="H1534" s="1" t="s">
        <v>14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16534</v>
      </c>
      <c r="B1535" s="19" t="str">
        <f>HYPERLINK("https://tranhungdao.quynhon.binhdinh.gov.vn/", "UBND Ủy ban nhân dân phường Trần Hưng Đạo tỉnh Bình Định")</f>
        <v>UBND Ủy ban nhân dân phường Trần Hưng Đạo tỉnh Bình Định</v>
      </c>
      <c r="C1535" s="21" t="s">
        <v>15</v>
      </c>
      <c r="D1535" s="22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16535</v>
      </c>
      <c r="B1536" s="19" t="str">
        <f>HYPERLINK("https://www.facebook.com/capngomay/", "Công an phường Ngô Mây tỉnh Bình Định")</f>
        <v>Công an phường Ngô Mây tỉnh Bình Định</v>
      </c>
      <c r="C1536" s="21" t="s">
        <v>15</v>
      </c>
      <c r="D1536" s="21" t="s">
        <v>16</v>
      </c>
      <c r="E1536" s="1" t="s">
        <v>13</v>
      </c>
      <c r="F1536" s="1" t="s">
        <v>13</v>
      </c>
      <c r="G1536" s="1" t="s">
        <v>13</v>
      </c>
      <c r="H1536" s="1" t="s">
        <v>14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16536</v>
      </c>
      <c r="B1537" s="19" t="str">
        <f>HYPERLINK("https://ngomay.quynhon.binhdinh.gov.vn/", "UBND Ủy ban nhân dân phường Ngô Mây tỉnh Bình Định")</f>
        <v>UBND Ủy ban nhân dân phường Ngô Mây tỉnh Bình Định</v>
      </c>
      <c r="C1537" s="21" t="s">
        <v>15</v>
      </c>
      <c r="D1537" s="22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16537</v>
      </c>
      <c r="B1538" s="19" t="str">
        <f>HYPERLINK("https://www.facebook.com/tuoitre.lythuongkiet/", "Công an phường Lý Thường Kiệt tỉnh Bình Định")</f>
        <v>Công an phường Lý Thường Kiệt tỉnh Bình Định</v>
      </c>
      <c r="C1538" s="21" t="s">
        <v>15</v>
      </c>
      <c r="D1538" s="21" t="s">
        <v>16</v>
      </c>
      <c r="E1538" s="1" t="s">
        <v>13</v>
      </c>
      <c r="F1538" s="1" t="s">
        <v>13</v>
      </c>
      <c r="G1538" s="1" t="s">
        <v>13</v>
      </c>
      <c r="H1538" s="1" t="s">
        <v>14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16538</v>
      </c>
      <c r="B1539" s="19" t="str">
        <f>HYPERLINK("https://lythuongkiet.quynhon.binhdinh.gov.vn/", "UBND Ủy ban nhân dân phường Lý Thường Kiệt tỉnh Bình Định")</f>
        <v>UBND Ủy ban nhân dân phường Lý Thường Kiệt tỉnh Bình Định</v>
      </c>
      <c r="C1539" s="21" t="s">
        <v>15</v>
      </c>
      <c r="D1539" s="22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16539</v>
      </c>
      <c r="B1540" s="19" t="str">
        <f>HYPERLINK("https://www.facebook.com/p/C%C3%B4ng-an-ph%C6%B0%E1%BB%9Dng-L%C3%AA-L%E1%BB%A3i-TPQuy-Nh%C6%A1n-100078168583896/", "Công an phường Lê Lợi tỉnh Bình Định")</f>
        <v>Công an phường Lê Lợi tỉnh Bình Định</v>
      </c>
      <c r="C1540" s="21" t="s">
        <v>15</v>
      </c>
      <c r="D1540" s="21"/>
      <c r="E1540" s="1" t="s">
        <v>13</v>
      </c>
      <c r="F1540" s="1" t="s">
        <v>13</v>
      </c>
      <c r="G1540" s="1" t="s">
        <v>13</v>
      </c>
      <c r="H1540" s="1" t="s">
        <v>14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16540</v>
      </c>
      <c r="B1541" s="19" t="str">
        <f>HYPERLINK("https://leloi.quynhon.binhdinh.gov.vn/", "UBND Ủy ban nhân dân phường Lê Lợi tỉnh Bình Định")</f>
        <v>UBND Ủy ban nhân dân phường Lê Lợi tỉnh Bình Định</v>
      </c>
      <c r="C1541" s="21" t="s">
        <v>15</v>
      </c>
      <c r="D1541" s="22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16541</v>
      </c>
      <c r="B1542" s="19" t="str">
        <f>HYPERLINK("https://www.facebook.com/reel/796607692529495/", "Công an phường Trần Phú tỉnh Bình Định")</f>
        <v>Công an phường Trần Phú tỉnh Bình Định</v>
      </c>
      <c r="C1542" s="21" t="s">
        <v>15</v>
      </c>
      <c r="D1542" s="21"/>
      <c r="E1542" s="1" t="s">
        <v>13</v>
      </c>
      <c r="F1542" s="1" t="s">
        <v>13</v>
      </c>
      <c r="G1542" s="1" t="s">
        <v>13</v>
      </c>
      <c r="H1542" s="1" t="s">
        <v>14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16542</v>
      </c>
      <c r="B1543" s="19" t="str">
        <f>HYPERLINK("https://tranphu.quynhon.binhdinh.gov.vn/", "UBND Ủy ban nhân dân phường Trần Phú tỉnh Bình Định")</f>
        <v>UBND Ủy ban nhân dân phường Trần Phú tỉnh Bình Định</v>
      </c>
      <c r="C1543" s="21" t="s">
        <v>15</v>
      </c>
      <c r="D1543" s="22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16543</v>
      </c>
      <c r="B1544" s="19" t="s">
        <v>342</v>
      </c>
      <c r="C1544" s="20" t="s">
        <v>13</v>
      </c>
      <c r="D1544" s="21"/>
      <c r="E1544" s="1" t="s">
        <v>13</v>
      </c>
      <c r="F1544" s="1" t="s">
        <v>13</v>
      </c>
      <c r="G1544" s="1" t="s">
        <v>13</v>
      </c>
      <c r="H1544" s="1" t="s">
        <v>14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16544</v>
      </c>
      <c r="B1545" s="19" t="str">
        <f>HYPERLINK("https://buithixuan.quynhon.binhdinh.gov.vn/", "UBND Ủy ban nhân dân phường Bùi Thị Xuân tỉnh Bình Định")</f>
        <v>UBND Ủy ban nhân dân phường Bùi Thị Xuân tỉnh Bình Định</v>
      </c>
      <c r="C1545" s="21" t="s">
        <v>15</v>
      </c>
      <c r="D1545" s="22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16545</v>
      </c>
      <c r="B1546" s="19" t="str">
        <f>HYPERLINK("https://www.facebook.com/CAnguyenvancuqn/", "Công an phường Nguyễn Văn Cừ tỉnh Bình Định")</f>
        <v>Công an phường Nguyễn Văn Cừ tỉnh Bình Định</v>
      </c>
      <c r="C1546" s="21" t="s">
        <v>15</v>
      </c>
      <c r="D1546" s="21"/>
      <c r="E1546" s="1" t="s">
        <v>13</v>
      </c>
      <c r="F1546" s="1" t="s">
        <v>13</v>
      </c>
      <c r="G1546" s="1" t="s">
        <v>13</v>
      </c>
      <c r="H1546" s="1" t="s">
        <v>14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16546</v>
      </c>
      <c r="B1547" s="19" t="str">
        <f>HYPERLINK("http://nguyenvancu.quynhon.binhdinh.gov.vn/", "UBND Ủy ban nhân dân phường Nguyễn Văn Cừ tỉnh Bình Định")</f>
        <v>UBND Ủy ban nhân dân phường Nguyễn Văn Cừ tỉnh Bình Định</v>
      </c>
      <c r="C1547" s="21" t="s">
        <v>15</v>
      </c>
      <c r="D1547" s="22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16547</v>
      </c>
      <c r="B1548" s="19" t="s">
        <v>343</v>
      </c>
      <c r="C1548" s="20" t="s">
        <v>13</v>
      </c>
      <c r="D1548" s="21" t="s">
        <v>16</v>
      </c>
      <c r="E1548" s="1" t="s">
        <v>13</v>
      </c>
      <c r="F1548" s="1" t="s">
        <v>13</v>
      </c>
      <c r="G1548" s="1" t="s">
        <v>13</v>
      </c>
      <c r="H1548" s="1" t="s">
        <v>14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16548</v>
      </c>
      <c r="B1549" s="19" t="str">
        <f>HYPERLINK("https://ghenhrang.quynhon.binhdinh.gov.vn/", "UBND Ủy ban nhân dân phường Ghềnh Ráng tỉnh Bình Định")</f>
        <v>UBND Ủy ban nhân dân phường Ghềnh Ráng tỉnh Bình Định</v>
      </c>
      <c r="C1549" s="21" t="s">
        <v>15</v>
      </c>
      <c r="D1549" s="22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16549</v>
      </c>
      <c r="B1550" s="19" t="str">
        <f>HYPERLINK("https://www.facebook.com/TuoitreCongantinhBinhDinh/", "Công an xã Nhơn Lý tỉnh Bình Định")</f>
        <v>Công an xã Nhơn Lý tỉnh Bình Định</v>
      </c>
      <c r="C1550" s="21" t="s">
        <v>15</v>
      </c>
      <c r="D1550" s="21"/>
      <c r="E1550" s="1" t="s">
        <v>13</v>
      </c>
      <c r="F1550" s="1" t="s">
        <v>13</v>
      </c>
      <c r="G1550" s="1" t="s">
        <v>13</v>
      </c>
      <c r="H1550" s="1" t="s">
        <v>14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16550</v>
      </c>
      <c r="B1551" s="19" t="str">
        <f>HYPERLINK("https://nhonly.quynhon.binhdinh.gov.vn/", "UBND Ủy ban nhân dân xã Nhơn Lý tỉnh Bình Định")</f>
        <v>UBND Ủy ban nhân dân xã Nhơn Lý tỉnh Bình Định</v>
      </c>
      <c r="C1551" s="21" t="s">
        <v>15</v>
      </c>
      <c r="D1551" s="22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16551</v>
      </c>
      <c r="B1552" s="19" t="str">
        <f>HYPERLINK("https://www.facebook.com/TuoitreCongantinhBinhDinh/", "Công an xã Nhơn Hội tỉnh Bình Định")</f>
        <v>Công an xã Nhơn Hội tỉnh Bình Định</v>
      </c>
      <c r="C1552" s="21" t="s">
        <v>15</v>
      </c>
      <c r="D1552" s="21"/>
      <c r="E1552" s="1" t="s">
        <v>13</v>
      </c>
      <c r="F1552" s="1" t="s">
        <v>13</v>
      </c>
      <c r="G1552" s="1" t="s">
        <v>13</v>
      </c>
      <c r="H1552" s="1" t="s">
        <v>14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16552</v>
      </c>
      <c r="B1553" s="19" t="str">
        <f>HYPERLINK("https://nhonhoi.quynhon.binhdinh.gov.vn/", "UBND Ủy ban nhân dân xã Nhơn Hội tỉnh Bình Định")</f>
        <v>UBND Ủy ban nhân dân xã Nhơn Hội tỉnh Bình Định</v>
      </c>
      <c r="C1553" s="21" t="s">
        <v>15</v>
      </c>
      <c r="D1553" s="22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16553</v>
      </c>
      <c r="B1554" s="19" t="str">
        <f>HYPERLINK("https://www.facebook.com/p/C%C3%B4ng-an-x%C3%A3-Nh%C6%A1n-H%E1%BA%A3i-100091739926914/", "Công an xã Nhơn Hải tỉnh Bình Định")</f>
        <v>Công an xã Nhơn Hải tỉnh Bình Định</v>
      </c>
      <c r="C1554" s="21" t="s">
        <v>15</v>
      </c>
      <c r="D1554" s="21" t="s">
        <v>16</v>
      </c>
      <c r="E1554" s="1" t="s">
        <v>13</v>
      </c>
      <c r="F1554" s="1" t="s">
        <v>13</v>
      </c>
      <c r="G1554" s="1" t="s">
        <v>13</v>
      </c>
      <c r="H1554" s="1" t="s">
        <v>14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16554</v>
      </c>
      <c r="B1555" s="19" t="str">
        <f>HYPERLINK("http://nhonhai.quynhon.binhdinh.gov.vn/", "UBND Ủy ban nhân dân xã Nhơn Hải tỉnh Bình Định")</f>
        <v>UBND Ủy ban nhân dân xã Nhơn Hải tỉnh Bình Định</v>
      </c>
      <c r="C1555" s="21" t="s">
        <v>15</v>
      </c>
      <c r="D1555" s="22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16555</v>
      </c>
      <c r="B1556" s="19" t="s">
        <v>344</v>
      </c>
      <c r="C1556" s="20" t="s">
        <v>13</v>
      </c>
      <c r="D1556" s="21" t="s">
        <v>16</v>
      </c>
      <c r="E1556" s="1" t="s">
        <v>13</v>
      </c>
      <c r="F1556" s="1" t="s">
        <v>13</v>
      </c>
      <c r="G1556" s="1" t="s">
        <v>13</v>
      </c>
      <c r="H1556" s="1" t="s">
        <v>14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16556</v>
      </c>
      <c r="B1557" s="19" t="str">
        <f>HYPERLINK("http://nhonchau.quynhon.binhdinh.gov.vn/", "UBND Ủy ban nhân dân xã Nhơn Châu tỉnh Bình Định")</f>
        <v>UBND Ủy ban nhân dân xã Nhơn Châu tỉnh Bình Định</v>
      </c>
      <c r="C1557" s="21" t="s">
        <v>15</v>
      </c>
      <c r="D1557" s="22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16557</v>
      </c>
      <c r="B1558" s="19" t="str">
        <f>HYPERLINK("https://www.facebook.com/p/Tu%E1%BB%95i-tr%E1%BA%BB-C%C3%B4ng-an-huy%E1%BB%87n-Ninh-Ph%C6%B0%E1%BB%9Bc-100068114569027/", "Công an xã Phước Mỹ tỉnh Bình Định")</f>
        <v>Công an xã Phước Mỹ tỉnh Bình Định</v>
      </c>
      <c r="C1558" s="21" t="s">
        <v>15</v>
      </c>
      <c r="D1558" s="21"/>
      <c r="E1558" s="1" t="s">
        <v>13</v>
      </c>
      <c r="F1558" s="1" t="s">
        <v>13</v>
      </c>
      <c r="G1558" s="1" t="s">
        <v>13</v>
      </c>
      <c r="H1558" s="1" t="s">
        <v>14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16558</v>
      </c>
      <c r="B1559" s="19" t="str">
        <f>HYPERLINK("https://phuocmy.quynhon.binhdinh.gov.vn/", "UBND Ủy ban nhân dân xã Phước Mỹ tỉnh Bình Định")</f>
        <v>UBND Ủy ban nhân dân xã Phước Mỹ tỉnh Bình Định</v>
      </c>
      <c r="C1559" s="21" t="s">
        <v>15</v>
      </c>
      <c r="D1559" s="22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16559</v>
      </c>
      <c r="B1560" s="19" t="s">
        <v>345</v>
      </c>
      <c r="C1560" s="20" t="s">
        <v>13</v>
      </c>
      <c r="D1560" s="21"/>
      <c r="E1560" s="1" t="s">
        <v>13</v>
      </c>
      <c r="F1560" s="1" t="s">
        <v>13</v>
      </c>
      <c r="G1560" s="1" t="s">
        <v>13</v>
      </c>
      <c r="H1560" s="1" t="s">
        <v>14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16560</v>
      </c>
      <c r="B1561" s="19" t="str">
        <f>HYPERLINK("http://anhung.anlao.binhdinh.gov.vn/", "UBND Ủy ban nhân dân xã An Hưng tỉnh Bình Định")</f>
        <v>UBND Ủy ban nhân dân xã An Hưng tỉnh Bình Định</v>
      </c>
      <c r="C1561" s="21" t="s">
        <v>15</v>
      </c>
      <c r="D1561" s="22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16561</v>
      </c>
      <c r="B1562" s="19" t="str">
        <f>HYPERLINK("https://www.facebook.com/TuoitreCongantinhBinhDinh/", "Công an xã An Trung tỉnh Bình Định")</f>
        <v>Công an xã An Trung tỉnh Bình Định</v>
      </c>
      <c r="C1562" s="21" t="s">
        <v>15</v>
      </c>
      <c r="D1562" s="21"/>
      <c r="E1562" s="1" t="s">
        <v>13</v>
      </c>
      <c r="F1562" s="1" t="s">
        <v>13</v>
      </c>
      <c r="G1562" s="1" t="s">
        <v>13</v>
      </c>
      <c r="H1562" s="1" t="s">
        <v>14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16562</v>
      </c>
      <c r="B1563" s="19" t="str">
        <f>HYPERLINK("https://binhdinh.gov.vn/", "UBND Ủy ban nhân dân xã An Trung tỉnh Bình Định")</f>
        <v>UBND Ủy ban nhân dân xã An Trung tỉnh Bình Định</v>
      </c>
      <c r="C1563" s="21" t="s">
        <v>15</v>
      </c>
      <c r="D1563" s="22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16563</v>
      </c>
      <c r="B1564" s="19" t="s">
        <v>346</v>
      </c>
      <c r="C1564" s="20" t="s">
        <v>13</v>
      </c>
      <c r="D1564" s="21"/>
      <c r="E1564" s="1" t="s">
        <v>13</v>
      </c>
      <c r="F1564" s="1" t="s">
        <v>13</v>
      </c>
      <c r="G1564" s="1" t="s">
        <v>13</v>
      </c>
      <c r="H1564" s="1" t="s">
        <v>14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16564</v>
      </c>
      <c r="B1565" s="19" t="str">
        <f>HYPERLINK("http://andung.anlao.binhdinh.gov.vn/", "UBND Ủy ban nhân dân xã An Dũng tỉnh Bình Định")</f>
        <v>UBND Ủy ban nhân dân xã An Dũng tỉnh Bình Định</v>
      </c>
      <c r="C1565" s="21" t="s">
        <v>15</v>
      </c>
      <c r="D1565" s="22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16565</v>
      </c>
      <c r="B1566" s="19" t="str">
        <f>HYPERLINK("https://www.facebook.com/TuoitreCongantinhBinhDinh/", "Công an xã An Vinh tỉnh Bình Định")</f>
        <v>Công an xã An Vinh tỉnh Bình Định</v>
      </c>
      <c r="C1566" s="21" t="s">
        <v>15</v>
      </c>
      <c r="D1566" s="21" t="s">
        <v>16</v>
      </c>
      <c r="E1566" s="1" t="s">
        <v>13</v>
      </c>
      <c r="F1566" s="1" t="s">
        <v>13</v>
      </c>
      <c r="G1566" s="1" t="s">
        <v>13</v>
      </c>
      <c r="H1566" s="1" t="s">
        <v>14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16566</v>
      </c>
      <c r="B1567" s="19" t="str">
        <f>HYPERLINK("https://vinhthanh.binhdinh.gov.vn/Index.aspx?P=B02&amp;M=61&amp;I=070754158", "UBND Ủy ban nhân dân xã An Vinh tỉnh Bình Định")</f>
        <v>UBND Ủy ban nhân dân xã An Vinh tỉnh Bình Định</v>
      </c>
      <c r="C1567" s="21" t="s">
        <v>15</v>
      </c>
      <c r="D1567" s="22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16567</v>
      </c>
      <c r="B1568" s="19" t="str">
        <f>HYPERLINK("https://www.facebook.com/TuoitreCongantinhBinhDinh/", "Công an xã An Toàn tỉnh Bình Định")</f>
        <v>Công an xã An Toàn tỉnh Bình Định</v>
      </c>
      <c r="C1568" s="21" t="s">
        <v>15</v>
      </c>
      <c r="D1568" s="21"/>
      <c r="E1568" s="1" t="s">
        <v>13</v>
      </c>
      <c r="F1568" s="1" t="s">
        <v>13</v>
      </c>
      <c r="G1568" s="1" t="s">
        <v>13</v>
      </c>
      <c r="H1568" s="1" t="s">
        <v>14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16568</v>
      </c>
      <c r="B1569" s="19" t="str">
        <f>HYPERLINK("http://antan.anlao.binhdinh.gov.vn/", "UBND Ủy ban nhân dân xã An Toàn tỉnh Bình Định")</f>
        <v>UBND Ủy ban nhân dân xã An Toàn tỉnh Bình Định</v>
      </c>
      <c r="C1569" s="21" t="s">
        <v>15</v>
      </c>
      <c r="D1569" s="22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16569</v>
      </c>
      <c r="B1570" s="19" t="str">
        <f>HYPERLINK("https://www.facebook.com/TuoitreCongantinhBinhDinh/", "Công an xã An Tân tỉnh Bình Định")</f>
        <v>Công an xã An Tân tỉnh Bình Định</v>
      </c>
      <c r="C1570" s="21" t="s">
        <v>15</v>
      </c>
      <c r="D1570" s="21"/>
      <c r="E1570" s="1" t="s">
        <v>13</v>
      </c>
      <c r="F1570" s="1" t="s">
        <v>13</v>
      </c>
      <c r="G1570" s="1" t="s">
        <v>13</v>
      </c>
      <c r="H1570" s="1" t="s">
        <v>14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16570</v>
      </c>
      <c r="B1571" s="19" t="str">
        <f>HYPERLINK("http://antan.anlao.binhdinh.gov.vn/", "UBND Ủy ban nhân dân xã An Tân tỉnh Bình Định")</f>
        <v>UBND Ủy ban nhân dân xã An Tân tỉnh Bình Định</v>
      </c>
      <c r="C1571" s="21" t="s">
        <v>15</v>
      </c>
      <c r="D1571" s="22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16571</v>
      </c>
      <c r="B1572" s="19" t="str">
        <f>HYPERLINK("https://www.facebook.com/TuoitreCongantinhBinhDinh/", "Công an xã An Hòa tỉnh Bình Định")</f>
        <v>Công an xã An Hòa tỉnh Bình Định</v>
      </c>
      <c r="C1572" s="21" t="s">
        <v>15</v>
      </c>
      <c r="D1572" s="21"/>
      <c r="E1572" s="1" t="s">
        <v>13</v>
      </c>
      <c r="F1572" s="1" t="s">
        <v>13</v>
      </c>
      <c r="G1572" s="1" t="s">
        <v>13</v>
      </c>
      <c r="H1572" s="1" t="s">
        <v>14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16572</v>
      </c>
      <c r="B1573" s="19" t="str">
        <f>HYPERLINK("http://anhoa.anlao.binhdinh.gov.vn/", "UBND Ủy ban nhân dân xã An Hòa tỉnh Bình Định")</f>
        <v>UBND Ủy ban nhân dân xã An Hòa tỉnh Bình Định</v>
      </c>
      <c r="C1573" s="21" t="s">
        <v>15</v>
      </c>
      <c r="D1573" s="22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16573</v>
      </c>
      <c r="B1574" s="19" t="str">
        <f>HYPERLINK("https://www.facebook.com/TuoitreCongantinhBinhDinh/", "Công an xã An Quang tỉnh Bình Định")</f>
        <v>Công an xã An Quang tỉnh Bình Định</v>
      </c>
      <c r="C1574" s="21" t="s">
        <v>15</v>
      </c>
      <c r="D1574" s="21"/>
      <c r="E1574" s="1" t="s">
        <v>13</v>
      </c>
      <c r="F1574" s="1" t="s">
        <v>13</v>
      </c>
      <c r="G1574" s="1" t="s">
        <v>13</v>
      </c>
      <c r="H1574" s="1" t="s">
        <v>14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16574</v>
      </c>
      <c r="B1575" s="19" t="str">
        <f>HYPERLINK("https://binhdinh.gov.vn/", "UBND Ủy ban nhân dân xã An Quang tỉnh Bình Định")</f>
        <v>UBND Ủy ban nhân dân xã An Quang tỉnh Bình Định</v>
      </c>
      <c r="C1575" s="21" t="s">
        <v>15</v>
      </c>
      <c r="D1575" s="22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16575</v>
      </c>
      <c r="B1576" s="19" t="str">
        <f>HYPERLINK("https://www.facebook.com/p/C%C3%B4ng-an-huy%E1%BB%87n-Tuy-Ph%C6%B0%E1%BB%9Bc-B%C3%ACnh-%C4%90%E1%BB%8Bnh-100093140506030/", "Công an xã An Nghĩa tỉnh Bình Định")</f>
        <v>Công an xã An Nghĩa tỉnh Bình Định</v>
      </c>
      <c r="C1576" s="21" t="s">
        <v>15</v>
      </c>
      <c r="D1576" s="21"/>
      <c r="E1576" s="1" t="s">
        <v>13</v>
      </c>
      <c r="F1576" s="1" t="s">
        <v>13</v>
      </c>
      <c r="G1576" s="1" t="s">
        <v>13</v>
      </c>
      <c r="H1576" s="1" t="s">
        <v>14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16576</v>
      </c>
      <c r="B1577" s="19" t="str">
        <f>HYPERLINK("http://annghia.hoaian.binhdinh.gov.vn/Index.aspx?L=VN&amp;P=A02&amp;M=20", "UBND Ủy ban nhân dân xã An Nghĩa tỉnh Bình Định")</f>
        <v>UBND Ủy ban nhân dân xã An Nghĩa tỉnh Bình Định</v>
      </c>
      <c r="C1577" s="21" t="s">
        <v>15</v>
      </c>
      <c r="D1577" s="22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16577</v>
      </c>
      <c r="B1578" s="19" t="s">
        <v>347</v>
      </c>
      <c r="C1578" s="20" t="s">
        <v>13</v>
      </c>
      <c r="D1578" s="21"/>
      <c r="E1578" s="1" t="s">
        <v>13</v>
      </c>
      <c r="F1578" s="1" t="s">
        <v>13</v>
      </c>
      <c r="G1578" s="1" t="s">
        <v>13</v>
      </c>
      <c r="H1578" s="1" t="s">
        <v>14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16578</v>
      </c>
      <c r="B1579" s="19" t="str">
        <f>HYPERLINK("https://hoaison-hoainhon.binhdinh.gov.vn/", "UBND Ủy ban nhân dân xã Hoài Sơn tỉnh Bình Định")</f>
        <v>UBND Ủy ban nhân dân xã Hoài Sơn tỉnh Bình Định</v>
      </c>
      <c r="C1579" s="21" t="s">
        <v>15</v>
      </c>
      <c r="D1579" s="22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16579</v>
      </c>
      <c r="B1580" s="19" t="s">
        <v>348</v>
      </c>
      <c r="C1580" s="20" t="s">
        <v>13</v>
      </c>
      <c r="D1580" s="21"/>
      <c r="E1580" s="1" t="s">
        <v>13</v>
      </c>
      <c r="F1580" s="1" t="s">
        <v>13</v>
      </c>
      <c r="G1580" s="1" t="s">
        <v>13</v>
      </c>
      <c r="H1580" s="1" t="s">
        <v>14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16580</v>
      </c>
      <c r="B1581" s="19" t="str">
        <f>HYPERLINK("https://hoaichaubac-hoainhon.binhdinh.gov.vn/", "UBND Ủy ban nhân dân xã Hoài Châu Bắc tỉnh Bình Định")</f>
        <v>UBND Ủy ban nhân dân xã Hoài Châu Bắc tỉnh Bình Định</v>
      </c>
      <c r="C1581" s="21" t="s">
        <v>15</v>
      </c>
      <c r="D1581" s="22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16581</v>
      </c>
      <c r="B1582" s="19" t="s">
        <v>349</v>
      </c>
      <c r="C1582" s="20" t="s">
        <v>13</v>
      </c>
      <c r="D1582" s="21"/>
      <c r="E1582" s="1" t="s">
        <v>13</v>
      </c>
      <c r="F1582" s="1" t="s">
        <v>13</v>
      </c>
      <c r="G1582" s="1" t="s">
        <v>13</v>
      </c>
      <c r="H1582" s="1" t="s">
        <v>14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16582</v>
      </c>
      <c r="B1583" s="19" t="str">
        <f>HYPERLINK("https://hoaichau-hoainhon.binhdinh.gov.vn/", "UBND Ủy ban nhân dân xã Hoài Châu tỉnh Bình Định")</f>
        <v>UBND Ủy ban nhân dân xã Hoài Châu tỉnh Bình Định</v>
      </c>
      <c r="C1583" s="21" t="s">
        <v>15</v>
      </c>
      <c r="D1583" s="22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16583</v>
      </c>
      <c r="B1584" s="19" t="str">
        <f>HYPERLINK("https://www.facebook.com/AnttHoaiNhon/", "Công an xã Hoài Phú tỉnh Bình Định")</f>
        <v>Công an xã Hoài Phú tỉnh Bình Định</v>
      </c>
      <c r="C1584" s="21" t="s">
        <v>15</v>
      </c>
      <c r="D1584" s="21"/>
      <c r="E1584" s="1" t="s">
        <v>13</v>
      </c>
      <c r="F1584" s="1" t="s">
        <v>13</v>
      </c>
      <c r="G1584" s="1" t="s">
        <v>13</v>
      </c>
      <c r="H1584" s="1" t="s">
        <v>14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16584</v>
      </c>
      <c r="B1585" s="19" t="str">
        <f>HYPERLINK("https://hoaiphu-hoainhon.binhdinh.gov.vn/", "UBND Ủy ban nhân dân xã Hoài Phú tỉnh Bình Định")</f>
        <v>UBND Ủy ban nhân dân xã Hoài Phú tỉnh Bình Định</v>
      </c>
      <c r="C1585" s="21" t="s">
        <v>15</v>
      </c>
      <c r="D1585" s="22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16585</v>
      </c>
      <c r="B1586" s="19" t="s">
        <v>350</v>
      </c>
      <c r="C1586" s="20" t="s">
        <v>13</v>
      </c>
      <c r="D1586" s="21"/>
      <c r="E1586" s="1" t="s">
        <v>13</v>
      </c>
      <c r="F1586" s="1" t="s">
        <v>13</v>
      </c>
      <c r="G1586" s="1" t="s">
        <v>13</v>
      </c>
      <c r="H1586" s="1" t="s">
        <v>14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16586</v>
      </c>
      <c r="B1587" s="19" t="str">
        <f>HYPERLINK("https://tamquanbac-hoainhon.binhdinh.gov.vn/", "UBND Ủy ban nhân dân xã Tam Quan Bắc tỉnh Bình Định")</f>
        <v>UBND Ủy ban nhân dân xã Tam Quan Bắc tỉnh Bình Định</v>
      </c>
      <c r="C1587" s="21" t="s">
        <v>15</v>
      </c>
      <c r="D1587" s="22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16587</v>
      </c>
      <c r="B1588" s="19" t="s">
        <v>351</v>
      </c>
      <c r="C1588" s="20" t="s">
        <v>13</v>
      </c>
      <c r="D1588" s="21"/>
      <c r="E1588" s="1" t="s">
        <v>13</v>
      </c>
      <c r="F1588" s="1" t="s">
        <v>13</v>
      </c>
      <c r="G1588" s="1" t="s">
        <v>13</v>
      </c>
      <c r="H1588" s="1" t="s">
        <v>14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16588</v>
      </c>
      <c r="B1589" s="19" t="str">
        <f>HYPERLINK("https://tamquannam-hoainhon.binhdinh.gov.vn/", "UBND Ủy ban nhân dân xã Tam Quan Nam tỉnh Bình Định")</f>
        <v>UBND Ủy ban nhân dân xã Tam Quan Nam tỉnh Bình Định</v>
      </c>
      <c r="C1589" s="21" t="s">
        <v>15</v>
      </c>
      <c r="D1589" s="22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16589</v>
      </c>
      <c r="B1590" s="19" t="s">
        <v>352</v>
      </c>
      <c r="C1590" s="20" t="s">
        <v>13</v>
      </c>
      <c r="D1590" s="21"/>
      <c r="E1590" s="1" t="s">
        <v>13</v>
      </c>
      <c r="F1590" s="1" t="s">
        <v>13</v>
      </c>
      <c r="G1590" s="1" t="s">
        <v>13</v>
      </c>
      <c r="H1590" s="1" t="s">
        <v>14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16590</v>
      </c>
      <c r="B1591" s="19" t="str">
        <f>HYPERLINK("https://hoaihao-hoainhon.binhdinh.gov.vn/", "UBND Ủy ban nhân dân xã Hoài Hảo tỉnh Bình Định")</f>
        <v>UBND Ủy ban nhân dân xã Hoài Hảo tỉnh Bình Định</v>
      </c>
      <c r="C1591" s="21" t="s">
        <v>15</v>
      </c>
      <c r="D1591" s="22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16591</v>
      </c>
      <c r="B1592" s="19" t="s">
        <v>353</v>
      </c>
      <c r="C1592" s="20" t="s">
        <v>13</v>
      </c>
      <c r="D1592" s="21"/>
      <c r="E1592" s="1" t="s">
        <v>13</v>
      </c>
      <c r="F1592" s="1" t="s">
        <v>13</v>
      </c>
      <c r="G1592" s="1" t="s">
        <v>13</v>
      </c>
      <c r="H1592" s="1" t="s">
        <v>14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16592</v>
      </c>
      <c r="B1593" s="19" t="str">
        <f>HYPERLINK("https://hoaithanhtay-hoainhon.binhdinh.gov.vn/", "UBND Ủy ban nhân dân xã Hoài Thanh Tây tỉnh Bình Định")</f>
        <v>UBND Ủy ban nhân dân xã Hoài Thanh Tây tỉnh Bình Định</v>
      </c>
      <c r="C1593" s="21" t="s">
        <v>15</v>
      </c>
      <c r="D1593" s="22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16593</v>
      </c>
      <c r="B1594" s="19" t="s">
        <v>354</v>
      </c>
      <c r="C1594" s="20" t="s">
        <v>13</v>
      </c>
      <c r="D1594" s="21"/>
      <c r="E1594" s="1" t="s">
        <v>13</v>
      </c>
      <c r="F1594" s="1" t="s">
        <v>13</v>
      </c>
      <c r="G1594" s="1" t="s">
        <v>13</v>
      </c>
      <c r="H1594" s="1" t="s">
        <v>14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16594</v>
      </c>
      <c r="B1595" s="19" t="str">
        <f>HYPERLINK("https://hoaithanh-hoainhon.binhdinh.gov.vn/", "UBND Ủy ban nhân dân xã Hoài Thanh tỉnh Bình Định")</f>
        <v>UBND Ủy ban nhân dân xã Hoài Thanh tỉnh Bình Định</v>
      </c>
      <c r="C1595" s="21" t="s">
        <v>15</v>
      </c>
      <c r="D1595" s="22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16595</v>
      </c>
      <c r="B1596" s="19" t="s">
        <v>355</v>
      </c>
      <c r="C1596" s="20" t="s">
        <v>13</v>
      </c>
      <c r="D1596" s="21"/>
      <c r="E1596" s="1" t="s">
        <v>13</v>
      </c>
      <c r="F1596" s="1" t="s">
        <v>13</v>
      </c>
      <c r="G1596" s="1" t="s">
        <v>13</v>
      </c>
      <c r="H1596" s="1" t="s">
        <v>14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16596</v>
      </c>
      <c r="B1597" s="19" t="str">
        <f>HYPERLINK("https://hoaihuong-hoainhon.binhdinh.gov.vn/", "UBND Ủy ban nhân dân xã Hoài Hương tỉnh Bình Định")</f>
        <v>UBND Ủy ban nhân dân xã Hoài Hương tỉnh Bình Định</v>
      </c>
      <c r="C1597" s="21" t="s">
        <v>15</v>
      </c>
      <c r="D1597" s="22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16597</v>
      </c>
      <c r="B1598" s="19" t="str">
        <f>HYPERLINK("https://www.facebook.com/AnttHoaiNhon/", "Công an xã Hoài Tân tỉnh Bình Định")</f>
        <v>Công an xã Hoài Tân tỉnh Bình Định</v>
      </c>
      <c r="C1598" s="21" t="s">
        <v>15</v>
      </c>
      <c r="D1598" s="21"/>
      <c r="E1598" s="1" t="s">
        <v>13</v>
      </c>
      <c r="F1598" s="1" t="s">
        <v>13</v>
      </c>
      <c r="G1598" s="1" t="s">
        <v>13</v>
      </c>
      <c r="H1598" s="1" t="s">
        <v>14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16598</v>
      </c>
      <c r="B1599" s="19" t="str">
        <f>HYPERLINK("https://hoaitan-hoainhon.binhdinh.gov.vn/", "UBND Ủy ban nhân dân xã Hoài Tân tỉnh Bình Định")</f>
        <v>UBND Ủy ban nhân dân xã Hoài Tân tỉnh Bình Định</v>
      </c>
      <c r="C1599" s="21" t="s">
        <v>15</v>
      </c>
      <c r="D1599" s="22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16599</v>
      </c>
      <c r="B1600" s="19" t="str">
        <f>HYPERLINK("https://www.facebook.com/p/Tu%E1%BB%95i-tr%E1%BA%BB-Ho%C3%A0i-H%E1%BA%A3i-100072119063452/", "Công an xã Hoài Hải tỉnh Bình Định")</f>
        <v>Công an xã Hoài Hải tỉnh Bình Định</v>
      </c>
      <c r="C1600" s="21" t="s">
        <v>15</v>
      </c>
      <c r="D1600" s="21" t="s">
        <v>16</v>
      </c>
      <c r="E1600" s="1" t="s">
        <v>13</v>
      </c>
      <c r="F1600" s="1" t="s">
        <v>13</v>
      </c>
      <c r="G1600" s="1" t="s">
        <v>13</v>
      </c>
      <c r="H1600" s="1" t="s">
        <v>14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16600</v>
      </c>
      <c r="B1601" s="19" t="str">
        <f>HYPERLINK("http://hoaihai-hoainhon.binhdinh.gov.vn/", "UBND Ủy ban nhân dân xã Hoài Hải tỉnh Bình Định")</f>
        <v>UBND Ủy ban nhân dân xã Hoài Hải tỉnh Bình Định</v>
      </c>
      <c r="C1601" s="21" t="s">
        <v>15</v>
      </c>
      <c r="D1601" s="22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16601</v>
      </c>
      <c r="B1602" s="19" t="s">
        <v>356</v>
      </c>
      <c r="C1602" s="20" t="s">
        <v>13</v>
      </c>
      <c r="D1602" s="21"/>
      <c r="E1602" s="1" t="s">
        <v>13</v>
      </c>
      <c r="F1602" s="1" t="s">
        <v>13</v>
      </c>
      <c r="G1602" s="1" t="s">
        <v>13</v>
      </c>
      <c r="H1602" s="1" t="s">
        <v>14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16602</v>
      </c>
      <c r="B1603" s="19" t="str">
        <f>HYPERLINK("https://hoaixuan-hoainhon.binhdinh.gov.vn/", "UBND Ủy ban nhân dân xã Hoài Xuân tỉnh Bình Định")</f>
        <v>UBND Ủy ban nhân dân xã Hoài Xuân tỉnh Bình Định</v>
      </c>
      <c r="C1603" s="21" t="s">
        <v>15</v>
      </c>
      <c r="D1603" s="22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16603</v>
      </c>
      <c r="B1604" s="19" t="s">
        <v>357</v>
      </c>
      <c r="C1604" s="20" t="s">
        <v>13</v>
      </c>
      <c r="D1604" s="21"/>
      <c r="E1604" s="1" t="s">
        <v>13</v>
      </c>
      <c r="F1604" s="1" t="s">
        <v>13</v>
      </c>
      <c r="G1604" s="1" t="s">
        <v>13</v>
      </c>
      <c r="H1604" s="1" t="s">
        <v>14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16604</v>
      </c>
      <c r="B1605" s="19" t="str">
        <f>HYPERLINK("http://hoaimy-hoainhon.binhdinh.gov.vn/", "UBND Ủy ban nhân dân xã Hoài Mỹ tỉnh Bình Định")</f>
        <v>UBND Ủy ban nhân dân xã Hoài Mỹ tỉnh Bình Định</v>
      </c>
      <c r="C1605" s="21" t="s">
        <v>15</v>
      </c>
      <c r="D1605" s="22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16605</v>
      </c>
      <c r="B1606" s="19" t="str">
        <f>HYPERLINK("https://www.facebook.com/TuoitreCongantinhBinhDinh/", "Công an xã Hoài Đức tỉnh Bình Định")</f>
        <v>Công an xã Hoài Đức tỉnh Bình Định</v>
      </c>
      <c r="C1606" s="21" t="s">
        <v>15</v>
      </c>
      <c r="D1606" s="21"/>
      <c r="E1606" s="1" t="s">
        <v>13</v>
      </c>
      <c r="F1606" s="1" t="s">
        <v>13</v>
      </c>
      <c r="G1606" s="1" t="s">
        <v>13</v>
      </c>
      <c r="H1606" s="1" t="s">
        <v>14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16606</v>
      </c>
      <c r="B1607" s="19" t="str">
        <f>HYPERLINK("http://hoaiduc-hoainhon.binhdinh.gov.vn/", "UBND Ủy ban nhân dân xã Hoài Đức tỉnh Bình Định")</f>
        <v>UBND Ủy ban nhân dân xã Hoài Đức tỉnh Bình Định</v>
      </c>
      <c r="C1607" s="21" t="s">
        <v>15</v>
      </c>
      <c r="D1607" s="22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16607</v>
      </c>
      <c r="B1608" s="19" t="str">
        <f>HYPERLINK("https://www.facebook.com/Tuoitreanhaotay1/", "Công an xã Ân Hảo Tây tỉnh Bình Định")</f>
        <v>Công an xã Ân Hảo Tây tỉnh Bình Định</v>
      </c>
      <c r="C1608" s="21" t="s">
        <v>15</v>
      </c>
      <c r="D1608" s="21"/>
      <c r="E1608" s="1" t="s">
        <v>13</v>
      </c>
      <c r="F1608" s="1" t="s">
        <v>13</v>
      </c>
      <c r="G1608" s="1" t="s">
        <v>13</v>
      </c>
      <c r="H1608" s="1" t="s">
        <v>14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16608</v>
      </c>
      <c r="B1609" s="19" t="str">
        <f>HYPERLINK("http://anhaotay.hoaian.binhdinh.gov.vn/", "UBND Ủy ban nhân dân xã Ân Hảo Tây tỉnh Bình Định")</f>
        <v>UBND Ủy ban nhân dân xã Ân Hảo Tây tỉnh Bình Định</v>
      </c>
      <c r="C1609" s="21" t="s">
        <v>15</v>
      </c>
      <c r="D1609" s="22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16609</v>
      </c>
      <c r="B1610" s="19" t="s">
        <v>358</v>
      </c>
      <c r="C1610" s="20" t="s">
        <v>13</v>
      </c>
      <c r="D1610" s="21" t="s">
        <v>16</v>
      </c>
      <c r="E1610" s="1" t="s">
        <v>13</v>
      </c>
      <c r="F1610" s="1" t="s">
        <v>13</v>
      </c>
      <c r="G1610" s="1" t="s">
        <v>13</v>
      </c>
      <c r="H1610" s="1" t="s">
        <v>14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16610</v>
      </c>
      <c r="B1611" s="19" t="str">
        <f>HYPERLINK("http://anhaodong.hoaian.binhdinh.gov.vn/", "UBND Ủy ban nhân dân xã Ân Hảo Đông tỉnh Bình Định")</f>
        <v>UBND Ủy ban nhân dân xã Ân Hảo Đông tỉnh Bình Định</v>
      </c>
      <c r="C1611" s="21" t="s">
        <v>15</v>
      </c>
      <c r="D1611" s="22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16611</v>
      </c>
      <c r="B1612" s="19" t="str">
        <f>HYPERLINK("https://www.facebook.com/tuoitrecongansonla/", "Công an xã Ân Sơn tỉnh Bình Định")</f>
        <v>Công an xã Ân Sơn tỉnh Bình Định</v>
      </c>
      <c r="C1612" s="21" t="s">
        <v>15</v>
      </c>
      <c r="D1612" s="21"/>
      <c r="E1612" s="1" t="s">
        <v>13</v>
      </c>
      <c r="F1612" s="1" t="s">
        <v>13</v>
      </c>
      <c r="G1612" s="1" t="s">
        <v>13</v>
      </c>
      <c r="H1612" s="1" t="s">
        <v>14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16612</v>
      </c>
      <c r="B1613" s="19" t="str">
        <f>HYPERLINK("http://anthanh.hoaian.binhdinh.gov.vn/", "UBND Ủy ban nhân dân xã Ân Sơn tỉnh Bình Định")</f>
        <v>UBND Ủy ban nhân dân xã Ân Sơn tỉnh Bình Định</v>
      </c>
      <c r="C1613" s="21" t="s">
        <v>15</v>
      </c>
      <c r="D1613" s="22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16613</v>
      </c>
      <c r="B1614" s="19" t="s">
        <v>359</v>
      </c>
      <c r="C1614" s="20" t="s">
        <v>13</v>
      </c>
      <c r="D1614" s="21"/>
      <c r="E1614" s="1" t="s">
        <v>13</v>
      </c>
      <c r="F1614" s="1" t="s">
        <v>13</v>
      </c>
      <c r="G1614" s="1" t="s">
        <v>13</v>
      </c>
      <c r="H1614" s="1" t="s">
        <v>14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16614</v>
      </c>
      <c r="B1615" s="19" t="str">
        <f>HYPERLINK("http://anmy.hoaian.binhdinh.gov.vn/", "UBND Ủy ban nhân dân xã Ân Mỹ tỉnh Bình Định")</f>
        <v>UBND Ủy ban nhân dân xã Ân Mỹ tỉnh Bình Định</v>
      </c>
      <c r="C1615" s="21" t="s">
        <v>15</v>
      </c>
      <c r="D1615" s="22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16615</v>
      </c>
      <c r="B1616" s="19" t="s">
        <v>360</v>
      </c>
      <c r="C1616" s="20" t="s">
        <v>13</v>
      </c>
      <c r="D1616" s="21"/>
      <c r="E1616" s="1" t="s">
        <v>13</v>
      </c>
      <c r="F1616" s="1" t="s">
        <v>13</v>
      </c>
      <c r="G1616" s="1" t="s">
        <v>13</v>
      </c>
      <c r="H1616" s="1" t="s">
        <v>14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16616</v>
      </c>
      <c r="B1617" s="19" t="str">
        <f>HYPERLINK("https://hoaian.binhdinh.gov.vn/", "UBND Ủy ban nhân dân xã Dak Mang tỉnh Bình Định")</f>
        <v>UBND Ủy ban nhân dân xã Dak Mang tỉnh Bình Định</v>
      </c>
      <c r="C1617" s="21" t="s">
        <v>15</v>
      </c>
      <c r="D1617" s="22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16617</v>
      </c>
      <c r="B1618" s="19" t="s">
        <v>361</v>
      </c>
      <c r="C1618" s="20" t="s">
        <v>13</v>
      </c>
      <c r="D1618" s="21"/>
      <c r="E1618" s="1" t="s">
        <v>13</v>
      </c>
      <c r="F1618" s="1" t="s">
        <v>13</v>
      </c>
      <c r="G1618" s="1" t="s">
        <v>13</v>
      </c>
      <c r="H1618" s="1" t="s">
        <v>14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16618</v>
      </c>
      <c r="B1619" s="19" t="str">
        <f>HYPERLINK("http://antin.hoaian.binhdinh.gov.vn/", "UBND Ủy ban nhân dân xã Ân Tín tỉnh Bình Định")</f>
        <v>UBND Ủy ban nhân dân xã Ân Tín tỉnh Bình Định</v>
      </c>
      <c r="C1619" s="21" t="s">
        <v>15</v>
      </c>
      <c r="D1619" s="22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16619</v>
      </c>
      <c r="B1620" s="19" t="str">
        <f>HYPERLINK("https://www.facebook.com/caxanthanh22/", "Công an xã Ân Thạnh tỉnh Bình Định")</f>
        <v>Công an xã Ân Thạnh tỉnh Bình Định</v>
      </c>
      <c r="C1620" s="21" t="s">
        <v>15</v>
      </c>
      <c r="D1620" s="21"/>
      <c r="E1620" s="1" t="s">
        <v>13</v>
      </c>
      <c r="F1620" s="1" t="s">
        <v>13</v>
      </c>
      <c r="G1620" s="1" t="s">
        <v>13</v>
      </c>
      <c r="H1620" s="1" t="s">
        <v>14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16620</v>
      </c>
      <c r="B1621" s="19" t="str">
        <f>HYPERLINK("http://anthanh.hoaian.binhdinh.gov.vn/", "UBND Ủy ban nhân dân xã Ân Thạnh tỉnh Bình Định")</f>
        <v>UBND Ủy ban nhân dân xã Ân Thạnh tỉnh Bình Định</v>
      </c>
      <c r="C1621" s="21" t="s">
        <v>15</v>
      </c>
      <c r="D1621" s="22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16621</v>
      </c>
      <c r="B1622" s="19" t="s">
        <v>362</v>
      </c>
      <c r="C1622" s="20" t="s">
        <v>13</v>
      </c>
      <c r="D1622" s="21"/>
      <c r="E1622" s="1" t="s">
        <v>13</v>
      </c>
      <c r="F1622" s="1" t="s">
        <v>13</v>
      </c>
      <c r="G1622" s="1" t="s">
        <v>13</v>
      </c>
      <c r="H1622" s="1" t="s">
        <v>14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16622</v>
      </c>
      <c r="B1623" s="19" t="str">
        <f>HYPERLINK("http://anphong.hoaian.binhdinh.gov.vn/", "UBND Ủy ban nhân dân xã Ân Phong tỉnh Bình Định")</f>
        <v>UBND Ủy ban nhân dân xã Ân Phong tỉnh Bình Định</v>
      </c>
      <c r="C1623" s="21" t="s">
        <v>15</v>
      </c>
      <c r="D1623" s="22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16623</v>
      </c>
      <c r="B1624" s="19" t="s">
        <v>363</v>
      </c>
      <c r="C1624" s="20" t="s">
        <v>13</v>
      </c>
      <c r="D1624" s="21"/>
      <c r="E1624" s="1" t="s">
        <v>13</v>
      </c>
      <c r="F1624" s="1" t="s">
        <v>13</v>
      </c>
      <c r="G1624" s="1" t="s">
        <v>13</v>
      </c>
      <c r="H1624" s="1" t="s">
        <v>14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16624</v>
      </c>
      <c r="B1625" s="19" t="str">
        <f>HYPERLINK("https://anduc.hoaian.binhdinh.gov.vn/", "UBND Ủy ban nhân dân xã Ân Đức tỉnh Bình Định")</f>
        <v>UBND Ủy ban nhân dân xã Ân Đức tỉnh Bình Định</v>
      </c>
      <c r="C1625" s="21" t="s">
        <v>15</v>
      </c>
      <c r="D1625" s="22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16625</v>
      </c>
      <c r="B1626" s="19" t="s">
        <v>364</v>
      </c>
      <c r="C1626" s="20" t="s">
        <v>13</v>
      </c>
      <c r="D1626" s="21"/>
      <c r="E1626" s="1" t="s">
        <v>13</v>
      </c>
      <c r="F1626" s="1" t="s">
        <v>13</v>
      </c>
      <c r="G1626" s="1" t="s">
        <v>13</v>
      </c>
      <c r="H1626" s="1" t="s">
        <v>14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16626</v>
      </c>
      <c r="B1627" s="19" t="str">
        <f>HYPERLINK("http://anhuu.hoaian.binhdinh.gov.vn/", "UBND Ủy ban nhân dân xã Ân Hữu tỉnh Bình Định")</f>
        <v>UBND Ủy ban nhân dân xã Ân Hữu tỉnh Bình Định</v>
      </c>
      <c r="C1627" s="21" t="s">
        <v>15</v>
      </c>
      <c r="D1627" s="22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16627</v>
      </c>
      <c r="B1628" s="19" t="str">
        <f>HYPERLINK("https://www.facebook.com/TuoitreCongantinhBinhDinh/", "Công an xã Bok Tới tỉnh Bình Định")</f>
        <v>Công an xã Bok Tới tỉnh Bình Định</v>
      </c>
      <c r="C1628" s="21" t="s">
        <v>15</v>
      </c>
      <c r="D1628" s="21"/>
      <c r="E1628" s="1" t="s">
        <v>13</v>
      </c>
      <c r="F1628" s="1" t="s">
        <v>13</v>
      </c>
      <c r="G1628" s="1" t="s">
        <v>13</v>
      </c>
      <c r="H1628" s="1" t="s">
        <v>14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16628</v>
      </c>
      <c r="B1629" s="19" t="str">
        <f>HYPERLINK("https://binhdinh.gov.vn/", "UBND Ủy ban nhân dân xã Bok Tới tỉnh Bình Định")</f>
        <v>UBND Ủy ban nhân dân xã Bok Tới tỉnh Bình Định</v>
      </c>
      <c r="C1629" s="21" t="s">
        <v>15</v>
      </c>
      <c r="D1629" s="22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16629</v>
      </c>
      <c r="B1630" s="19" t="s">
        <v>365</v>
      </c>
      <c r="C1630" s="20" t="s">
        <v>13</v>
      </c>
      <c r="D1630" s="21"/>
      <c r="E1630" s="1" t="s">
        <v>13</v>
      </c>
      <c r="F1630" s="1" t="s">
        <v>13</v>
      </c>
      <c r="G1630" s="1" t="s">
        <v>13</v>
      </c>
      <c r="H1630" s="1" t="s">
        <v>14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16630</v>
      </c>
      <c r="B1631" s="19" t="str">
        <f>HYPERLINK("http://antuongtay.hoaian.binhdinh.gov.vn/", "UBND Ủy ban nhân dân xã Ân Tường Tây tỉnh Bình Định")</f>
        <v>UBND Ủy ban nhân dân xã Ân Tường Tây tỉnh Bình Định</v>
      </c>
      <c r="C1631" s="21" t="s">
        <v>15</v>
      </c>
      <c r="D1631" s="22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16631</v>
      </c>
      <c r="B1632" s="19" t="str">
        <f>HYPERLINK("https://www.facebook.com/cax.antuongdong/", "Công an xã Ân Tường Đông tỉnh Bình Định")</f>
        <v>Công an xã Ân Tường Đông tỉnh Bình Định</v>
      </c>
      <c r="C1632" s="21" t="s">
        <v>15</v>
      </c>
      <c r="D1632" s="21"/>
      <c r="E1632" s="1" t="s">
        <v>13</v>
      </c>
      <c r="F1632" s="1" t="s">
        <v>13</v>
      </c>
      <c r="G1632" s="1" t="s">
        <v>13</v>
      </c>
      <c r="H1632" s="1" t="s">
        <v>14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16632</v>
      </c>
      <c r="B1633" s="19" t="str">
        <f>HYPERLINK("http://antuongdong.hoaian.binhdinh.gov.vn/", "UBND Ủy ban nhân dân xã Ân Tường Đông tỉnh Bình Định")</f>
        <v>UBND Ủy ban nhân dân xã Ân Tường Đông tỉnh Bình Định</v>
      </c>
      <c r="C1633" s="21" t="s">
        <v>15</v>
      </c>
      <c r="D1633" s="22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16633</v>
      </c>
      <c r="B1634" s="19" t="str">
        <f>HYPERLINK("https://www.facebook.com/p/C%C3%B4ng-an-x%C3%A3-%C3%82n-Ngh%C4%A9a-100082587249878/", "Công an xã Ân Nghĩa tỉnh Bình Định")</f>
        <v>Công an xã Ân Nghĩa tỉnh Bình Định</v>
      </c>
      <c r="C1634" s="21" t="s">
        <v>15</v>
      </c>
      <c r="D1634" s="21"/>
      <c r="E1634" s="1" t="s">
        <v>13</v>
      </c>
      <c r="F1634" s="1" t="s">
        <v>13</v>
      </c>
      <c r="G1634" s="1" t="s">
        <v>13</v>
      </c>
      <c r="H1634" s="1" t="s">
        <v>14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16634</v>
      </c>
      <c r="B1635" s="19" t="str">
        <f>HYPERLINK("http://annghia.hoaian.binhdinh.gov.vn/Index.aspx?L=VN&amp;P=A02&amp;M=20", "UBND Ủy ban nhân dân xã Ân Nghĩa tỉnh Bình Định")</f>
        <v>UBND Ủy ban nhân dân xã Ân Nghĩa tỉnh Bình Định</v>
      </c>
      <c r="C1635" s="21" t="s">
        <v>15</v>
      </c>
      <c r="D1635" s="22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16635</v>
      </c>
      <c r="B1636" s="19" t="str">
        <f>HYPERLINK("https://www.facebook.com/TuoitreCongantinhBinhDinh/", "Công an xã Mỹ Đức tỉnh Bình Định")</f>
        <v>Công an xã Mỹ Đức tỉnh Bình Định</v>
      </c>
      <c r="C1636" s="21" t="s">
        <v>15</v>
      </c>
      <c r="D1636" s="21"/>
      <c r="E1636" s="1" t="s">
        <v>13</v>
      </c>
      <c r="F1636" s="1" t="s">
        <v>13</v>
      </c>
      <c r="G1636" s="1" t="s">
        <v>13</v>
      </c>
      <c r="H1636" s="1" t="s">
        <v>14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16636</v>
      </c>
      <c r="B1637" s="19" t="str">
        <f>HYPERLINK("http://myduc.phumy.binhdinh.gov.vn/", "UBND Ủy ban nhân dân xã Mỹ Đức tỉnh Bình Định")</f>
        <v>UBND Ủy ban nhân dân xã Mỹ Đức tỉnh Bình Định</v>
      </c>
      <c r="C1637" s="21" t="s">
        <v>15</v>
      </c>
      <c r="D1637" s="22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16637</v>
      </c>
      <c r="B1638" s="19" t="str">
        <f>HYPERLINK("https://www.facebook.com/p/C%C3%B4ng-an-x%C3%A3-M%E1%BB%B9-Ch%C3%A2u-100079851157083/", "Công an xã Mỹ Châu tỉnh Bình Định")</f>
        <v>Công an xã Mỹ Châu tỉnh Bình Định</v>
      </c>
      <c r="C1638" s="21" t="s">
        <v>15</v>
      </c>
      <c r="D1638" s="21"/>
      <c r="E1638" s="1" t="s">
        <v>13</v>
      </c>
      <c r="F1638" s="1" t="s">
        <v>13</v>
      </c>
      <c r="G1638" s="1" t="s">
        <v>13</v>
      </c>
      <c r="H1638" s="1" t="s">
        <v>14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16638</v>
      </c>
      <c r="B1639" s="19" t="str">
        <f>HYPERLINK("http://mychau.phumy.binhdinh.gov.vn/", "UBND Ủy ban nhân dân xã Mỹ Châu tỉnh Bình Định")</f>
        <v>UBND Ủy ban nhân dân xã Mỹ Châu tỉnh Bình Định</v>
      </c>
      <c r="C1639" s="21" t="s">
        <v>15</v>
      </c>
      <c r="D1639" s="22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16639</v>
      </c>
      <c r="B1640" s="19" t="str">
        <f>HYPERLINK("https://www.facebook.com/TuoitreCongantinhBinhDinh/", "Công an xã Mỹ Thắng tỉnh Bình Định")</f>
        <v>Công an xã Mỹ Thắng tỉnh Bình Định</v>
      </c>
      <c r="C1640" s="21" t="s">
        <v>15</v>
      </c>
      <c r="D1640" s="21"/>
      <c r="E1640" s="1" t="s">
        <v>13</v>
      </c>
      <c r="F1640" s="1" t="s">
        <v>13</v>
      </c>
      <c r="G1640" s="1" t="s">
        <v>13</v>
      </c>
      <c r="H1640" s="1" t="s">
        <v>14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16640</v>
      </c>
      <c r="B1641" s="19" t="str">
        <f>HYPERLINK("http://mythang.phumy.binhdinh.gov.vn/", "UBND Ủy ban nhân dân xã Mỹ Thắng tỉnh Bình Định")</f>
        <v>UBND Ủy ban nhân dân xã Mỹ Thắng tỉnh Bình Định</v>
      </c>
      <c r="C1641" s="21" t="s">
        <v>15</v>
      </c>
      <c r="D1641" s="22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16641</v>
      </c>
      <c r="B1642" s="19" t="str">
        <f>HYPERLINK("https://www.facebook.com/p/C%C3%B4ng-an-x%C3%A3-M%E1%BB%B9-L%E1%BB%99c-HTam-B%C3%ACnh-TV%C4%A9nh-Long-100071953686739/", "Công an xã Mỹ Lộc tỉnh Bình Định")</f>
        <v>Công an xã Mỹ Lộc tỉnh Bình Định</v>
      </c>
      <c r="C1642" s="21" t="s">
        <v>15</v>
      </c>
      <c r="D1642" s="21" t="s">
        <v>16</v>
      </c>
      <c r="E1642" s="1" t="s">
        <v>13</v>
      </c>
      <c r="F1642" s="1" t="s">
        <v>13</v>
      </c>
      <c r="G1642" s="1" t="s">
        <v>13</v>
      </c>
      <c r="H1642" s="1" t="s">
        <v>14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16642</v>
      </c>
      <c r="B1643" s="19" t="str">
        <f>HYPERLINK("http://myloc.phumy.binhdinh.gov.vn/", "UBND Ủy ban nhân dân xã Mỹ Lộc tỉnh Bình Định")</f>
        <v>UBND Ủy ban nhân dân xã Mỹ Lộc tỉnh Bình Định</v>
      </c>
      <c r="C1643" s="21" t="s">
        <v>15</v>
      </c>
      <c r="D1643" s="22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16643</v>
      </c>
      <c r="B1644" s="19" t="str">
        <f>HYPERLINK("https://www.facebook.com/p/Tu%E1%BB%95i-Tr%E1%BA%BB-M%E1%BB%B9-L%E1%BB%A3i-100063587776230/?locale=gn_PY", "Công an xã Mỹ Lợi tỉnh Bình Định")</f>
        <v>Công an xã Mỹ Lợi tỉnh Bình Định</v>
      </c>
      <c r="C1644" s="21" t="s">
        <v>15</v>
      </c>
      <c r="D1644" s="21"/>
      <c r="E1644" s="1" t="s">
        <v>13</v>
      </c>
      <c r="F1644" s="1" t="s">
        <v>13</v>
      </c>
      <c r="G1644" s="1" t="s">
        <v>13</v>
      </c>
      <c r="H1644" s="1" t="s">
        <v>14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16644</v>
      </c>
      <c r="B1645" s="19" t="str">
        <f>HYPERLINK("http://myloi.phumy.binhdinh.gov.vn/", "UBND Ủy ban nhân dân xã Mỹ Lợi tỉnh Bình Định")</f>
        <v>UBND Ủy ban nhân dân xã Mỹ Lợi tỉnh Bình Định</v>
      </c>
      <c r="C1645" s="21" t="s">
        <v>15</v>
      </c>
      <c r="D1645" s="22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16645</v>
      </c>
      <c r="B1646" s="19" t="str">
        <f>HYPERLINK("https://www.facebook.com/TuoitreCongantinhBinhDinh/", "Công an xã Mỹ An tỉnh Bình Định")</f>
        <v>Công an xã Mỹ An tỉnh Bình Định</v>
      </c>
      <c r="C1646" s="21" t="s">
        <v>15</v>
      </c>
      <c r="D1646" s="21"/>
      <c r="E1646" s="1" t="s">
        <v>13</v>
      </c>
      <c r="F1646" s="1" t="s">
        <v>13</v>
      </c>
      <c r="G1646" s="1" t="s">
        <v>13</v>
      </c>
      <c r="H1646" s="1" t="s">
        <v>14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16646</v>
      </c>
      <c r="B1647" s="19" t="str">
        <f>HYPERLINK("http://mychau.phumy.binhdinh.gov.vn/", "UBND Ủy ban nhân dân xã Mỹ An tỉnh Bình Định")</f>
        <v>UBND Ủy ban nhân dân xã Mỹ An tỉnh Bình Định</v>
      </c>
      <c r="C1647" s="21" t="s">
        <v>15</v>
      </c>
      <c r="D1647" s="22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16647</v>
      </c>
      <c r="B1648" s="19" t="str">
        <f>HYPERLINK("https://www.facebook.com/CAXmytrinh/", "Công an xã Mỹ Trinh tỉnh Bình Định")</f>
        <v>Công an xã Mỹ Trinh tỉnh Bình Định</v>
      </c>
      <c r="C1648" s="21" t="s">
        <v>15</v>
      </c>
      <c r="D1648" s="21" t="s">
        <v>16</v>
      </c>
      <c r="E1648" s="1" t="s">
        <v>13</v>
      </c>
      <c r="F1648" s="1" t="s">
        <v>13</v>
      </c>
      <c r="G1648" s="1" t="s">
        <v>13</v>
      </c>
      <c r="H1648" s="1" t="s">
        <v>14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16648</v>
      </c>
      <c r="B1649" s="19" t="str">
        <f>HYPERLINK("http://mytrinh.phumy.binhdinh.gov.vn/", "UBND Ủy ban nhân dân xã Mỹ Trinh tỉnh Bình Định")</f>
        <v>UBND Ủy ban nhân dân xã Mỹ Trinh tỉnh Bình Định</v>
      </c>
      <c r="C1649" s="21" t="s">
        <v>15</v>
      </c>
      <c r="D1649" s="22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16649</v>
      </c>
      <c r="B1650" s="19" t="str">
        <f>HYPERLINK("https://www.facebook.com/conganmytho/", "Công an xã Mỹ Thọ tỉnh Bình Định")</f>
        <v>Công an xã Mỹ Thọ tỉnh Bình Định</v>
      </c>
      <c r="C1650" s="21" t="s">
        <v>15</v>
      </c>
      <c r="D1650" s="21"/>
      <c r="E1650" s="1" t="s">
        <v>13</v>
      </c>
      <c r="F1650" s="1" t="s">
        <v>13</v>
      </c>
      <c r="G1650" s="1" t="s">
        <v>13</v>
      </c>
      <c r="H1650" s="1" t="s">
        <v>14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16650</v>
      </c>
      <c r="B1651" s="19" t="str">
        <f>HYPERLINK("http://mytho.phumy.binhdinh.gov.vn/", "UBND Ủy ban nhân dân xã Mỹ Thọ tỉnh Bình Định")</f>
        <v>UBND Ủy ban nhân dân xã Mỹ Thọ tỉnh Bình Định</v>
      </c>
      <c r="C1651" s="21" t="s">
        <v>15</v>
      </c>
      <c r="D1651" s="22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16651</v>
      </c>
      <c r="B1652" s="19" t="str">
        <f>HYPERLINK("https://www.facebook.com/TuoitreCongantinhBinhDinh/", "Công an xã Mỹ Hòa tỉnh Bình Định")</f>
        <v>Công an xã Mỹ Hòa tỉnh Bình Định</v>
      </c>
      <c r="C1652" s="21" t="s">
        <v>15</v>
      </c>
      <c r="D1652" s="21"/>
      <c r="E1652" s="1" t="s">
        <v>13</v>
      </c>
      <c r="F1652" s="1" t="s">
        <v>13</v>
      </c>
      <c r="G1652" s="1" t="s">
        <v>13</v>
      </c>
      <c r="H1652" s="1" t="s">
        <v>14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16652</v>
      </c>
      <c r="B1653" s="19" t="str">
        <f>HYPERLINK("http://myhoa.phumy.binhdinh.gov.vn/", "UBND Ủy ban nhân dân xã Mỹ Hòa tỉnh Bình Định")</f>
        <v>UBND Ủy ban nhân dân xã Mỹ Hòa tỉnh Bình Định</v>
      </c>
      <c r="C1653" s="21" t="s">
        <v>15</v>
      </c>
      <c r="D1653" s="22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16653</v>
      </c>
      <c r="B1654" s="19" t="str">
        <f>HYPERLINK("https://www.facebook.com/p/C%C3%B4ng-an-x%C3%A3-M%E1%BB%B9-Th%C3%A0nh-100079986674787/", "Công an xã Mỹ Thành tỉnh Bình Định")</f>
        <v>Công an xã Mỹ Thành tỉnh Bình Định</v>
      </c>
      <c r="C1654" s="21" t="s">
        <v>15</v>
      </c>
      <c r="D1654" s="21" t="s">
        <v>16</v>
      </c>
      <c r="E1654" s="1" t="s">
        <v>13</v>
      </c>
      <c r="F1654" s="1" t="s">
        <v>13</v>
      </c>
      <c r="G1654" s="1" t="s">
        <v>13</v>
      </c>
      <c r="H1654" s="1" t="s">
        <v>14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16654</v>
      </c>
      <c r="B1655" s="19" t="str">
        <f>HYPERLINK("http://mythanh.phumy.binhdinh.gov.vn/", "UBND Ủy ban nhân dân xã Mỹ Thành tỉnh Bình Định")</f>
        <v>UBND Ủy ban nhân dân xã Mỹ Thành tỉnh Bình Định</v>
      </c>
      <c r="C1655" s="21" t="s">
        <v>15</v>
      </c>
      <c r="D1655" s="22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16655</v>
      </c>
      <c r="B1656" s="19" t="str">
        <f>HYPERLINK("https://www.facebook.com/p/C%C3%B4ng-An-x%C3%A3-M%E1%BB%B9-Ch%C3%A1nh-100078697523021/", "Công an xã Mỹ Chánh tỉnh Bình Định")</f>
        <v>Công an xã Mỹ Chánh tỉnh Bình Định</v>
      </c>
      <c r="C1656" s="21" t="s">
        <v>15</v>
      </c>
      <c r="D1656" s="21" t="s">
        <v>16</v>
      </c>
      <c r="E1656" s="1" t="s">
        <v>13</v>
      </c>
      <c r="F1656" s="1" t="s">
        <v>13</v>
      </c>
      <c r="G1656" s="1" t="s">
        <v>13</v>
      </c>
      <c r="H1656" s="1" t="s">
        <v>14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16656</v>
      </c>
      <c r="B1657" s="19" t="str">
        <f>HYPERLINK("http://mychanh.phumy.binhdinh.gov.vn/", "UBND Ủy ban nhân dân xã Mỹ Chánh tỉnh Bình Định")</f>
        <v>UBND Ủy ban nhân dân xã Mỹ Chánh tỉnh Bình Định</v>
      </c>
      <c r="C1657" s="21" t="s">
        <v>15</v>
      </c>
      <c r="D1657" s="22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16657</v>
      </c>
      <c r="B1658" s="19" t="str">
        <f>HYPERLINK("https://www.facebook.com/TuoitreCongantinhBinhDinh/", "Công an xã Mỹ Quang tỉnh Bình Định")</f>
        <v>Công an xã Mỹ Quang tỉnh Bình Định</v>
      </c>
      <c r="C1658" s="21" t="s">
        <v>15</v>
      </c>
      <c r="D1658" s="21" t="s">
        <v>16</v>
      </c>
      <c r="E1658" s="1" t="s">
        <v>13</v>
      </c>
      <c r="F1658" s="1" t="s">
        <v>13</v>
      </c>
      <c r="G1658" s="1" t="s">
        <v>13</v>
      </c>
      <c r="H1658" s="1" t="s">
        <v>14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16658</v>
      </c>
      <c r="B1659" s="19" t="str">
        <f>HYPERLINK("http://myquang.phumy.binhdinh.gov.vn/", "UBND Ủy ban nhân dân xã Mỹ Quang tỉnh Bình Định")</f>
        <v>UBND Ủy ban nhân dân xã Mỹ Quang tỉnh Bình Định</v>
      </c>
      <c r="C1659" s="21" t="s">
        <v>15</v>
      </c>
      <c r="D1659" s="22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16659</v>
      </c>
      <c r="B1660" s="19" t="str">
        <f>HYPERLINK("https://www.facebook.com/p/%C4%90o%C3%A0n-Thanh-Ni%C3%AAn-x%C3%A3-M%E1%BB%B9-Hi%E1%BB%87p-100072394221429/?locale=ko_KR", "Công an xã Mỹ Hiệp tỉnh Bình Định")</f>
        <v>Công an xã Mỹ Hiệp tỉnh Bình Định</v>
      </c>
      <c r="C1660" s="21" t="s">
        <v>15</v>
      </c>
      <c r="D1660" s="21"/>
      <c r="E1660" s="1" t="s">
        <v>13</v>
      </c>
      <c r="F1660" s="1" t="s">
        <v>13</v>
      </c>
      <c r="G1660" s="1" t="s">
        <v>13</v>
      </c>
      <c r="H1660" s="1" t="s">
        <v>14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16660</v>
      </c>
      <c r="B1661" s="19" t="str">
        <f>HYPERLINK("http://myhiep.phumy.binhdinh.gov.vn/", "UBND Ủy ban nhân dân xã Mỹ Hiệp tỉnh Bình Định")</f>
        <v>UBND Ủy ban nhân dân xã Mỹ Hiệp tỉnh Bình Định</v>
      </c>
      <c r="C1661" s="21" t="s">
        <v>15</v>
      </c>
      <c r="D1661" s="22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16661</v>
      </c>
      <c r="B1662" s="19" t="str">
        <f>HYPERLINK("https://www.facebook.com/p/C%C3%B4ng-an-x%C3%A3-M%E1%BB%B9-T%C3%A0i-huy%E1%BB%87n-Ph%C3%B9-M%E1%BB%B9-100080134854024/", "Công an xã Mỹ Tài tỉnh Bình Định")</f>
        <v>Công an xã Mỹ Tài tỉnh Bình Định</v>
      </c>
      <c r="C1662" s="21" t="s">
        <v>15</v>
      </c>
      <c r="D1662" s="21" t="s">
        <v>16</v>
      </c>
      <c r="E1662" s="1" t="s">
        <v>13</v>
      </c>
      <c r="F1662" s="1" t="s">
        <v>13</v>
      </c>
      <c r="G1662" s="1" t="s">
        <v>13</v>
      </c>
      <c r="H1662" s="1" t="s">
        <v>14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16662</v>
      </c>
      <c r="B1663" s="19" t="str">
        <f>HYPERLINK("http://mytai.phumy.binhdinh.gov.vn/", "UBND Ủy ban nhân dân xã Mỹ Tài tỉnh Bình Định")</f>
        <v>UBND Ủy ban nhân dân xã Mỹ Tài tỉnh Bình Định</v>
      </c>
      <c r="C1663" s="21" t="s">
        <v>15</v>
      </c>
      <c r="D1663" s="22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16663</v>
      </c>
      <c r="B1664" s="19" t="s">
        <v>366</v>
      </c>
      <c r="C1664" s="20" t="s">
        <v>13</v>
      </c>
      <c r="D1664" s="21" t="s">
        <v>16</v>
      </c>
      <c r="E1664" s="1" t="s">
        <v>13</v>
      </c>
      <c r="F1664" s="1" t="s">
        <v>13</v>
      </c>
      <c r="G1664" s="1" t="s">
        <v>13</v>
      </c>
      <c r="H1664" s="1" t="s">
        <v>14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16664</v>
      </c>
      <c r="B1665" s="19" t="str">
        <f>HYPERLINK("http://mycat.phumy.binhdinh.gov.vn/", "UBND Ủy ban nhân dân xã Mỹ Cát tỉnh Bình Định")</f>
        <v>UBND Ủy ban nhân dân xã Mỹ Cát tỉnh Bình Định</v>
      </c>
      <c r="C1665" s="21" t="s">
        <v>15</v>
      </c>
      <c r="D1665" s="22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16665</v>
      </c>
      <c r="B1666" s="19" t="str">
        <f>HYPERLINK("https://www.facebook.com/p/C%C3%B4ng-An-x%C3%A3-M%E1%BB%B9-Ch%C3%A1nh-100078697523021/", "Công an xã Mỹ Chánh Tây tỉnh Bình Định")</f>
        <v>Công an xã Mỹ Chánh Tây tỉnh Bình Định</v>
      </c>
      <c r="C1666" s="21" t="s">
        <v>15</v>
      </c>
      <c r="D1666" s="21" t="s">
        <v>16</v>
      </c>
      <c r="E1666" s="1" t="s">
        <v>13</v>
      </c>
      <c r="F1666" s="1" t="s">
        <v>13</v>
      </c>
      <c r="G1666" s="1" t="s">
        <v>13</v>
      </c>
      <c r="H1666" s="1" t="s">
        <v>14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16666</v>
      </c>
      <c r="B1667" s="19" t="str">
        <f>HYPERLINK("http://mychanhtay.phumy.binhdinh.gov.vn/", "UBND Ủy ban nhân dân xã Mỹ Chánh Tây tỉnh Bình Định")</f>
        <v>UBND Ủy ban nhân dân xã Mỹ Chánh Tây tỉnh Bình Định</v>
      </c>
      <c r="C1667" s="21" t="s">
        <v>15</v>
      </c>
      <c r="D1667" s="22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16667</v>
      </c>
      <c r="B1668" s="19" t="s">
        <v>367</v>
      </c>
      <c r="C1668" s="20" t="s">
        <v>13</v>
      </c>
      <c r="D1668" s="21" t="s">
        <v>16</v>
      </c>
      <c r="E1668" s="1" t="s">
        <v>13</v>
      </c>
      <c r="F1668" s="1" t="s">
        <v>13</v>
      </c>
      <c r="G1668" s="1" t="s">
        <v>13</v>
      </c>
      <c r="H1668" s="1" t="s">
        <v>14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16668</v>
      </c>
      <c r="B1669" s="19" t="str">
        <f>HYPERLINK("https://vinhthanh.binhdinh.gov.vn/Index.aspx?P=B02&amp;M=61&amp;I=070801533", "UBND Ủy ban nhân dân xã Vĩnh Sơn tỉnh Bình Định")</f>
        <v>UBND Ủy ban nhân dân xã Vĩnh Sơn tỉnh Bình Định</v>
      </c>
      <c r="C1669" s="21" t="s">
        <v>15</v>
      </c>
      <c r="D1669" s="22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16669</v>
      </c>
      <c r="B1670" s="19" t="s">
        <v>368</v>
      </c>
      <c r="C1670" s="20" t="s">
        <v>13</v>
      </c>
      <c r="D1670" s="21" t="s">
        <v>16</v>
      </c>
      <c r="E1670" s="1" t="s">
        <v>13</v>
      </c>
      <c r="F1670" s="1" t="s">
        <v>13</v>
      </c>
      <c r="G1670" s="1" t="s">
        <v>13</v>
      </c>
      <c r="H1670" s="1" t="s">
        <v>14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16670</v>
      </c>
      <c r="B1671" s="19" t="str">
        <f>HYPERLINK("https://vinhthanh.binhdinh.gov.vn/Index.aspx?P=B02&amp;M=61&amp;I=070801079", "UBND Ủy ban nhân dân xã Vĩnh Kim tỉnh Bình Định")</f>
        <v>UBND Ủy ban nhân dân xã Vĩnh Kim tỉnh Bình Định</v>
      </c>
      <c r="C1671" s="21" t="s">
        <v>15</v>
      </c>
      <c r="D1671" s="22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16671</v>
      </c>
      <c r="B1672" s="19" t="s">
        <v>369</v>
      </c>
      <c r="C1672" s="20" t="s">
        <v>13</v>
      </c>
      <c r="D1672" s="21" t="s">
        <v>16</v>
      </c>
      <c r="E1672" s="1" t="s">
        <v>13</v>
      </c>
      <c r="F1672" s="1" t="s">
        <v>13</v>
      </c>
      <c r="G1672" s="1" t="s">
        <v>13</v>
      </c>
      <c r="H1672" s="1" t="s">
        <v>14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16672</v>
      </c>
      <c r="B1673" s="19" t="str">
        <f>HYPERLINK("https://vinhthanh.binhdinh.gov.vn/Index.aspx?L=VN&amp;P=B02&amp;M=61", "UBND Ủy ban nhân dân xã Vĩnh Hiệp tỉnh Bình Định")</f>
        <v>UBND Ủy ban nhân dân xã Vĩnh Hiệp tỉnh Bình Định</v>
      </c>
      <c r="C1673" s="21" t="s">
        <v>15</v>
      </c>
      <c r="D1673" s="22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16673</v>
      </c>
      <c r="B1674" s="19" t="s">
        <v>370</v>
      </c>
      <c r="C1674" s="20" t="s">
        <v>13</v>
      </c>
      <c r="D1674" s="21" t="s">
        <v>16</v>
      </c>
      <c r="E1674" s="1" t="s">
        <v>13</v>
      </c>
      <c r="F1674" s="1" t="s">
        <v>13</v>
      </c>
      <c r="G1674" s="1" t="s">
        <v>13</v>
      </c>
      <c r="H1674" s="1" t="s">
        <v>14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16674</v>
      </c>
      <c r="B1675" s="19" t="str">
        <f>HYPERLINK("http://vinhhao.vinhthanh.binhdinh.gov.vn/", "UBND Ủy ban nhân dân xã Vĩnh Hảo tỉnh Bình Định")</f>
        <v>UBND Ủy ban nhân dân xã Vĩnh Hảo tỉnh Bình Định</v>
      </c>
      <c r="C1675" s="21" t="s">
        <v>15</v>
      </c>
      <c r="D1675" s="22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16675</v>
      </c>
      <c r="B1676" s="19" t="s">
        <v>371</v>
      </c>
      <c r="C1676" s="20" t="s">
        <v>13</v>
      </c>
      <c r="D1676" s="21" t="s">
        <v>16</v>
      </c>
      <c r="E1676" s="1" t="s">
        <v>13</v>
      </c>
      <c r="F1676" s="1" t="s">
        <v>13</v>
      </c>
      <c r="G1676" s="1" t="s">
        <v>13</v>
      </c>
      <c r="H1676" s="1" t="s">
        <v>14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16676</v>
      </c>
      <c r="B1677" s="19" t="str">
        <f>HYPERLINK("https://vinhthanh.binhdinh.gov.vn/Index.aspx?P=B02&amp;M=61&amp;I=070757389", "UBND Ủy ban nhân dân xã Vĩnh Hòa tỉnh Bình Định")</f>
        <v>UBND Ủy ban nhân dân xã Vĩnh Hòa tỉnh Bình Định</v>
      </c>
      <c r="C1677" s="21" t="s">
        <v>15</v>
      </c>
      <c r="D1677" s="22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16677</v>
      </c>
      <c r="B1678" s="19" t="str">
        <f>HYPERLINK("https://www.facebook.com/p/Tu%E1%BB%95i-tr%E1%BA%BB-C%C3%B4ng-an-Th%C3%A0nh-ph%E1%BB%91-V%C4%A9nh-Y%C3%AAn-100066497717181/?locale=nl_BE", "Công an xã Vĩnh Thịnh tỉnh Bình Định")</f>
        <v>Công an xã Vĩnh Thịnh tỉnh Bình Định</v>
      </c>
      <c r="C1678" s="21" t="s">
        <v>15</v>
      </c>
      <c r="D1678" s="21" t="s">
        <v>16</v>
      </c>
      <c r="E1678" s="1" t="s">
        <v>13</v>
      </c>
      <c r="F1678" s="1" t="s">
        <v>13</v>
      </c>
      <c r="G1678" s="1" t="s">
        <v>13</v>
      </c>
      <c r="H1678" s="1" t="s">
        <v>14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16678</v>
      </c>
      <c r="B1679" s="19" t="str">
        <f>HYPERLINK("https://vinhthanh.binhdinh.gov.vn/Index.aspx?P=B02&amp;M=61&amp;I=070755555", "UBND Ủy ban nhân dân xã Vĩnh Thịnh tỉnh Bình Định")</f>
        <v>UBND Ủy ban nhân dân xã Vĩnh Thịnh tỉnh Bình Định</v>
      </c>
      <c r="C1679" s="21" t="s">
        <v>15</v>
      </c>
      <c r="D1679" s="22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16679</v>
      </c>
      <c r="B1680" s="19" t="s">
        <v>372</v>
      </c>
      <c r="C1680" s="20" t="s">
        <v>13</v>
      </c>
      <c r="D1680" s="21" t="s">
        <v>16</v>
      </c>
      <c r="E1680" s="1" t="s">
        <v>13</v>
      </c>
      <c r="F1680" s="1" t="s">
        <v>13</v>
      </c>
      <c r="G1680" s="1" t="s">
        <v>13</v>
      </c>
      <c r="H1680" s="1" t="s">
        <v>14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16680</v>
      </c>
      <c r="B1681" s="19" t="str">
        <f>HYPERLINK("https://vinhthanh.binhdinh.gov.vn/", "UBND Ủy ban nhân dân xã Vĩnh Thuận tỉnh Bình Định")</f>
        <v>UBND Ủy ban nhân dân xã Vĩnh Thuận tỉnh Bình Định</v>
      </c>
      <c r="C1681" s="21" t="s">
        <v>15</v>
      </c>
      <c r="D1681" s="22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16681</v>
      </c>
      <c r="B1682" s="19" t="str">
        <f>HYPERLINK("https://www.facebook.com/p/Tu%E1%BB%95i-tr%E1%BA%BB-C%C3%B4ng-an-Th%C3%A0nh-ph%E1%BB%91-V%C4%A9nh-Y%C3%AAn-100066497717181/", "Công an xã Vĩnh Quang tỉnh Bình Định")</f>
        <v>Công an xã Vĩnh Quang tỉnh Bình Định</v>
      </c>
      <c r="C1682" s="21" t="s">
        <v>15</v>
      </c>
      <c r="D1682" s="21" t="s">
        <v>16</v>
      </c>
      <c r="E1682" s="1" t="s">
        <v>13</v>
      </c>
      <c r="F1682" s="1" t="s">
        <v>13</v>
      </c>
      <c r="G1682" s="1" t="s">
        <v>13</v>
      </c>
      <c r="H1682" s="1" t="s">
        <v>14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16682</v>
      </c>
      <c r="B1683" s="19" t="str">
        <f>HYPERLINK("https://vinhthanh.binhdinh.gov.vn/Index.aspx?P=B02&amp;M=61&amp;I=070754158", "UBND Ủy ban nhân dân xã Vĩnh Quang tỉnh Bình Định")</f>
        <v>UBND Ủy ban nhân dân xã Vĩnh Quang tỉnh Bình Định</v>
      </c>
      <c r="C1683" s="21" t="s">
        <v>15</v>
      </c>
      <c r="D1683" s="22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16683</v>
      </c>
      <c r="B1684" s="19" t="s">
        <v>373</v>
      </c>
      <c r="C1684" s="20" t="s">
        <v>13</v>
      </c>
      <c r="D1684" s="21"/>
      <c r="E1684" s="1" t="s">
        <v>13</v>
      </c>
      <c r="F1684" s="1" t="s">
        <v>13</v>
      </c>
      <c r="G1684" s="1" t="s">
        <v>13</v>
      </c>
      <c r="H1684" s="1" t="s">
        <v>14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16684</v>
      </c>
      <c r="B1685" s="19" t="str">
        <f>HYPERLINK("http://binhtan.tayson.binhdinh.gov.vn/", "UBND Ủy ban nhân dân xã Bình Tân tỉnh Bình Định")</f>
        <v>UBND Ủy ban nhân dân xã Bình Tân tỉnh Bình Định</v>
      </c>
      <c r="C1685" s="21" t="s">
        <v>15</v>
      </c>
      <c r="D1685" s="22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16685</v>
      </c>
      <c r="B1686" s="19" t="s">
        <v>374</v>
      </c>
      <c r="C1686" s="20" t="s">
        <v>13</v>
      </c>
      <c r="D1686" s="21"/>
      <c r="E1686" s="1" t="s">
        <v>13</v>
      </c>
      <c r="F1686" s="1" t="s">
        <v>13</v>
      </c>
      <c r="G1686" s="1" t="s">
        <v>13</v>
      </c>
      <c r="H1686" s="1" t="s">
        <v>14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16686</v>
      </c>
      <c r="B1687" s="19" t="str">
        <f>HYPERLINK("http://taythuan.tayson.binhdinh.gov.vn/", "UBND Ủy ban nhân dân xã Tây Thuận tỉnh Bình Định")</f>
        <v>UBND Ủy ban nhân dân xã Tây Thuận tỉnh Bình Định</v>
      </c>
      <c r="C1687" s="21" t="s">
        <v>15</v>
      </c>
      <c r="D1687" s="22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16687</v>
      </c>
      <c r="B1688" s="19" t="str">
        <f>HYPERLINK("https://www.facebook.com/TuoitreCongantinhBinhDinh/", "Công an xã Bình Thuận tỉnh Bình Định")</f>
        <v>Công an xã Bình Thuận tỉnh Bình Định</v>
      </c>
      <c r="C1688" s="21" t="s">
        <v>15</v>
      </c>
      <c r="D1688" s="21" t="s">
        <v>16</v>
      </c>
      <c r="E1688" s="1" t="s">
        <v>13</v>
      </c>
      <c r="F1688" s="1" t="s">
        <v>13</v>
      </c>
      <c r="G1688" s="1" t="s">
        <v>13</v>
      </c>
      <c r="H1688" s="1" t="s">
        <v>14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16688</v>
      </c>
      <c r="B1689" s="19" t="str">
        <f>HYPERLINK("https://xabinhthuan.binhson.quangngai.gov.vn/", "UBND Ủy ban nhân dân xã Bình Thuận tỉnh Bình Định")</f>
        <v>UBND Ủy ban nhân dân xã Bình Thuận tỉnh Bình Định</v>
      </c>
      <c r="C1689" s="21" t="s">
        <v>15</v>
      </c>
      <c r="D1689" s="22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16689</v>
      </c>
      <c r="B1690" s="19" t="str">
        <f>HYPERLINK("https://www.facebook.com/p/C%C3%B4ng-an-x%C3%A3-T%C3%A2y-Giang-100072489274631/", "Công an xã Tây Giang tỉnh Bình Định")</f>
        <v>Công an xã Tây Giang tỉnh Bình Định</v>
      </c>
      <c r="C1690" s="21" t="s">
        <v>15</v>
      </c>
      <c r="D1690" s="21" t="s">
        <v>16</v>
      </c>
      <c r="E1690" s="1" t="s">
        <v>13</v>
      </c>
      <c r="F1690" s="1" t="s">
        <v>13</v>
      </c>
      <c r="G1690" s="1" t="s">
        <v>13</v>
      </c>
      <c r="H1690" s="1" t="s">
        <v>14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16690</v>
      </c>
      <c r="B1691" s="19" t="str">
        <f>HYPERLINK("https://tayson.binhdinh.gov.vn/vi/laws/detail/Phan-cong-dieu-hanh-Uy-ban-nhan-dan-xa-Tay-Giang-2107/", "UBND Ủy ban nhân dân xã Tây Giang tỉnh Bình Định")</f>
        <v>UBND Ủy ban nhân dân xã Tây Giang tỉnh Bình Định</v>
      </c>
      <c r="C1691" s="21" t="s">
        <v>15</v>
      </c>
      <c r="D1691" s="22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16691</v>
      </c>
      <c r="B1692" s="19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1692" s="21" t="s">
        <v>15</v>
      </c>
      <c r="D1692" s="21"/>
      <c r="E1692" s="1" t="s">
        <v>13</v>
      </c>
      <c r="F1692" s="1" t="s">
        <v>13</v>
      </c>
      <c r="G1692" s="1" t="s">
        <v>13</v>
      </c>
      <c r="H1692" s="1" t="s">
        <v>14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16692</v>
      </c>
      <c r="B1693" s="19" t="str">
        <f>HYPERLINK("https://binhthanh.thoaison.angiang.gov.vn/", "UBND Ủy ban nhân dân xã Bình Thành tỉnh Bình Định")</f>
        <v>UBND Ủy ban nhân dân xã Bình Thành tỉnh Bình Định</v>
      </c>
      <c r="C1693" s="21" t="s">
        <v>15</v>
      </c>
      <c r="D1693" s="22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16693</v>
      </c>
      <c r="B1694" s="19" t="str">
        <f>HYPERLINK("https://www.facebook.com/TuoitreCongantinhBinhDinh/", "Công an xã Tây An tỉnh Bình Định")</f>
        <v>Công an xã Tây An tỉnh Bình Định</v>
      </c>
      <c r="C1694" s="21" t="s">
        <v>15</v>
      </c>
      <c r="D1694" s="21"/>
      <c r="E1694" s="1" t="s">
        <v>13</v>
      </c>
      <c r="F1694" s="1" t="s">
        <v>13</v>
      </c>
      <c r="G1694" s="1" t="s">
        <v>13</v>
      </c>
      <c r="H1694" s="1" t="s">
        <v>14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16694</v>
      </c>
      <c r="B1695" s="19" t="str">
        <f>HYPERLINK("http://tayvinh.tayson.binhdinh.gov.vn/", "UBND Ủy ban nhân dân xã Tây An tỉnh Bình Định")</f>
        <v>UBND Ủy ban nhân dân xã Tây An tỉnh Bình Định</v>
      </c>
      <c r="C1695" s="21" t="s">
        <v>15</v>
      </c>
      <c r="D1695" s="22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16695</v>
      </c>
      <c r="B1696" s="19" t="str">
        <f>HYPERLINK("https://www.facebook.com/TuoitreCongantinhBinhDinh/", "Công an xã Bình Hòa tỉnh Bình Định")</f>
        <v>Công an xã Bình Hòa tỉnh Bình Định</v>
      </c>
      <c r="C1696" s="21" t="s">
        <v>15</v>
      </c>
      <c r="D1696" s="21"/>
      <c r="E1696" s="1" t="s">
        <v>13</v>
      </c>
      <c r="F1696" s="1" t="s">
        <v>13</v>
      </c>
      <c r="G1696" s="1" t="s">
        <v>13</v>
      </c>
      <c r="H1696" s="1" t="s">
        <v>14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16696</v>
      </c>
      <c r="B1697" s="19" t="str">
        <f>HYPERLINK("http://binhhoa.tayson.binhdinh.gov.vn/", "UBND Ủy ban nhân dân xã Bình Hòa tỉnh Bình Định")</f>
        <v>UBND Ủy ban nhân dân xã Bình Hòa tỉnh Bình Định</v>
      </c>
      <c r="C1697" s="21" t="s">
        <v>15</v>
      </c>
      <c r="D1697" s="22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16697</v>
      </c>
      <c r="B1698" s="19" t="str">
        <f>HYPERLINK("https://www.facebook.com/TuoitreCongantinhBinhDinh/", "Công an xã Tây Bình tỉnh Bình Định")</f>
        <v>Công an xã Tây Bình tỉnh Bình Định</v>
      </c>
      <c r="C1698" s="21" t="s">
        <v>15</v>
      </c>
      <c r="D1698" s="21" t="s">
        <v>16</v>
      </c>
      <c r="E1698" s="1" t="s">
        <v>13</v>
      </c>
      <c r="F1698" s="1" t="s">
        <v>13</v>
      </c>
      <c r="G1698" s="1" t="s">
        <v>13</v>
      </c>
      <c r="H1698" s="1" t="s">
        <v>14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16698</v>
      </c>
      <c r="B1699" s="19" t="str">
        <f>HYPERLINK("http://tayvinh.tayson.binhdinh.gov.vn/", "UBND Ủy ban nhân dân xã Tây Bình tỉnh Bình Định")</f>
        <v>UBND Ủy ban nhân dân xã Tây Bình tỉnh Bình Định</v>
      </c>
      <c r="C1699" s="21" t="s">
        <v>15</v>
      </c>
      <c r="D1699" s="22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16699</v>
      </c>
      <c r="B1700" s="19" t="str">
        <f>HYPERLINK("https://www.facebook.com/TuoitreCongantinhBinhDinh/", "Công an xã Bình Tường tỉnh Bình Định")</f>
        <v>Công an xã Bình Tường tỉnh Bình Định</v>
      </c>
      <c r="C1700" s="21" t="s">
        <v>15</v>
      </c>
      <c r="D1700" s="21" t="s">
        <v>16</v>
      </c>
      <c r="E1700" s="1" t="s">
        <v>13</v>
      </c>
      <c r="F1700" s="1" t="s">
        <v>13</v>
      </c>
      <c r="G1700" s="1" t="s">
        <v>13</v>
      </c>
      <c r="H1700" s="1" t="s">
        <v>14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16700</v>
      </c>
      <c r="B1701" s="19" t="str">
        <f>HYPERLINK("http://binhtuong.tayson.binhdinh.gov.vn/", "UBND Ủy ban nhân dân xã Bình Tường tỉnh Bình Định")</f>
        <v>UBND Ủy ban nhân dân xã Bình Tường tỉnh Bình Định</v>
      </c>
      <c r="C1701" s="21" t="s">
        <v>15</v>
      </c>
      <c r="D1701" s="22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16701</v>
      </c>
      <c r="B1702" s="19" t="str">
        <f>HYPERLINK("https://www.facebook.com/p/C%C3%B4ng-an-x%C3%A3-T%C3%A2y-Vinh-100083142762065/", "Công an xã Tây Vinh tỉnh Bình Định")</f>
        <v>Công an xã Tây Vinh tỉnh Bình Định</v>
      </c>
      <c r="C1702" s="21" t="s">
        <v>15</v>
      </c>
      <c r="D1702" s="21"/>
      <c r="E1702" s="1" t="s">
        <v>13</v>
      </c>
      <c r="F1702" s="1" t="s">
        <v>13</v>
      </c>
      <c r="G1702" s="1" t="s">
        <v>13</v>
      </c>
      <c r="H1702" s="1" t="s">
        <v>14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16702</v>
      </c>
      <c r="B1703" s="19" t="str">
        <f>HYPERLINK("http://tayvinh.tayson.binhdinh.gov.vn/", "UBND Ủy ban nhân dân xã Tây Vinh tỉnh Bình Định")</f>
        <v>UBND Ủy ban nhân dân xã Tây Vinh tỉnh Bình Định</v>
      </c>
      <c r="C1703" s="21" t="s">
        <v>15</v>
      </c>
      <c r="D1703" s="22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16703</v>
      </c>
      <c r="B1704" s="19" t="str">
        <f>HYPERLINK("https://www.facebook.com/TuoitreCongantinhBinhDinh/", "Công an xã Vĩnh An tỉnh Bình Định")</f>
        <v>Công an xã Vĩnh An tỉnh Bình Định</v>
      </c>
      <c r="C1704" s="21" t="s">
        <v>15</v>
      </c>
      <c r="D1704" s="21" t="s">
        <v>16</v>
      </c>
      <c r="E1704" s="1" t="s">
        <v>13</v>
      </c>
      <c r="F1704" s="1" t="s">
        <v>13</v>
      </c>
      <c r="G1704" s="1" t="s">
        <v>13</v>
      </c>
      <c r="H1704" s="1" t="s">
        <v>14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16704</v>
      </c>
      <c r="B1705" s="19" t="str">
        <f>HYPERLINK("https://vinhthanh.binhdinh.gov.vn/Index.aspx?P=B02&amp;M=61&amp;I=070754158", "UBND Ủy ban nhân dân xã Vĩnh An tỉnh Bình Định")</f>
        <v>UBND Ủy ban nhân dân xã Vĩnh An tỉnh Bình Định</v>
      </c>
      <c r="C1705" s="21" t="s">
        <v>15</v>
      </c>
      <c r="D1705" s="22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16705</v>
      </c>
      <c r="B1706" s="19" t="str">
        <f>HYPERLINK("https://www.facebook.com/TuoitreCongantinhBinhDinh/", "Công an xã Tây Xuân tỉnh Bình Định")</f>
        <v>Công an xã Tây Xuân tỉnh Bình Định</v>
      </c>
      <c r="C1706" s="21" t="s">
        <v>15</v>
      </c>
      <c r="D1706" s="21"/>
      <c r="E1706" s="1" t="s">
        <v>13</v>
      </c>
      <c r="F1706" s="1" t="s">
        <v>13</v>
      </c>
      <c r="G1706" s="1" t="s">
        <v>13</v>
      </c>
      <c r="H1706" s="1" t="s">
        <v>14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16706</v>
      </c>
      <c r="B1707" s="19" t="str">
        <f>HYPERLINK("http://tayxuan.tayson.binhdinh.gov.vn/", "UBND Ủy ban nhân dân xã Tây Xuân tỉnh Bình Định")</f>
        <v>UBND Ủy ban nhân dân xã Tây Xuân tỉnh Bình Định</v>
      </c>
      <c r="C1707" s="21" t="s">
        <v>15</v>
      </c>
      <c r="D1707" s="22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16707</v>
      </c>
      <c r="B1708" s="19" t="str">
        <f>HYPERLINK("https://www.facebook.com/TuoitreCongantinhBinhDinh/", "Công an xã Bình Nghi tỉnh Bình Định")</f>
        <v>Công an xã Bình Nghi tỉnh Bình Định</v>
      </c>
      <c r="C1708" s="21" t="s">
        <v>15</v>
      </c>
      <c r="D1708" s="21"/>
      <c r="E1708" s="1" t="s">
        <v>13</v>
      </c>
      <c r="F1708" s="1" t="s">
        <v>13</v>
      </c>
      <c r="G1708" s="1" t="s">
        <v>13</v>
      </c>
      <c r="H1708" s="1" t="s">
        <v>14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16708</v>
      </c>
      <c r="B1709" s="19" t="str">
        <f>HYPERLINK("http://binhnghi.tayson.binhdinh.gov.vn/", "UBND Ủy ban nhân dân xã Bình Nghi tỉnh Bình Định")</f>
        <v>UBND Ủy ban nhân dân xã Bình Nghi tỉnh Bình Định</v>
      </c>
      <c r="C1709" s="21" t="s">
        <v>15</v>
      </c>
      <c r="D1709" s="22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16709</v>
      </c>
      <c r="B1710" s="19" t="str">
        <f>HYPERLINK("https://www.facebook.com/TuoitreCongantinhBinhDinh/", "Công an xã Tây Phú tỉnh Bình Định")</f>
        <v>Công an xã Tây Phú tỉnh Bình Định</v>
      </c>
      <c r="C1710" s="21" t="s">
        <v>15</v>
      </c>
      <c r="D1710" s="21" t="s">
        <v>16</v>
      </c>
      <c r="E1710" s="1" t="s">
        <v>13</v>
      </c>
      <c r="F1710" s="1" t="s">
        <v>13</v>
      </c>
      <c r="G1710" s="1" t="s">
        <v>13</v>
      </c>
      <c r="H1710" s="1" t="s">
        <v>14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16710</v>
      </c>
      <c r="B1711" s="19" t="str">
        <f>HYPERLINK("https://tayphu.thoaison.angiang.gov.vn/", "UBND Ủy ban nhân dân xã Tây Phú tỉnh Bình Định")</f>
        <v>UBND Ủy ban nhân dân xã Tây Phú tỉnh Bình Định</v>
      </c>
      <c r="C1711" s="21" t="s">
        <v>15</v>
      </c>
      <c r="D1711" s="22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16711</v>
      </c>
      <c r="B1712" s="19" t="s">
        <v>375</v>
      </c>
      <c r="C1712" s="20" t="s">
        <v>13</v>
      </c>
      <c r="D1712" s="21"/>
      <c r="E1712" s="1" t="s">
        <v>13</v>
      </c>
      <c r="F1712" s="1" t="s">
        <v>13</v>
      </c>
      <c r="G1712" s="1" t="s">
        <v>13</v>
      </c>
      <c r="H1712" s="1" t="s">
        <v>14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16712</v>
      </c>
      <c r="B1713" s="19" t="str">
        <f>HYPERLINK("https://phucat.binhdinh.gov.vn/", "UBND Ủy ban nhân dân xã Cát Sơn tỉnh Bình Định")</f>
        <v>UBND Ủy ban nhân dân xã Cát Sơn tỉnh Bình Định</v>
      </c>
      <c r="C1713" s="21" t="s">
        <v>15</v>
      </c>
      <c r="D1713" s="22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16713</v>
      </c>
      <c r="B1714" s="19" t="s">
        <v>376</v>
      </c>
      <c r="C1714" s="20" t="s">
        <v>13</v>
      </c>
      <c r="D1714" s="21"/>
      <c r="E1714" s="1" t="s">
        <v>13</v>
      </c>
      <c r="F1714" s="1" t="s">
        <v>13</v>
      </c>
      <c r="G1714" s="1" t="s">
        <v>13</v>
      </c>
      <c r="H1714" s="1" t="s">
        <v>14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16714</v>
      </c>
      <c r="B1715" s="19" t="str">
        <f>HYPERLINK("https://catminh.phucat.binhdinh.gov.vn/", "UBND Ủy ban nhân dân xã Cát Minh tỉnh Bình Định")</f>
        <v>UBND Ủy ban nhân dân xã Cát Minh tỉnh Bình Định</v>
      </c>
      <c r="C1715" s="21" t="s">
        <v>15</v>
      </c>
      <c r="D1715" s="22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16715</v>
      </c>
      <c r="B1716" s="19" t="str">
        <f>HYPERLINK("https://www.facebook.com/1796651693828869", "Công an xã Cát Khánh tỉnh Bình Định")</f>
        <v>Công an xã Cát Khánh tỉnh Bình Định</v>
      </c>
      <c r="C1716" s="21" t="s">
        <v>15</v>
      </c>
      <c r="D1716" s="21"/>
      <c r="E1716" s="1" t="s">
        <v>13</v>
      </c>
      <c r="F1716" s="1" t="s">
        <v>13</v>
      </c>
      <c r="G1716" s="1" t="s">
        <v>13</v>
      </c>
      <c r="H1716" s="1" t="s">
        <v>14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16716</v>
      </c>
      <c r="B1717" s="19" t="str">
        <f>HYPERLINK("https://phucat.binhdinh.gov.vn/trang-thong-tin/so-do-co-cau-to-chuc/ubnd-xa-thi-tran_633301007a1007223065cb05", "UBND Ủy ban nhân dân xã Cát Khánh tỉnh Bình Định")</f>
        <v>UBND Ủy ban nhân dân xã Cát Khánh tỉnh Bình Định</v>
      </c>
      <c r="C1717" s="21" t="s">
        <v>15</v>
      </c>
      <c r="D1717" s="22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16717</v>
      </c>
      <c r="B1718" s="19" t="s">
        <v>377</v>
      </c>
      <c r="C1718" s="20" t="s">
        <v>13</v>
      </c>
      <c r="D1718" s="21"/>
      <c r="E1718" s="1" t="s">
        <v>13</v>
      </c>
      <c r="F1718" s="1" t="s">
        <v>13</v>
      </c>
      <c r="G1718" s="1" t="s">
        <v>13</v>
      </c>
      <c r="H1718" s="1" t="s">
        <v>14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16718</v>
      </c>
      <c r="B1719" s="19" t="str">
        <f>HYPERLINK("https://cattai.phucat.binhdinh.gov.vn/", "UBND Ủy ban nhân dân xã Cát Tài tỉnh Bình Định")</f>
        <v>UBND Ủy ban nhân dân xã Cát Tài tỉnh Bình Định</v>
      </c>
      <c r="C1719" s="21" t="s">
        <v>15</v>
      </c>
      <c r="D1719" s="22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16719</v>
      </c>
      <c r="B1720" s="19" t="str">
        <f>HYPERLINK("https://www.facebook.com/p/%C4%90o%C3%A0n-X%C3%A3-C%C3%A1t-L%C3%A2m-100027036885211/", "Công an xã Cát Lâm tỉnh Bình Định")</f>
        <v>Công an xã Cát Lâm tỉnh Bình Định</v>
      </c>
      <c r="C1720" s="21" t="s">
        <v>15</v>
      </c>
      <c r="D1720" s="21"/>
      <c r="E1720" s="1" t="s">
        <v>13</v>
      </c>
      <c r="F1720" s="1" t="s">
        <v>13</v>
      </c>
      <c r="G1720" s="1" t="s">
        <v>13</v>
      </c>
      <c r="H1720" s="1" t="s">
        <v>14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16720</v>
      </c>
      <c r="B1721" s="19" t="str">
        <f>HYPERLINK("https://phucat.binhdinh.gov.vn/trang-thong-tin/so-do-co-cau-to-chuc/ubnd-xa-thi-tran_633301007a1007223065cb05", "UBND Ủy ban nhân dân xã Cát Lâm tỉnh Bình Định")</f>
        <v>UBND Ủy ban nhân dân xã Cát Lâm tỉnh Bình Định</v>
      </c>
      <c r="C1721" s="21" t="s">
        <v>15</v>
      </c>
      <c r="D1721" s="22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16721</v>
      </c>
      <c r="B1722" s="19" t="s">
        <v>378</v>
      </c>
      <c r="C1722" s="20" t="s">
        <v>13</v>
      </c>
      <c r="D1722" s="21"/>
      <c r="E1722" s="1" t="s">
        <v>13</v>
      </c>
      <c r="F1722" s="1" t="s">
        <v>13</v>
      </c>
      <c r="G1722" s="1" t="s">
        <v>13</v>
      </c>
      <c r="H1722" s="1" t="s">
        <v>14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16722</v>
      </c>
      <c r="B1723" s="19" t="str">
        <f>HYPERLINK("http://cathanh.phucat.binhdinh.gov.vn/trang-thong-tin/so-do-co-cau-to-chuc/ubnd-xa-cat-hanh_633301007a1007223065cb05", "UBND Ủy ban nhân dân xã Cát Hanh tỉnh Bình Định")</f>
        <v>UBND Ủy ban nhân dân xã Cát Hanh tỉnh Bình Định</v>
      </c>
      <c r="C1723" s="21" t="s">
        <v>15</v>
      </c>
      <c r="D1723" s="22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16723</v>
      </c>
      <c r="B1724" s="19" t="str">
        <f>HYPERLINK("https://www.facebook.com/p/%C4%90o%C3%A0n-x%C3%A3-C%C3%A1t-Th%C3%A0nh-100078195291418/?locale=gl_ES", "Công an xã Cát Thành tỉnh Bình Định")</f>
        <v>Công an xã Cát Thành tỉnh Bình Định</v>
      </c>
      <c r="C1724" s="21" t="s">
        <v>15</v>
      </c>
      <c r="D1724" s="21" t="s">
        <v>16</v>
      </c>
      <c r="E1724" s="1" t="s">
        <v>13</v>
      </c>
      <c r="F1724" s="1" t="s">
        <v>13</v>
      </c>
      <c r="G1724" s="1" t="s">
        <v>13</v>
      </c>
      <c r="H1724" s="1" t="s">
        <v>14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16724</v>
      </c>
      <c r="B1725" s="19" t="str">
        <f>HYPERLINK("https://phucat.binhdinh.gov.vn/", "UBND Ủy ban nhân dân xã Cát Thành tỉnh Bình Định")</f>
        <v>UBND Ủy ban nhân dân xã Cát Thành tỉnh Bình Định</v>
      </c>
      <c r="C1725" s="21" t="s">
        <v>15</v>
      </c>
      <c r="D1725" s="22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16725</v>
      </c>
      <c r="B1726" s="19" t="str">
        <f>HYPERLINK("https://www.facebook.com/Conganxaxcattrinh/", "Công an xã Cát Trinh tỉnh Bình Định")</f>
        <v>Công an xã Cát Trinh tỉnh Bình Định</v>
      </c>
      <c r="C1726" s="21" t="s">
        <v>15</v>
      </c>
      <c r="D1726" s="21"/>
      <c r="E1726" s="1" t="s">
        <v>13</v>
      </c>
      <c r="F1726" s="1" t="s">
        <v>13</v>
      </c>
      <c r="G1726" s="1" t="s">
        <v>13</v>
      </c>
      <c r="H1726" s="1" t="s">
        <v>14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16726</v>
      </c>
      <c r="B1727" s="19" t="str">
        <f>HYPERLINK("https://cattrinh.phucat.binhdinh.gov.vn/", "UBND Ủy ban nhân dân xã Cát Trinh tỉnh Bình Định")</f>
        <v>UBND Ủy ban nhân dân xã Cát Trinh tỉnh Bình Định</v>
      </c>
      <c r="C1727" s="21" t="s">
        <v>15</v>
      </c>
      <c r="D1727" s="22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16727</v>
      </c>
      <c r="B1728" s="19" t="str">
        <f>HYPERLINK("https://www.facebook.com/2626005224322712", "Công an xã Cát Hải tỉnh Bình Định")</f>
        <v>Công an xã Cát Hải tỉnh Bình Định</v>
      </c>
      <c r="C1728" s="21" t="s">
        <v>15</v>
      </c>
      <c r="D1728" s="21"/>
      <c r="E1728" s="1" t="s">
        <v>13</v>
      </c>
      <c r="F1728" s="1" t="s">
        <v>13</v>
      </c>
      <c r="G1728" s="1" t="s">
        <v>13</v>
      </c>
      <c r="H1728" s="1" t="s">
        <v>14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16728</v>
      </c>
      <c r="B1729" s="19" t="str">
        <f>HYPERLINK("https://phucat.binhdinh.gov.vn/trang-thong-tin/so-do-co-cau-to-chuc/ubnd-xa-thi-tran_633301007a1007223065cb05", "UBND Ủy ban nhân dân xã Cát Hải tỉnh Bình Định")</f>
        <v>UBND Ủy ban nhân dân xã Cát Hải tỉnh Bình Định</v>
      </c>
      <c r="C1729" s="21" t="s">
        <v>15</v>
      </c>
      <c r="D1729" s="22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16729</v>
      </c>
      <c r="B1730" s="19" t="s">
        <v>379</v>
      </c>
      <c r="C1730" s="20" t="s">
        <v>13</v>
      </c>
      <c r="D1730" s="21"/>
      <c r="E1730" s="1" t="s">
        <v>13</v>
      </c>
      <c r="F1730" s="1" t="s">
        <v>13</v>
      </c>
      <c r="G1730" s="1" t="s">
        <v>13</v>
      </c>
      <c r="H1730" s="1" t="s">
        <v>14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16730</v>
      </c>
      <c r="B1731" s="19" t="str">
        <f>HYPERLINK("https://phucat.binhdinh.gov.vn/trang-thong-tin/so-do-co-cau-to-chuc/ubnd-xa-thi-tran_633301007a1007223065cb05", "UBND Ủy ban nhân dân xã Cát Hiệp tỉnh Bình Định")</f>
        <v>UBND Ủy ban nhân dân xã Cát Hiệp tỉnh Bình Định</v>
      </c>
      <c r="C1731" s="21" t="s">
        <v>15</v>
      </c>
      <c r="D1731" s="22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16731</v>
      </c>
      <c r="B1732" s="19" t="s">
        <v>380</v>
      </c>
      <c r="C1732" s="20" t="s">
        <v>13</v>
      </c>
      <c r="D1732" s="21"/>
      <c r="E1732" s="1" t="s">
        <v>13</v>
      </c>
      <c r="F1732" s="1" t="s">
        <v>13</v>
      </c>
      <c r="G1732" s="1" t="s">
        <v>13</v>
      </c>
      <c r="H1732" s="1" t="s">
        <v>14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16732</v>
      </c>
      <c r="B1733" s="19" t="str">
        <f>HYPERLINK("https://phucat.binhdinh.gov.vn/trang-thong-tin/so-do-co-cau-to-chuc/ubnd-xa-thi-tran_633301007a1007223065cb05", "UBND Ủy ban nhân dân xã Cát Nhơn tỉnh Bình Định")</f>
        <v>UBND Ủy ban nhân dân xã Cát Nhơn tỉnh Bình Định</v>
      </c>
      <c r="C1733" s="21" t="s">
        <v>15</v>
      </c>
      <c r="D1733" s="22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16733</v>
      </c>
      <c r="B1734" s="19" t="s">
        <v>381</v>
      </c>
      <c r="C1734" s="20" t="s">
        <v>13</v>
      </c>
      <c r="D1734" s="21"/>
      <c r="E1734" s="1" t="s">
        <v>13</v>
      </c>
      <c r="F1734" s="1" t="s">
        <v>13</v>
      </c>
      <c r="G1734" s="1" t="s">
        <v>13</v>
      </c>
      <c r="H1734" s="1" t="s">
        <v>14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16734</v>
      </c>
      <c r="B1735" s="19" t="str">
        <f>HYPERLINK("https://phucat.binhdinh.gov.vn/trang-thong-tin/so-do-co-cau-to-chuc/ubnd-xa-thi-tran_633301007a1007223065cb05", "UBND Ủy ban nhân dân xã Cát Hưng tỉnh Bình Định")</f>
        <v>UBND Ủy ban nhân dân xã Cát Hưng tỉnh Bình Định</v>
      </c>
      <c r="C1735" s="21" t="s">
        <v>15</v>
      </c>
      <c r="D1735" s="22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16735</v>
      </c>
      <c r="B1736" s="19" t="s">
        <v>382</v>
      </c>
      <c r="C1736" s="20" t="s">
        <v>13</v>
      </c>
      <c r="D1736" s="21"/>
      <c r="E1736" s="1" t="s">
        <v>13</v>
      </c>
      <c r="F1736" s="1" t="s">
        <v>13</v>
      </c>
      <c r="G1736" s="1" t="s">
        <v>13</v>
      </c>
      <c r="H1736" s="1" t="s">
        <v>14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16736</v>
      </c>
      <c r="B1737" s="19" t="str">
        <f>HYPERLINK("https://phucat.binhdinh.gov.vn/", "UBND Ủy ban nhân dân xã Cát Tường tỉnh Bình Định")</f>
        <v>UBND Ủy ban nhân dân xã Cát Tường tỉnh Bình Định</v>
      </c>
      <c r="C1737" s="21" t="s">
        <v>15</v>
      </c>
      <c r="D1737" s="22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16737</v>
      </c>
      <c r="B1738" s="19" t="s">
        <v>383</v>
      </c>
      <c r="C1738" s="20" t="s">
        <v>13</v>
      </c>
      <c r="D1738" s="21"/>
      <c r="E1738" s="1" t="s">
        <v>13</v>
      </c>
      <c r="F1738" s="1" t="s">
        <v>13</v>
      </c>
      <c r="G1738" s="1" t="s">
        <v>13</v>
      </c>
      <c r="H1738" s="1" t="s">
        <v>14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16738</v>
      </c>
      <c r="B1739" s="19" t="str">
        <f>HYPERLINK("http://cathanh.phucat.binhdinh.gov.vn/trang-thong-tin/so-do-co-cau-to-chuc/ubnd-xa-cat-hanh_633301007a1007223065cb05", "UBND Ủy ban nhân dân xã Cát Tân tỉnh Bình Định")</f>
        <v>UBND Ủy ban nhân dân xã Cát Tân tỉnh Bình Định</v>
      </c>
      <c r="C1739" s="21" t="s">
        <v>15</v>
      </c>
      <c r="D1739" s="22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16739</v>
      </c>
      <c r="B1740" s="19" t="s">
        <v>384</v>
      </c>
      <c r="C1740" s="20" t="s">
        <v>13</v>
      </c>
      <c r="D1740" s="21"/>
      <c r="E1740" s="1" t="s">
        <v>13</v>
      </c>
      <c r="F1740" s="1" t="s">
        <v>13</v>
      </c>
      <c r="G1740" s="1" t="s">
        <v>13</v>
      </c>
      <c r="H1740" s="1" t="s">
        <v>14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16740</v>
      </c>
      <c r="B1741" s="19" t="str">
        <f>HYPERLINK("https://phucat.binhdinh.gov.vn/trang-thong-tin/so-do-co-cau-to-chuc/ubnd-xa-thi-tran_633301007a1007223065cb05", "UBND Ủy ban nhân dân xã Cát Tiến tỉnh Bình Định")</f>
        <v>UBND Ủy ban nhân dân xã Cát Tiến tỉnh Bình Định</v>
      </c>
      <c r="C1741" s="21" t="s">
        <v>15</v>
      </c>
      <c r="D1741" s="22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16741</v>
      </c>
      <c r="B1742" s="19" t="str">
        <f>HYPERLINK("https://www.facebook.com/p/%C4%90O%C3%80N-X%C3%83-C%C3%81T-TH%E1%BA%AENG-100063913938600/", "Công an xã Cát Thắng tỉnh Bình Định")</f>
        <v>Công an xã Cát Thắng tỉnh Bình Định</v>
      </c>
      <c r="C1742" s="21" t="s">
        <v>15</v>
      </c>
      <c r="D1742" s="21"/>
      <c r="E1742" s="1" t="s">
        <v>13</v>
      </c>
      <c r="F1742" s="1" t="s">
        <v>13</v>
      </c>
      <c r="G1742" s="1" t="s">
        <v>13</v>
      </c>
      <c r="H1742" s="1" t="s">
        <v>14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16742</v>
      </c>
      <c r="B1743" s="19" t="str">
        <f>HYPERLINK("https://phucat.binhdinh.gov.vn/", "UBND Ủy ban nhân dân xã Cát Thắng tỉnh Bình Định")</f>
        <v>UBND Ủy ban nhân dân xã Cát Thắng tỉnh Bình Định</v>
      </c>
      <c r="C1743" s="21" t="s">
        <v>15</v>
      </c>
      <c r="D1743" s="22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16743</v>
      </c>
      <c r="B1744" s="19" t="s">
        <v>385</v>
      </c>
      <c r="C1744" s="20" t="s">
        <v>13</v>
      </c>
      <c r="D1744" s="21"/>
      <c r="E1744" s="1" t="s">
        <v>13</v>
      </c>
      <c r="F1744" s="1" t="s">
        <v>13</v>
      </c>
      <c r="G1744" s="1" t="s">
        <v>13</v>
      </c>
      <c r="H1744" s="1" t="s">
        <v>14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16744</v>
      </c>
      <c r="B1745" s="19" t="str">
        <f>HYPERLINK("https://phucat.binhdinh.gov.vn/", "UBND Ủy ban nhân dân xã Cát Chánh tỉnh Bình Định")</f>
        <v>UBND Ủy ban nhân dân xã Cát Chánh tỉnh Bình Định</v>
      </c>
      <c r="C1745" s="21" t="s">
        <v>15</v>
      </c>
      <c r="D1745" s="22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16745</v>
      </c>
      <c r="B1746" s="19" t="str">
        <f>HYPERLINK("https://www.facebook.com/p/C%C3%B4ng-an-ph%C6%B0%C6%A1%CC%80ng-Bi%CC%80nh-%C4%90i%CC%A3nh-100083082201802/", "Công an phường Bình Định tỉnh Bình Định")</f>
        <v>Công an phường Bình Định tỉnh Bình Định</v>
      </c>
      <c r="C1746" s="21" t="s">
        <v>15</v>
      </c>
      <c r="D1746" s="21"/>
      <c r="E1746" s="1" t="s">
        <v>13</v>
      </c>
      <c r="F1746" s="1" t="s">
        <v>13</v>
      </c>
      <c r="G1746" s="1" t="s">
        <v>13</v>
      </c>
      <c r="H1746" s="1" t="s">
        <v>14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16746</v>
      </c>
      <c r="B1747" s="19" t="str">
        <f>HYPERLINK("https://binhdinh.annhon.binhdinh.gov.vn/", "UBND Ủy ban nhân dân phường Bình Định tỉnh Bình Định")</f>
        <v>UBND Ủy ban nhân dân phường Bình Định tỉnh Bình Định</v>
      </c>
      <c r="C1747" s="21" t="s">
        <v>15</v>
      </c>
      <c r="D1747" s="22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16747</v>
      </c>
      <c r="B1748" s="19" t="str">
        <f>HYPERLINK("https://www.facebook.com/dapda/?locale=vi_VN", "Công an phường Đập Đá tỉnh Bình Định")</f>
        <v>Công an phường Đập Đá tỉnh Bình Định</v>
      </c>
      <c r="C1748" s="21" t="s">
        <v>15</v>
      </c>
      <c r="D1748" s="21" t="s">
        <v>16</v>
      </c>
      <c r="E1748" s="1" t="s">
        <v>13</v>
      </c>
      <c r="F1748" s="1" t="s">
        <v>13</v>
      </c>
      <c r="G1748" s="1" t="s">
        <v>13</v>
      </c>
      <c r="H1748" s="1" t="s">
        <v>14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16748</v>
      </c>
      <c r="B1749" s="19" t="str">
        <f>HYPERLINK("https://dapda.annhon.binhdinh.gov.vn/", "UBND Ủy ban nhân dân phường Đập Đá tỉnh Bình Định")</f>
        <v>UBND Ủy ban nhân dân phường Đập Đá tỉnh Bình Định</v>
      </c>
      <c r="C1749" s="21" t="s">
        <v>15</v>
      </c>
      <c r="D1749" s="22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16749</v>
      </c>
      <c r="B1750" s="19" t="str">
        <f>HYPERLINK("https://www.facebook.com/p/C%C3%B4ng-an-x%C3%A3-Nh%C6%A1n-M%E1%BB%B9-TX-An-Nh%C6%A1n-100080357388267/", "Công an xã Nhơn Mỹ tỉnh Bình Định")</f>
        <v>Công an xã Nhơn Mỹ tỉnh Bình Định</v>
      </c>
      <c r="C1750" s="21" t="s">
        <v>15</v>
      </c>
      <c r="D1750" s="21" t="s">
        <v>16</v>
      </c>
      <c r="E1750" s="1" t="s">
        <v>13</v>
      </c>
      <c r="F1750" s="1" t="s">
        <v>13</v>
      </c>
      <c r="G1750" s="1" t="s">
        <v>13</v>
      </c>
      <c r="H1750" s="1" t="s">
        <v>14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16750</v>
      </c>
      <c r="B1751" s="19" t="str">
        <f>HYPERLINK("https://nhonmy.annhon.binhdinh.gov.vn/", "UBND Ủy ban nhân dân xã Nhơn Mỹ tỉnh Bình Định")</f>
        <v>UBND Ủy ban nhân dân xã Nhơn Mỹ tỉnh Bình Định</v>
      </c>
      <c r="C1751" s="21" t="s">
        <v>15</v>
      </c>
      <c r="D1751" s="22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16751</v>
      </c>
      <c r="B1752" s="19" t="str">
        <f>HYPERLINK("https://www.facebook.com/p/C%C3%B4ng-an-ph%C6%B0%E1%BB%9Dng-Nh%C6%A1n-Th%C3%A0nh-100080799765927/", "Công an phường Nhơn Thành tỉnh Bình Định")</f>
        <v>Công an phường Nhơn Thành tỉnh Bình Định</v>
      </c>
      <c r="C1752" s="21" t="s">
        <v>15</v>
      </c>
      <c r="D1752" s="21"/>
      <c r="E1752" s="1" t="s">
        <v>13</v>
      </c>
      <c r="F1752" s="1" t="s">
        <v>13</v>
      </c>
      <c r="G1752" s="1" t="s">
        <v>13</v>
      </c>
      <c r="H1752" s="1" t="s">
        <v>14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16752</v>
      </c>
      <c r="B1753" s="19" t="str">
        <f>HYPERLINK("https://nhonthanh.annhon.binhdinh.gov.vn/", "UBND Ủy ban nhân dân phường Nhơn Thành tỉnh Bình Định")</f>
        <v>UBND Ủy ban nhân dân phường Nhơn Thành tỉnh Bình Định</v>
      </c>
      <c r="C1753" s="21" t="s">
        <v>15</v>
      </c>
      <c r="D1753" s="22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16753</v>
      </c>
      <c r="B1754" s="19" t="s">
        <v>386</v>
      </c>
      <c r="C1754" s="20" t="s">
        <v>13</v>
      </c>
      <c r="D1754" s="21"/>
      <c r="E1754" s="1" t="s">
        <v>13</v>
      </c>
      <c r="F1754" s="1" t="s">
        <v>13</v>
      </c>
      <c r="G1754" s="1" t="s">
        <v>13</v>
      </c>
      <c r="H1754" s="1" t="s">
        <v>14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16754</v>
      </c>
      <c r="B1755" s="19" t="str">
        <f>HYPERLINK("https://nhonhanh.annhon.binhdinh.gov.vn/", "UBND Ủy ban nhân dân xã Nhơn Hạnh tỉnh Bình Định")</f>
        <v>UBND Ủy ban nhân dân xã Nhơn Hạnh tỉnh Bình Định</v>
      </c>
      <c r="C1755" s="21" t="s">
        <v>15</v>
      </c>
      <c r="D1755" s="22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16755</v>
      </c>
      <c r="B1756" s="19" t="str">
        <f>HYPERLINK("https://www.facebook.com/conganxanhonhau/", "Công an xã Nhơn Hậu tỉnh Bình Định")</f>
        <v>Công an xã Nhơn Hậu tỉnh Bình Định</v>
      </c>
      <c r="C1756" s="21" t="s">
        <v>15</v>
      </c>
      <c r="D1756" s="21"/>
      <c r="E1756" s="1" t="s">
        <v>13</v>
      </c>
      <c r="F1756" s="1" t="s">
        <v>13</v>
      </c>
      <c r="G1756" s="1" t="s">
        <v>13</v>
      </c>
      <c r="H1756" s="1" t="s">
        <v>14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16756</v>
      </c>
      <c r="B1757" s="19" t="str">
        <f>HYPERLINK("https://nhonhau.annhon.binhdinh.gov.vn/", "UBND Ủy ban nhân dân xã Nhơn Hậu tỉnh Bình Định")</f>
        <v>UBND Ủy ban nhân dân xã Nhơn Hậu tỉnh Bình Định</v>
      </c>
      <c r="C1757" s="21" t="s">
        <v>15</v>
      </c>
      <c r="D1757" s="22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16757</v>
      </c>
      <c r="B1758" s="19" t="str">
        <f>HYPERLINK("https://www.facebook.com/TuoitreCongantinhBinhDinh/", "Công an xã Nhơn Phong tỉnh Bình Định")</f>
        <v>Công an xã Nhơn Phong tỉnh Bình Định</v>
      </c>
      <c r="C1758" s="21" t="s">
        <v>15</v>
      </c>
      <c r="D1758" s="21"/>
      <c r="E1758" s="1" t="s">
        <v>13</v>
      </c>
      <c r="F1758" s="1" t="s">
        <v>13</v>
      </c>
      <c r="G1758" s="1" t="s">
        <v>13</v>
      </c>
      <c r="H1758" s="1" t="s">
        <v>14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16758</v>
      </c>
      <c r="B1759" s="19" t="str">
        <f>HYPERLINK("https://nhonphong.annhon.binhdinh.gov.vn/", "UBND Ủy ban nhân dân xã Nhơn Phong tỉnh Bình Định")</f>
        <v>UBND Ủy ban nhân dân xã Nhơn Phong tỉnh Bình Định</v>
      </c>
      <c r="C1759" s="21" t="s">
        <v>15</v>
      </c>
      <c r="D1759" s="22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16759</v>
      </c>
      <c r="B1760" s="19" t="str">
        <f>HYPERLINK("https://www.facebook.com/TuoitreCongantinhBinhDinh/", "Công an xã Nhơn An tỉnh Bình Định")</f>
        <v>Công an xã Nhơn An tỉnh Bình Định</v>
      </c>
      <c r="C1760" s="21" t="s">
        <v>15</v>
      </c>
      <c r="D1760" s="21" t="s">
        <v>16</v>
      </c>
      <c r="E1760" s="1" t="s">
        <v>13</v>
      </c>
      <c r="F1760" s="1" t="s">
        <v>13</v>
      </c>
      <c r="G1760" s="1" t="s">
        <v>13</v>
      </c>
      <c r="H1760" s="1" t="s">
        <v>14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16760</v>
      </c>
      <c r="B1761" s="19" t="str">
        <f>HYPERLINK("https://nhonan.annhon.binhdinh.gov.vn/", "UBND Ủy ban nhân dân xã Nhơn An tỉnh Bình Định")</f>
        <v>UBND Ủy ban nhân dân xã Nhơn An tỉnh Bình Định</v>
      </c>
      <c r="C1761" s="21" t="s">
        <v>15</v>
      </c>
      <c r="D1761" s="22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16761</v>
      </c>
      <c r="B1762" s="19" t="str">
        <f>HYPERLINK("https://www.facebook.com/100080033252889", "Công an xã Nhơn Phúc tỉnh Bình Định")</f>
        <v>Công an xã Nhơn Phúc tỉnh Bình Định</v>
      </c>
      <c r="C1762" s="21" t="s">
        <v>15</v>
      </c>
      <c r="D1762" s="21"/>
      <c r="E1762" s="1" t="s">
        <v>387</v>
      </c>
      <c r="F1762" s="1" t="str">
        <f>HYPERLINK("mailto:Conganxanhonphuc@gmail.com", "Conganxanhonphuc@gmail.com")</f>
        <v>Conganxanhonphuc@gmail.com</v>
      </c>
      <c r="G1762" s="1" t="s">
        <v>388</v>
      </c>
      <c r="H1762" s="1" t="s">
        <v>13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16762</v>
      </c>
      <c r="B1763" s="19" t="str">
        <f>HYPERLINK("https://nhonphuc.annhon.binhdinh.gov.vn/", "UBND Ủy ban nhân dân xã Nhơn Phúc tỉnh Bình Định")</f>
        <v>UBND Ủy ban nhân dân xã Nhơn Phúc tỉnh Bình Định</v>
      </c>
      <c r="C1763" s="21" t="s">
        <v>15</v>
      </c>
      <c r="D1763" s="22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16763</v>
      </c>
      <c r="B1764" s="19" t="str">
        <f>HYPERLINK("https://www.facebook.com/p/Ph%C6%B0%E1%BB%9Dng-Nh%C6%A1n-H%C6%B0ng-Th%E1%BB%8B-x%C3%A3-An-Nh%C6%A1n-B%C3%ACnh-%C4%90%E1%BB%8Bnh-100064379841861/", "Công an phường Nhơn Hưng tỉnh Bình Định")</f>
        <v>Công an phường Nhơn Hưng tỉnh Bình Định</v>
      </c>
      <c r="C1764" s="21" t="s">
        <v>15</v>
      </c>
      <c r="D1764" s="21" t="s">
        <v>16</v>
      </c>
      <c r="E1764" s="1" t="s">
        <v>13</v>
      </c>
      <c r="F1764" s="1" t="s">
        <v>13</v>
      </c>
      <c r="G1764" s="1" t="s">
        <v>13</v>
      </c>
      <c r="H1764" s="1" t="s">
        <v>14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16764</v>
      </c>
      <c r="B1765" s="19" t="str">
        <f>HYPERLINK("https://nhonhung.annhon.binhdinh.gov.vn/", "UBND Ủy ban nhân dân phường Nhơn Hưng tỉnh Bình Định")</f>
        <v>UBND Ủy ban nhân dân phường Nhơn Hưng tỉnh Bình Định</v>
      </c>
      <c r="C1765" s="21" t="s">
        <v>15</v>
      </c>
      <c r="D1765" s="22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16765</v>
      </c>
      <c r="B1766" s="19" t="s">
        <v>389</v>
      </c>
      <c r="C1766" s="20" t="s">
        <v>13</v>
      </c>
      <c r="D1766" s="21"/>
      <c r="E1766" s="1" t="s">
        <v>13</v>
      </c>
      <c r="F1766" s="1" t="s">
        <v>13</v>
      </c>
      <c r="G1766" s="1" t="s">
        <v>13</v>
      </c>
      <c r="H1766" s="1" t="s">
        <v>14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16766</v>
      </c>
      <c r="B1767" s="19" t="str">
        <f>HYPERLINK("http://nhonkhanh.annhon.binhdinh.gov.vn/", "UBND Ủy ban nhân dân xã Nhơn Khánh tỉnh Bình Định")</f>
        <v>UBND Ủy ban nhân dân xã Nhơn Khánh tỉnh Bình Định</v>
      </c>
      <c r="C1767" s="21" t="s">
        <v>15</v>
      </c>
      <c r="D1767" s="22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16767</v>
      </c>
      <c r="B1768" s="19" t="s">
        <v>390</v>
      </c>
      <c r="C1768" s="20" t="s">
        <v>13</v>
      </c>
      <c r="D1768" s="21"/>
      <c r="E1768" s="1" t="s">
        <v>13</v>
      </c>
      <c r="F1768" s="1" t="s">
        <v>13</v>
      </c>
      <c r="G1768" s="1" t="s">
        <v>13</v>
      </c>
      <c r="H1768" s="1" t="s">
        <v>14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16768</v>
      </c>
      <c r="B1769" s="19" t="str">
        <f>HYPERLINK("https://nhonloc.annhon.binhdinh.gov.vn/", "UBND Ủy ban nhân dân xã Nhơn Lộc tỉnh Bình Định")</f>
        <v>UBND Ủy ban nhân dân xã Nhơn Lộc tỉnh Bình Định</v>
      </c>
      <c r="C1769" s="21" t="s">
        <v>15</v>
      </c>
      <c r="D1769" s="22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16769</v>
      </c>
      <c r="B1770" s="19" t="str">
        <f>HYPERLINK("https://www.facebook.com/TuoitreCongantinhBinhDinh/", "Công an phường Nhơn Hoà tỉnh Bình Định")</f>
        <v>Công an phường Nhơn Hoà tỉnh Bình Định</v>
      </c>
      <c r="C1770" s="21" t="s">
        <v>15</v>
      </c>
      <c r="D1770" s="21" t="s">
        <v>16</v>
      </c>
      <c r="E1770" s="1" t="s">
        <v>13</v>
      </c>
      <c r="F1770" s="1" t="s">
        <v>13</v>
      </c>
      <c r="G1770" s="1" t="s">
        <v>13</v>
      </c>
      <c r="H1770" s="1" t="s">
        <v>14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16770</v>
      </c>
      <c r="B1771" s="19" t="str">
        <f>HYPERLINK("https://nhonhoa.annhon.binhdinh.gov.vn/", "UBND Ủy ban nhân dân phường Nhơn Hoà tỉnh Bình Định")</f>
        <v>UBND Ủy ban nhân dân phường Nhơn Hoà tỉnh Bình Định</v>
      </c>
      <c r="C1771" s="21" t="s">
        <v>15</v>
      </c>
      <c r="D1771" s="22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16771</v>
      </c>
      <c r="B1772" s="19" t="str">
        <f>HYPERLINK("https://www.facebook.com/p/C%C3%B4ng-an-x%C3%A3-Nh%C6%A1n-T%C3%A2n-100083292223039/", "Công an xã Nhơn Tân tỉnh Bình Định")</f>
        <v>Công an xã Nhơn Tân tỉnh Bình Định</v>
      </c>
      <c r="C1772" s="21" t="s">
        <v>15</v>
      </c>
      <c r="D1772" s="21"/>
      <c r="E1772" s="1" t="s">
        <v>13</v>
      </c>
      <c r="F1772" s="1" t="s">
        <v>13</v>
      </c>
      <c r="G1772" s="1" t="s">
        <v>13</v>
      </c>
      <c r="H1772" s="1" t="s">
        <v>14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16772</v>
      </c>
      <c r="B1773" s="19" t="str">
        <f>HYPERLINK("https://nhontan.annhon.binhdinh.gov.vn/", "UBND Ủy ban nhân dân xã Nhơn Tân tỉnh Bình Định")</f>
        <v>UBND Ủy ban nhân dân xã Nhơn Tân tỉnh Bình Định</v>
      </c>
      <c r="C1773" s="21" t="s">
        <v>15</v>
      </c>
      <c r="D1773" s="22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16773</v>
      </c>
      <c r="B1774" s="19" t="s">
        <v>391</v>
      </c>
      <c r="C1774" s="20" t="s">
        <v>13</v>
      </c>
      <c r="D1774" s="21"/>
      <c r="E1774" s="1" t="s">
        <v>13</v>
      </c>
      <c r="F1774" s="1" t="s">
        <v>13</v>
      </c>
      <c r="G1774" s="1" t="s">
        <v>13</v>
      </c>
      <c r="H1774" s="1" t="s">
        <v>14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16774</v>
      </c>
      <c r="B1775" s="19" t="str">
        <f>HYPERLINK("https://nhontho.annhon.binhdinh.gov.vn/", "UBND Ủy ban nhân dân xã Nhơn Thọ tỉnh Bình Định")</f>
        <v>UBND Ủy ban nhân dân xã Nhơn Thọ tỉnh Bình Định</v>
      </c>
      <c r="C1775" s="21" t="s">
        <v>15</v>
      </c>
      <c r="D1775" s="22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16775</v>
      </c>
      <c r="B1776" s="19" t="s">
        <v>392</v>
      </c>
      <c r="C1776" s="20" t="s">
        <v>13</v>
      </c>
      <c r="D1776" s="21" t="s">
        <v>16</v>
      </c>
      <c r="E1776" s="1" t="s">
        <v>13</v>
      </c>
      <c r="F1776" s="1" t="s">
        <v>13</v>
      </c>
      <c r="G1776" s="1" t="s">
        <v>13</v>
      </c>
      <c r="H1776" s="1" t="s">
        <v>14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16776</v>
      </c>
      <c r="B1777" s="19" t="str">
        <f>HYPERLINK("http://phuocthang.tuyphuoc.binhdinh.gov.vn/", "UBND Ủy ban nhân dân xã Phước Thắng tỉnh Bình Định")</f>
        <v>UBND Ủy ban nhân dân xã Phước Thắng tỉnh Bình Định</v>
      </c>
      <c r="C1777" s="21" t="s">
        <v>15</v>
      </c>
      <c r="D1777" s="22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16777</v>
      </c>
      <c r="B1778" s="19" t="str">
        <f>HYPERLINK("https://www.facebook.com/caxphuochung/", "Công an xã Phước Hưng tỉnh Bình Định")</f>
        <v>Công an xã Phước Hưng tỉnh Bình Định</v>
      </c>
      <c r="C1778" s="21" t="s">
        <v>15</v>
      </c>
      <c r="D1778" s="21" t="s">
        <v>16</v>
      </c>
      <c r="E1778" s="1" t="s">
        <v>13</v>
      </c>
      <c r="F1778" s="1" t="s">
        <v>13</v>
      </c>
      <c r="G1778" s="1" t="s">
        <v>13</v>
      </c>
      <c r="H1778" s="1" t="s">
        <v>14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16778</v>
      </c>
      <c r="B1779" s="19" t="str">
        <f>HYPERLINK("http://phuochung.tuyphuoc.binhdinh.gov.vn/", "UBND Ủy ban nhân dân xã Phước Hưng tỉnh Bình Định")</f>
        <v>UBND Ủy ban nhân dân xã Phước Hưng tỉnh Bình Định</v>
      </c>
      <c r="C1779" s="21" t="s">
        <v>15</v>
      </c>
      <c r="D1779" s="22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16779</v>
      </c>
      <c r="B1780" s="19" t="str">
        <f>HYPERLINK("https://www.facebook.com/ConganPhuocQuang/", "Công an xã Phước Quang tỉnh Bình Định")</f>
        <v>Công an xã Phước Quang tỉnh Bình Định</v>
      </c>
      <c r="C1780" s="21" t="s">
        <v>15</v>
      </c>
      <c r="D1780" s="21"/>
      <c r="E1780" s="1" t="s">
        <v>13</v>
      </c>
      <c r="F1780" s="1" t="s">
        <v>13</v>
      </c>
      <c r="G1780" s="1" t="s">
        <v>13</v>
      </c>
      <c r="H1780" s="1" t="s">
        <v>14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16780</v>
      </c>
      <c r="B1781" s="19" t="str">
        <f>HYPERLINK("http://phuocquang.tuyphuoc.binhdinh.gov.vn/", "UBND Ủy ban nhân dân xã Phước Quang tỉnh Bình Định")</f>
        <v>UBND Ủy ban nhân dân xã Phước Quang tỉnh Bình Định</v>
      </c>
      <c r="C1781" s="21" t="s">
        <v>15</v>
      </c>
      <c r="D1781" s="22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16781</v>
      </c>
      <c r="B1782" s="19" t="str">
        <f>HYPERLINK("https://www.facebook.com/p/C%C3%B4ng-an-x%C3%A3-Ph%C6%B0%E1%BB%9Bc-Ho%C3%A0-Tuy-Ph%C6%B0%E1%BB%9Bc-B%C3%ACnh-%C4%90%E1%BB%8Bnh-100079621328478/", "Công an xã Phước Hòa tỉnh Bình Định")</f>
        <v>Công an xã Phước Hòa tỉnh Bình Định</v>
      </c>
      <c r="C1782" s="21" t="s">
        <v>15</v>
      </c>
      <c r="D1782" s="21"/>
      <c r="E1782" s="1" t="s">
        <v>13</v>
      </c>
      <c r="F1782" s="1" t="s">
        <v>13</v>
      </c>
      <c r="G1782" s="1" t="s">
        <v>13</v>
      </c>
      <c r="H1782" s="1" t="s">
        <v>14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16782</v>
      </c>
      <c r="B1783" s="19" t="str">
        <f>HYPERLINK("http://phuochoa.tuyphuoc.binhdinh.gov.vn/", "UBND Ủy ban nhân dân xã Phước Hòa tỉnh Bình Định")</f>
        <v>UBND Ủy ban nhân dân xã Phước Hòa tỉnh Bình Định</v>
      </c>
      <c r="C1783" s="21" t="s">
        <v>15</v>
      </c>
      <c r="D1783" s="22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16783</v>
      </c>
      <c r="B1784" s="19" t="str">
        <f>HYPERLINK("https://www.facebook.com/p/Tu%E1%BB%95i-tr%E1%BA%BB-C%C3%B4ng-an-huy%E1%BB%87n-Ninh-Ph%C6%B0%E1%BB%9Bc-100068114569027/", "Công an xã Phước Sơn tỉnh Bình Định")</f>
        <v>Công an xã Phước Sơn tỉnh Bình Định</v>
      </c>
      <c r="C1784" s="21" t="s">
        <v>15</v>
      </c>
      <c r="D1784" s="21" t="s">
        <v>16</v>
      </c>
      <c r="E1784" s="1" t="s">
        <v>13</v>
      </c>
      <c r="F1784" s="1" t="s">
        <v>13</v>
      </c>
      <c r="G1784" s="1" t="s">
        <v>13</v>
      </c>
      <c r="H1784" s="1" t="s">
        <v>14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16784</v>
      </c>
      <c r="B1785" s="19" t="str">
        <f>HYPERLINK("http://phuocson.tuyphuoc.binhdinh.gov.vn/", "UBND Ủy ban nhân dân xã Phước Sơn tỉnh Bình Định")</f>
        <v>UBND Ủy ban nhân dân xã Phước Sơn tỉnh Bình Định</v>
      </c>
      <c r="C1785" s="21" t="s">
        <v>15</v>
      </c>
      <c r="D1785" s="22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16785</v>
      </c>
      <c r="B1786" s="19" t="str">
        <f>HYPERLINK("https://www.facebook.com/p/C%C3%B4ng-an-x%C3%A3-Ph%C6%B0%E1%BB%9Bc-Hi%E1%BB%87p-Tuy-Ph%C6%B0%E1%BB%9Bc-B%C3%ACnh-%C4%90%E1%BB%8Bnh-100082081251817/", "Công an xã Phước Hiệp tỉnh Bình Định")</f>
        <v>Công an xã Phước Hiệp tỉnh Bình Định</v>
      </c>
      <c r="C1786" s="21" t="s">
        <v>15</v>
      </c>
      <c r="D1786" s="21" t="s">
        <v>16</v>
      </c>
      <c r="E1786" s="1" t="s">
        <v>13</v>
      </c>
      <c r="F1786" s="1" t="s">
        <v>13</v>
      </c>
      <c r="G1786" s="1" t="s">
        <v>13</v>
      </c>
      <c r="H1786" s="1" t="s">
        <v>14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16786</v>
      </c>
      <c r="B1787" s="19" t="str">
        <f>HYPERLINK("http://phuochiep.tuyphuoc.binhdinh.gov.vn/", "UBND Ủy ban nhân dân xã Phước Hiệp tỉnh Bình Định")</f>
        <v>UBND Ủy ban nhân dân xã Phước Hiệp tỉnh Bình Định</v>
      </c>
      <c r="C1787" s="21" t="s">
        <v>15</v>
      </c>
      <c r="D1787" s="22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16787</v>
      </c>
      <c r="B1788" s="19" t="str">
        <f>HYPERLINK("https://www.facebook.com/p/C%C3%B4ng-an-x%C3%A3-Ph%C6%B0%E1%BB%9Bc-L%E1%BB%99c-Tuy-Ph%C6%B0%E1%BB%9Bc-B%C3%ACnh-%C4%90%E1%BB%8Bnh-100083228984104/", "Công an xã Phước Lộc tỉnh Bình Định")</f>
        <v>Công an xã Phước Lộc tỉnh Bình Định</v>
      </c>
      <c r="C1788" s="21" t="s">
        <v>15</v>
      </c>
      <c r="D1788" s="21" t="s">
        <v>16</v>
      </c>
      <c r="E1788" s="1" t="s">
        <v>13</v>
      </c>
      <c r="F1788" s="1" t="s">
        <v>13</v>
      </c>
      <c r="G1788" s="1" t="s">
        <v>13</v>
      </c>
      <c r="H1788" s="1" t="s">
        <v>14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16788</v>
      </c>
      <c r="B1789" s="19" t="str">
        <f>HYPERLINK("http://phuocloc.tuyphuoc.binhdinh.gov.vn/", "UBND Ủy ban nhân dân xã Phước Lộc tỉnh Bình Định")</f>
        <v>UBND Ủy ban nhân dân xã Phước Lộc tỉnh Bình Định</v>
      </c>
      <c r="C1789" s="21" t="s">
        <v>15</v>
      </c>
      <c r="D1789" s="22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16789</v>
      </c>
      <c r="B1790" s="19" t="s">
        <v>393</v>
      </c>
      <c r="C1790" s="20" t="s">
        <v>13</v>
      </c>
      <c r="D1790" s="21"/>
      <c r="E1790" s="1" t="s">
        <v>13</v>
      </c>
      <c r="F1790" s="1" t="s">
        <v>13</v>
      </c>
      <c r="G1790" s="1" t="s">
        <v>13</v>
      </c>
      <c r="H1790" s="1" t="s">
        <v>14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16790</v>
      </c>
      <c r="B1791" s="19" t="str">
        <f>HYPERLINK("http://phuocnghia.tuyphuoc.binhdinh.gov.vn/", "UBND Ủy ban nhân dân xã Phước Nghĩa tỉnh Bình Định")</f>
        <v>UBND Ủy ban nhân dân xã Phước Nghĩa tỉnh Bình Định</v>
      </c>
      <c r="C1791" s="21" t="s">
        <v>15</v>
      </c>
      <c r="D1791" s="22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16791</v>
      </c>
      <c r="B1792" s="19" t="str">
        <f>HYPERLINK("https://www.facebook.com/caxphuocthuan/", "Công an xã Phước Thuận tỉnh Bình Định")</f>
        <v>Công an xã Phước Thuận tỉnh Bình Định</v>
      </c>
      <c r="C1792" s="21" t="s">
        <v>15</v>
      </c>
      <c r="D1792" s="21"/>
      <c r="E1792" s="1" t="s">
        <v>13</v>
      </c>
      <c r="F1792" s="1" t="s">
        <v>13</v>
      </c>
      <c r="G1792" s="1" t="s">
        <v>13</v>
      </c>
      <c r="H1792" s="1" t="s">
        <v>14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16792</v>
      </c>
      <c r="B1793" s="19" t="str">
        <f>HYPERLINK("http://phuocthuan.tuyphuoc.binhdinh.gov.vn/", "UBND Ủy ban nhân dân xã Phước Thuận tỉnh Bình Định")</f>
        <v>UBND Ủy ban nhân dân xã Phước Thuận tỉnh Bình Định</v>
      </c>
      <c r="C1793" s="21" t="s">
        <v>15</v>
      </c>
      <c r="D1793" s="22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16793</v>
      </c>
      <c r="B1794" s="19" t="str">
        <f>HYPERLINK("https://www.facebook.com/p/Tu%E1%BB%95i-tr%E1%BA%BB-C%C3%B4ng-an-huy%E1%BB%87n-Ninh-Ph%C6%B0%E1%BB%9Bc-100068114569027/", "Công an xã Phước An tỉnh Bình Định")</f>
        <v>Công an xã Phước An tỉnh Bình Định</v>
      </c>
      <c r="C1794" s="21" t="s">
        <v>15</v>
      </c>
      <c r="D1794" s="21" t="s">
        <v>16</v>
      </c>
      <c r="E1794" s="1" t="s">
        <v>13</v>
      </c>
      <c r="F1794" s="1" t="s">
        <v>13</v>
      </c>
      <c r="G1794" s="1" t="s">
        <v>13</v>
      </c>
      <c r="H1794" s="1" t="s">
        <v>14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16794</v>
      </c>
      <c r="B1795" s="19" t="str">
        <f>HYPERLINK("http://phuocan.tuyphuoc.binhdinh.gov.vn/", "UBND Ủy ban nhân dân xã Phước An tỉnh Bình Định")</f>
        <v>UBND Ủy ban nhân dân xã Phước An tỉnh Bình Định</v>
      </c>
      <c r="C1795" s="21" t="s">
        <v>15</v>
      </c>
      <c r="D1795" s="22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16795</v>
      </c>
      <c r="B1796" s="19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1796" s="21" t="s">
        <v>15</v>
      </c>
      <c r="D1796" s="21"/>
      <c r="E1796" s="1" t="s">
        <v>13</v>
      </c>
      <c r="F1796" s="1" t="s">
        <v>13</v>
      </c>
      <c r="G1796" s="1" t="s">
        <v>13</v>
      </c>
      <c r="H1796" s="1" t="s">
        <v>14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16796</v>
      </c>
      <c r="B1797" s="19" t="str">
        <f>HYPERLINK("http://phuocthanh.tuyphuoc.binhdinh.gov.vn/", "UBND Ủy ban nhân dân xã Phước Thành tỉnh Bình Định")</f>
        <v>UBND Ủy ban nhân dân xã Phước Thành tỉnh Bình Định</v>
      </c>
      <c r="C1797" s="21" t="s">
        <v>15</v>
      </c>
      <c r="D1797" s="22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16797</v>
      </c>
      <c r="B1798" s="19" t="str">
        <f>HYPERLINK("https://www.facebook.com/TuoitreCongantinhBinhDinh/", "Công an xã Canh Liên tỉnh Bình Định")</f>
        <v>Công an xã Canh Liên tỉnh Bình Định</v>
      </c>
      <c r="C1798" s="21" t="s">
        <v>15</v>
      </c>
      <c r="D1798" s="21" t="s">
        <v>16</v>
      </c>
      <c r="E1798" s="1" t="s">
        <v>13</v>
      </c>
      <c r="F1798" s="1" t="s">
        <v>13</v>
      </c>
      <c r="G1798" s="1" t="s">
        <v>13</v>
      </c>
      <c r="H1798" s="1" t="s">
        <v>14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16798</v>
      </c>
      <c r="B1799" s="19" t="str">
        <f>HYPERLINK("https://vancanh.binhdinh.gov.vn/vi/about/Nguoi-phat-ngon.html", "UBND Ủy ban nhân dân xã Canh Liên tỉnh Bình Định")</f>
        <v>UBND Ủy ban nhân dân xã Canh Liên tỉnh Bình Định</v>
      </c>
      <c r="C1799" s="21" t="s">
        <v>15</v>
      </c>
      <c r="D1799" s="22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16799</v>
      </c>
      <c r="B1800" s="19" t="s">
        <v>394</v>
      </c>
      <c r="C1800" s="20" t="s">
        <v>13</v>
      </c>
      <c r="D1800" s="21" t="s">
        <v>16</v>
      </c>
      <c r="E1800" s="1" t="s">
        <v>13</v>
      </c>
      <c r="F1800" s="1" t="s">
        <v>13</v>
      </c>
      <c r="G1800" s="1" t="s">
        <v>13</v>
      </c>
      <c r="H1800" s="1" t="s">
        <v>14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16800</v>
      </c>
      <c r="B1801" s="19" t="str">
        <f>HYPERLINK("https://vancanh.binhdinh.gov.vn/", "UBND Ủy ban nhân dân xã Canh Hiệp tỉnh Bình Định")</f>
        <v>UBND Ủy ban nhân dân xã Canh Hiệp tỉnh Bình Định</v>
      </c>
      <c r="C1801" s="21" t="s">
        <v>15</v>
      </c>
      <c r="D1801" s="22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16801</v>
      </c>
      <c r="B1802" s="19" t="str">
        <f>HYPERLINK("https://www.facebook.com/TuoitreCongantinhBinhDinh/", "Công an xã Canh Vinh tỉnh Bình Định")</f>
        <v>Công an xã Canh Vinh tỉnh Bình Định</v>
      </c>
      <c r="C1802" s="21" t="s">
        <v>15</v>
      </c>
      <c r="D1802" s="21"/>
      <c r="E1802" s="1" t="s">
        <v>13</v>
      </c>
      <c r="F1802" s="1" t="s">
        <v>13</v>
      </c>
      <c r="G1802" s="1" t="s">
        <v>13</v>
      </c>
      <c r="H1802" s="1" t="s">
        <v>14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16802</v>
      </c>
      <c r="B1803" s="19" t="str">
        <f>HYPERLINK("https://vancanh.binhdinh.gov.vn/vi/about/Nguoi-phat-ngon.html", "UBND Ủy ban nhân dân xã Canh Vinh tỉnh Bình Định")</f>
        <v>UBND Ủy ban nhân dân xã Canh Vinh tỉnh Bình Định</v>
      </c>
      <c r="C1803" s="21" t="s">
        <v>15</v>
      </c>
      <c r="D1803" s="22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16803</v>
      </c>
      <c r="B1804" s="19" t="str">
        <f>HYPERLINK("https://www.facebook.com/TuoitreCongantinhBinhDinh/", "Công an xã Canh Hiển tỉnh Bình Định")</f>
        <v>Công an xã Canh Hiển tỉnh Bình Định</v>
      </c>
      <c r="C1804" s="21" t="s">
        <v>15</v>
      </c>
      <c r="D1804" s="21" t="s">
        <v>16</v>
      </c>
      <c r="E1804" s="1" t="s">
        <v>13</v>
      </c>
      <c r="F1804" s="1" t="s">
        <v>13</v>
      </c>
      <c r="G1804" s="1" t="s">
        <v>13</v>
      </c>
      <c r="H1804" s="1" t="s">
        <v>14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16804</v>
      </c>
      <c r="B1805" s="19" t="str">
        <f>HYPERLINK("https://canhhien.vancanh.binhdinh.gov.vn/", "UBND Ủy ban nhân dân xã Canh Hiển tỉnh Bình Định")</f>
        <v>UBND Ủy ban nhân dân xã Canh Hiển tỉnh Bình Định</v>
      </c>
      <c r="C1805" s="21" t="s">
        <v>15</v>
      </c>
      <c r="D1805" s="22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16805</v>
      </c>
      <c r="B1806" s="19" t="s">
        <v>395</v>
      </c>
      <c r="C1806" s="20" t="s">
        <v>13</v>
      </c>
      <c r="D1806" s="21"/>
      <c r="E1806" s="1" t="s">
        <v>13</v>
      </c>
      <c r="F1806" s="1" t="s">
        <v>13</v>
      </c>
      <c r="G1806" s="1" t="s">
        <v>13</v>
      </c>
      <c r="H1806" s="1" t="s">
        <v>14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16806</v>
      </c>
      <c r="B1807" s="19" t="str">
        <f>HYPERLINK("https://vancanh.binhdinh.gov.vn/vi/about/Nguoi-phat-ngon.html", "UBND Ủy ban nhân dân xã Canh Thuận tỉnh Bình Định")</f>
        <v>UBND Ủy ban nhân dân xã Canh Thuận tỉnh Bình Định</v>
      </c>
      <c r="C1807" s="21" t="s">
        <v>15</v>
      </c>
      <c r="D1807" s="22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16807</v>
      </c>
      <c r="B1808" s="19" t="str">
        <f>HYPERLINK("https://www.facebook.com/TuoitreCongantinhBinhDinh/", "Công an xã Canh Hòa tỉnh Bình Định")</f>
        <v>Công an xã Canh Hòa tỉnh Bình Định</v>
      </c>
      <c r="C1808" s="21" t="s">
        <v>15</v>
      </c>
      <c r="D1808" s="21" t="s">
        <v>16</v>
      </c>
      <c r="E1808" s="1" t="s">
        <v>13</v>
      </c>
      <c r="F1808" s="1" t="s">
        <v>13</v>
      </c>
      <c r="G1808" s="1" t="s">
        <v>13</v>
      </c>
      <c r="H1808" s="1" t="s">
        <v>14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16808</v>
      </c>
      <c r="B1809" s="19" t="str">
        <f>HYPERLINK("https://vancanh.binhdinh.gov.vn/", "UBND Ủy ban nhân dân xã Canh Hòa tỉnh Bình Định")</f>
        <v>UBND Ủy ban nhân dân xã Canh Hòa tỉnh Bình Định</v>
      </c>
      <c r="C1809" s="21" t="s">
        <v>15</v>
      </c>
      <c r="D1809" s="22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16809</v>
      </c>
      <c r="B1810" s="19" t="str">
        <f>HYPERLINK("https://www.facebook.com/3936464256430627", "Công an phường 1 tỉnh Phú Yên")</f>
        <v>Công an phường 1 tỉnh Phú Yên</v>
      </c>
      <c r="C1810" s="21" t="s">
        <v>15</v>
      </c>
      <c r="D1810" s="21"/>
      <c r="E1810" s="1" t="s">
        <v>13</v>
      </c>
      <c r="F1810" s="1" t="s">
        <v>13</v>
      </c>
      <c r="G1810" s="1" t="s">
        <v>13</v>
      </c>
      <c r="H1810" s="1" t="s">
        <v>14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16810</v>
      </c>
      <c r="B1811" s="19" t="str">
        <f>HYPERLINK("https://phuong1.tptuyhoa.phuyen.gov.vn/", "UBND Ủy ban nhân dân phường 1 tỉnh Phú Yên")</f>
        <v>UBND Ủy ban nhân dân phường 1 tỉnh Phú Yên</v>
      </c>
      <c r="C1811" s="21" t="s">
        <v>15</v>
      </c>
      <c r="D1811" s="22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16811</v>
      </c>
      <c r="B1812" s="19" t="str">
        <f>HYPERLINK("https://www.facebook.com/ubndp8/", "Công an phường 8 tỉnh Phú Yên")</f>
        <v>Công an phường 8 tỉnh Phú Yên</v>
      </c>
      <c r="C1812" s="21" t="s">
        <v>15</v>
      </c>
      <c r="D1812" s="21"/>
      <c r="E1812" s="1" t="s">
        <v>13</v>
      </c>
      <c r="F1812" s="1" t="s">
        <v>13</v>
      </c>
      <c r="G1812" s="1" t="s">
        <v>13</v>
      </c>
      <c r="H1812" s="1" t="s">
        <v>14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16812</v>
      </c>
      <c r="B1813" s="19" t="str">
        <f>HYPERLINK("https://phuong8.tptuyhoa.phuyen.gov.vn/", "UBND Ủy ban nhân dân phường 8 tỉnh Phú Yên")</f>
        <v>UBND Ủy ban nhân dân phường 8 tỉnh Phú Yên</v>
      </c>
      <c r="C1813" s="21" t="s">
        <v>15</v>
      </c>
      <c r="D1813" s="22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16813</v>
      </c>
      <c r="B1814" s="19" t="str">
        <f>HYPERLINK("https://www.facebook.com/565858940709176", "Công an phường 2 tỉnh Phú Yên")</f>
        <v>Công an phường 2 tỉnh Phú Yên</v>
      </c>
      <c r="C1814" s="21" t="s">
        <v>15</v>
      </c>
      <c r="D1814" s="21"/>
      <c r="E1814" s="1" t="s">
        <v>13</v>
      </c>
      <c r="F1814" s="1" t="s">
        <v>13</v>
      </c>
      <c r="G1814" s="1" t="s">
        <v>13</v>
      </c>
      <c r="H1814" s="1" t="s">
        <v>14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16814</v>
      </c>
      <c r="B1815" s="19" t="str">
        <f>HYPERLINK("https://phuong2.tptuyhoa.phuyen.gov.vn/", "UBND Ủy ban nhân dân phường 2 tỉnh Phú Yên")</f>
        <v>UBND Ủy ban nhân dân phường 2 tỉnh Phú Yên</v>
      </c>
      <c r="C1815" s="21" t="s">
        <v>15</v>
      </c>
      <c r="D1815" s="22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16815</v>
      </c>
      <c r="B1816" s="19" t="str">
        <f>HYPERLINK("https://www.facebook.com/p/C%C3%B4ng-an-Ph%C6%B0%E1%BB%9Dng-9-TP-Tuy-H%C3%B2a-61550869165626/", "Công an phường 9 tỉnh Phú Yên")</f>
        <v>Công an phường 9 tỉnh Phú Yên</v>
      </c>
      <c r="C1816" s="21" t="s">
        <v>15</v>
      </c>
      <c r="D1816" s="21"/>
      <c r="E1816" s="1" t="s">
        <v>13</v>
      </c>
      <c r="F1816" s="1" t="s">
        <v>13</v>
      </c>
      <c r="G1816" s="1" t="s">
        <v>13</v>
      </c>
      <c r="H1816" s="1" t="s">
        <v>14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16816</v>
      </c>
      <c r="B1817" s="19" t="str">
        <f>HYPERLINK("https://phuong9.tptuyhoa.phuyen.gov.vn/", "UBND Ủy ban nhân dân phường 9 tỉnh Phú Yên")</f>
        <v>UBND Ủy ban nhân dân phường 9 tỉnh Phú Yên</v>
      </c>
      <c r="C1817" s="21" t="s">
        <v>15</v>
      </c>
      <c r="D1817" s="22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16817</v>
      </c>
      <c r="B1818" s="19" t="str">
        <f>HYPERLINK("https://www.facebook.com/565858940709176", "Công an phường 3 tỉnh Phú Yên")</f>
        <v>Công an phường 3 tỉnh Phú Yên</v>
      </c>
      <c r="C1818" s="21" t="s">
        <v>15</v>
      </c>
      <c r="D1818" s="21"/>
      <c r="E1818" s="1" t="s">
        <v>13</v>
      </c>
      <c r="F1818" s="1" t="s">
        <v>13</v>
      </c>
      <c r="G1818" s="1" t="s">
        <v>13</v>
      </c>
      <c r="H1818" s="1" t="s">
        <v>14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16818</v>
      </c>
      <c r="B1819" s="19" t="str">
        <f>HYPERLINK("https://phuong3.tptuyhoa.phuyen.gov.vn/", "UBND Ủy ban nhân dân phường 3 tỉnh Phú Yên")</f>
        <v>UBND Ủy ban nhân dân phường 3 tỉnh Phú Yên</v>
      </c>
      <c r="C1819" s="21" t="s">
        <v>15</v>
      </c>
      <c r="D1819" s="22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16819</v>
      </c>
      <c r="B1820" s="19" t="str">
        <f>HYPERLINK("https://www.facebook.com/565858940709176", "Công an phường 4 tỉnh Phú Yên")</f>
        <v>Công an phường 4 tỉnh Phú Yên</v>
      </c>
      <c r="C1820" s="21" t="s">
        <v>15</v>
      </c>
      <c r="D1820" s="21"/>
      <c r="E1820" s="1" t="s">
        <v>13</v>
      </c>
      <c r="F1820" s="1" t="s">
        <v>13</v>
      </c>
      <c r="G1820" s="1" t="s">
        <v>13</v>
      </c>
      <c r="H1820" s="1" t="s">
        <v>14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16820</v>
      </c>
      <c r="B1821" s="19" t="str">
        <f>HYPERLINK("https://phuong4.tptuyhoa.phuyen.gov.vn/", "UBND Ủy ban nhân dân phường 4 tỉnh Phú Yên")</f>
        <v>UBND Ủy ban nhân dân phường 4 tỉnh Phú Yên</v>
      </c>
      <c r="C1821" s="21" t="s">
        <v>15</v>
      </c>
      <c r="D1821" s="22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16821</v>
      </c>
      <c r="B1822" s="19" t="str">
        <f>HYPERLINK("https://www.facebook.com/565858940709176", "Công an phường 5 tỉnh Phú Yên")</f>
        <v>Công an phường 5 tỉnh Phú Yên</v>
      </c>
      <c r="C1822" s="21" t="s">
        <v>15</v>
      </c>
      <c r="D1822" s="21"/>
      <c r="E1822" s="1" t="s">
        <v>13</v>
      </c>
      <c r="F1822" s="1" t="s">
        <v>13</v>
      </c>
      <c r="G1822" s="1" t="s">
        <v>13</v>
      </c>
      <c r="H1822" s="1" t="s">
        <v>14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16822</v>
      </c>
      <c r="B1823" s="19" t="str">
        <f>HYPERLINK("https://phuong5.tptuyhoa.phuyen.gov.vn/", "UBND Ủy ban nhân dân phường 5 tỉnh Phú Yên")</f>
        <v>UBND Ủy ban nhân dân phường 5 tỉnh Phú Yên</v>
      </c>
      <c r="C1823" s="21" t="s">
        <v>15</v>
      </c>
      <c r="D1823" s="22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16823</v>
      </c>
      <c r="B1824" s="19" t="str">
        <f>HYPERLINK("https://www.facebook.com/565858940709176", "Công an phường 7 tỉnh Phú Yên")</f>
        <v>Công an phường 7 tỉnh Phú Yên</v>
      </c>
      <c r="C1824" s="21" t="s">
        <v>15</v>
      </c>
      <c r="D1824" s="21"/>
      <c r="E1824" s="1" t="s">
        <v>13</v>
      </c>
      <c r="F1824" s="1" t="s">
        <v>13</v>
      </c>
      <c r="G1824" s="1" t="s">
        <v>13</v>
      </c>
      <c r="H1824" s="1" t="s">
        <v>14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16824</v>
      </c>
      <c r="B1825" s="19" t="str">
        <f>HYPERLINK("https://phuong7.tptuyhoa.phuyen.gov.vn/", "UBND Ủy ban nhân dân phường 7 tỉnh Phú Yên")</f>
        <v>UBND Ủy ban nhân dân phường 7 tỉnh Phú Yên</v>
      </c>
      <c r="C1825" s="21" t="s">
        <v>15</v>
      </c>
      <c r="D1825" s="22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16825</v>
      </c>
      <c r="B1826" s="19" t="str">
        <f>HYPERLINK("https://www.facebook.com/565858940709176", "Công an phường 6 tỉnh Phú Yên")</f>
        <v>Công an phường 6 tỉnh Phú Yên</v>
      </c>
      <c r="C1826" s="21" t="s">
        <v>15</v>
      </c>
      <c r="D1826" s="21"/>
      <c r="E1826" s="1" t="s">
        <v>13</v>
      </c>
      <c r="F1826" s="1" t="s">
        <v>13</v>
      </c>
      <c r="G1826" s="1" t="s">
        <v>13</v>
      </c>
      <c r="H1826" s="1" t="s">
        <v>14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16826</v>
      </c>
      <c r="B1827" s="19" t="str">
        <f>HYPERLINK("https://phuong6.tptuyhoa.phuyen.gov.vn/", "UBND Ủy ban nhân dân phường 6 tỉnh Phú Yên")</f>
        <v>UBND Ủy ban nhân dân phường 6 tỉnh Phú Yên</v>
      </c>
      <c r="C1827" s="21" t="s">
        <v>15</v>
      </c>
      <c r="D1827" s="22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16827</v>
      </c>
      <c r="B1828" s="19" t="s">
        <v>396</v>
      </c>
      <c r="C1828" s="20" t="s">
        <v>13</v>
      </c>
      <c r="D1828" s="21"/>
      <c r="E1828" s="1" t="s">
        <v>13</v>
      </c>
      <c r="F1828" s="1" t="s">
        <v>13</v>
      </c>
      <c r="G1828" s="1" t="s">
        <v>13</v>
      </c>
      <c r="H1828" s="1" t="s">
        <v>14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16828</v>
      </c>
      <c r="B1829" s="19" t="str">
        <f>HYPERLINK("https://phuthanh.tptuyhoa.phuyen.gov.vn/", "UBND Ủy ban nhân dân phường Phú Thạnh tỉnh Phú Yên")</f>
        <v>UBND Ủy ban nhân dân phường Phú Thạnh tỉnh Phú Yên</v>
      </c>
      <c r="C1829" s="21" t="s">
        <v>15</v>
      </c>
      <c r="D1829" s="22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16829</v>
      </c>
      <c r="B1830" s="19" t="str">
        <f>HYPERLINK("https://www.facebook.com/LumiereFamilyVillageDongtac/", "Công an phường Phú Đông tỉnh Phú Yên")</f>
        <v>Công an phường Phú Đông tỉnh Phú Yên</v>
      </c>
      <c r="C1830" s="21" t="s">
        <v>15</v>
      </c>
      <c r="D1830" s="21"/>
      <c r="E1830" s="1" t="s">
        <v>13</v>
      </c>
      <c r="F1830" s="1" t="s">
        <v>13</v>
      </c>
      <c r="G1830" s="1" t="s">
        <v>13</v>
      </c>
      <c r="H1830" s="1" t="s">
        <v>14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16830</v>
      </c>
      <c r="B1831" s="19" t="str">
        <f>HYPERLINK("https://phudong.tptuyhoa.phuyen.gov.vn/", "UBND Ủy ban nhân dân phường Phú Đông tỉnh Phú Yên")</f>
        <v>UBND Ủy ban nhân dân phường Phú Đông tỉnh Phú Yên</v>
      </c>
      <c r="C1831" s="21" t="s">
        <v>15</v>
      </c>
      <c r="D1831" s="22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16831</v>
      </c>
      <c r="B1832" s="19" t="s">
        <v>397</v>
      </c>
      <c r="C1832" s="20" t="s">
        <v>13</v>
      </c>
      <c r="D1832" s="21" t="s">
        <v>16</v>
      </c>
      <c r="E1832" s="1" t="s">
        <v>13</v>
      </c>
      <c r="F1832" s="1" t="s">
        <v>13</v>
      </c>
      <c r="G1832" s="1" t="s">
        <v>13</v>
      </c>
      <c r="H1832" s="1" t="s">
        <v>14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16832</v>
      </c>
      <c r="B1833" s="19" t="str">
        <f>HYPERLINK("https://hoakien.tptuyhoa.phuyen.gov.vn/", "UBND Ủy ban nhân dân xã Hòa Kiến tỉnh Phú Yên")</f>
        <v>UBND Ủy ban nhân dân xã Hòa Kiến tỉnh Phú Yên</v>
      </c>
      <c r="C1833" s="21" t="s">
        <v>15</v>
      </c>
      <c r="D1833" s="22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16833</v>
      </c>
      <c r="B1834" s="19" t="s">
        <v>398</v>
      </c>
      <c r="C1834" s="20" t="s">
        <v>13</v>
      </c>
      <c r="D1834" s="21"/>
      <c r="E1834" s="1" t="s">
        <v>13</v>
      </c>
      <c r="F1834" s="1" t="s">
        <v>13</v>
      </c>
      <c r="G1834" s="1" t="s">
        <v>13</v>
      </c>
      <c r="H1834" s="1" t="s">
        <v>14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16834</v>
      </c>
      <c r="B1835" s="19" t="str">
        <f>HYPERLINK("https://binhkien.tptuyhoa.phuyen.gov.vn/", "UBND Ủy ban nhân dân xã Bình Kiến tỉnh Phú Yên")</f>
        <v>UBND Ủy ban nhân dân xã Bình Kiến tỉnh Phú Yên</v>
      </c>
      <c r="C1835" s="21" t="s">
        <v>15</v>
      </c>
      <c r="D1835" s="22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16835</v>
      </c>
      <c r="B1836" s="19" t="str">
        <f>HYPERLINK("https://www.facebook.com/641900859818241", "Công an xã Bình Ngọc tỉnh Phú Yên")</f>
        <v>Công an xã Bình Ngọc tỉnh Phú Yên</v>
      </c>
      <c r="C1836" s="21" t="s">
        <v>15</v>
      </c>
      <c r="D1836" s="21"/>
      <c r="E1836" s="1" t="s">
        <v>13</v>
      </c>
      <c r="F1836" s="1" t="s">
        <v>13</v>
      </c>
      <c r="G1836" s="1" t="s">
        <v>13</v>
      </c>
      <c r="H1836" s="1" t="s">
        <v>14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16836</v>
      </c>
      <c r="B1837" s="19" t="str">
        <f>HYPERLINK("https://binhngoc.tptuyhoa.phuyen.gov.vn/", "UBND Ủy ban nhân dân xã Bình Ngọc tỉnh Phú Yên")</f>
        <v>UBND Ủy ban nhân dân xã Bình Ngọc tỉnh Phú Yên</v>
      </c>
      <c r="C1837" s="21" t="s">
        <v>15</v>
      </c>
      <c r="D1837" s="22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16837</v>
      </c>
      <c r="B1838" s="19" t="str">
        <f>HYPERLINK("https://www.facebook.com/p/C%C3%B4ng-an-t%E1%BB%89nh-Ph%C3%BA-Y%C3%AAn-61551062110991/", "Công an xã An Phú tỉnh Phú Yên")</f>
        <v>Công an xã An Phú tỉnh Phú Yên</v>
      </c>
      <c r="C1838" s="21" t="s">
        <v>15</v>
      </c>
      <c r="D1838" s="21"/>
      <c r="E1838" s="1" t="s">
        <v>13</v>
      </c>
      <c r="F1838" s="1" t="s">
        <v>13</v>
      </c>
      <c r="G1838" s="1" t="s">
        <v>13</v>
      </c>
      <c r="H1838" s="1" t="s">
        <v>14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16838</v>
      </c>
      <c r="B1839" s="19" t="str">
        <f>HYPERLINK("https://anphu.tptuyhoa.phuyen.gov.vn/", "UBND Ủy ban nhân dân xã An Phú tỉnh Phú Yên")</f>
        <v>UBND Ủy ban nhân dân xã An Phú tỉnh Phú Yên</v>
      </c>
      <c r="C1839" s="21" t="s">
        <v>15</v>
      </c>
      <c r="D1839" s="22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16839</v>
      </c>
      <c r="B1840" s="19" t="str">
        <f>HYPERLINK("https://www.facebook.com/ubndphuongphulam/", "Công an phường Phú Lâm tỉnh Phú Yên")</f>
        <v>Công an phường Phú Lâm tỉnh Phú Yên</v>
      </c>
      <c r="C1840" s="21" t="s">
        <v>15</v>
      </c>
      <c r="D1840" s="21"/>
      <c r="E1840" s="1" t="s">
        <v>13</v>
      </c>
      <c r="F1840" s="1" t="s">
        <v>13</v>
      </c>
      <c r="G1840" s="1" t="s">
        <v>13</v>
      </c>
      <c r="H1840" s="1" t="s">
        <v>14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16840</v>
      </c>
      <c r="B1841" s="19" t="str">
        <f>HYPERLINK("https://phulam.tptuyhoa.phuyen.gov.vn/", "UBND Ủy ban nhân dân phường Phú Lâm tỉnh Phú Yên")</f>
        <v>UBND Ủy ban nhân dân phường Phú Lâm tỉnh Phú Yên</v>
      </c>
      <c r="C1841" s="21" t="s">
        <v>15</v>
      </c>
      <c r="D1841" s="22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16841</v>
      </c>
      <c r="B1842" s="19" t="str">
        <f>HYPERLINK("https://www.facebook.com/p/C%C3%B4ng-an-ph%C6%B0%E1%BB%9Dng-Xu%C3%A2n-Ph%C3%BA-61550626626284/", "Công an phường Xuân Phú tỉnh Phú Yên")</f>
        <v>Công an phường Xuân Phú tỉnh Phú Yên</v>
      </c>
      <c r="C1842" s="21" t="s">
        <v>15</v>
      </c>
      <c r="D1842" s="21" t="s">
        <v>16</v>
      </c>
      <c r="E1842" s="1" t="s">
        <v>13</v>
      </c>
      <c r="F1842" s="1" t="s">
        <v>13</v>
      </c>
      <c r="G1842" s="1" t="s">
        <v>13</v>
      </c>
      <c r="H1842" s="1" t="s">
        <v>14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16842</v>
      </c>
      <c r="B1843" s="19" t="str">
        <f>HYPERLINK("https://xuanphu.songcau.phuyen.gov.vn/", "UBND Ủy ban nhân dân phường Xuân Phú tỉnh Phú Yên")</f>
        <v>UBND Ủy ban nhân dân phường Xuân Phú tỉnh Phú Yên</v>
      </c>
      <c r="C1843" s="21" t="s">
        <v>15</v>
      </c>
      <c r="D1843" s="22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16843</v>
      </c>
      <c r="B1844" s="19" t="str">
        <f>HYPERLINK("https://www.facebook.com/groups/365669155089109/", "Công an xã Xuân Lâm tỉnh Phú Yên")</f>
        <v>Công an xã Xuân Lâm tỉnh Phú Yên</v>
      </c>
      <c r="C1844" s="21" t="s">
        <v>15</v>
      </c>
      <c r="D1844" s="21" t="s">
        <v>16</v>
      </c>
      <c r="E1844" s="1" t="s">
        <v>13</v>
      </c>
      <c r="F1844" s="1" t="s">
        <v>13</v>
      </c>
      <c r="G1844" s="1" t="s">
        <v>13</v>
      </c>
      <c r="H1844" s="1" t="s">
        <v>14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16844</v>
      </c>
      <c r="B1845" s="19" t="str">
        <f>HYPERLINK("https://xuanlam.hungnguyen.nghean.gov.vn/", "UBND Ủy ban nhân dân xã Xuân Lâm tỉnh Phú Yên")</f>
        <v>UBND Ủy ban nhân dân xã Xuân Lâm tỉnh Phú Yên</v>
      </c>
      <c r="C1845" s="21" t="s">
        <v>15</v>
      </c>
      <c r="D1845" s="22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16845</v>
      </c>
      <c r="B1846" s="19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1846" s="21" t="s">
        <v>15</v>
      </c>
      <c r="D1846" s="21" t="s">
        <v>16</v>
      </c>
      <c r="E1846" s="1" t="s">
        <v>13</v>
      </c>
      <c r="F1846" s="1" t="s">
        <v>13</v>
      </c>
      <c r="G1846" s="1" t="s">
        <v>13</v>
      </c>
      <c r="H1846" s="1" t="s">
        <v>14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16846</v>
      </c>
      <c r="B1847" s="19" t="str">
        <f>HYPERLINK("https://xuanthanh.songcau.phuyen.gov.vn/", "UBND Ủy ban nhân dân phường Xuân Thành tỉnh Phú Yên")</f>
        <v>UBND Ủy ban nhân dân phường Xuân Thành tỉnh Phú Yên</v>
      </c>
      <c r="C1847" s="21" t="s">
        <v>15</v>
      </c>
      <c r="D1847" s="22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16847</v>
      </c>
      <c r="B1848" s="19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1848" s="21" t="s">
        <v>15</v>
      </c>
      <c r="D1848" s="21" t="s">
        <v>16</v>
      </c>
      <c r="E1848" s="1" t="s">
        <v>13</v>
      </c>
      <c r="F1848" s="1" t="s">
        <v>13</v>
      </c>
      <c r="G1848" s="1" t="s">
        <v>13</v>
      </c>
      <c r="H1848" s="1" t="s">
        <v>14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16848</v>
      </c>
      <c r="B1849" s="19" t="str">
        <f>HYPERLINK("http://xuanhai.nghixuan.hatinh.gov.vn/", "UBND Ủy ban nhân dân xã Xuân Hải tỉnh Phú Yên")</f>
        <v>UBND Ủy ban nhân dân xã Xuân Hải tỉnh Phú Yên</v>
      </c>
      <c r="C1849" s="21" t="s">
        <v>15</v>
      </c>
      <c r="D1849" s="22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16849</v>
      </c>
      <c r="B1850" s="19" t="str">
        <f>HYPERLINK("https://www.facebook.com/p/C%C3%B4ng-an-X%C3%A3-Xu%C3%A2n-L%E1%BB%99c-Th%E1%BB%8B-X%C3%A3-S%C3%B4ng-C%E1%BA%A7u-100069221619492/", "Công an xã Xuân Lộc tỉnh Phú Yên")</f>
        <v>Công an xã Xuân Lộc tỉnh Phú Yên</v>
      </c>
      <c r="C1850" s="21" t="s">
        <v>15</v>
      </c>
      <c r="D1850" s="21" t="s">
        <v>16</v>
      </c>
      <c r="E1850" s="1" t="s">
        <v>13</v>
      </c>
      <c r="F1850" s="1" t="s">
        <v>13</v>
      </c>
      <c r="G1850" s="1" t="s">
        <v>13</v>
      </c>
      <c r="H1850" s="1" t="s">
        <v>14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16850</v>
      </c>
      <c r="B1851" s="19" t="str">
        <f>HYPERLINK("https://xuanloc.songcau.phuyen.gov.vn/", "UBND Ủy ban nhân dân xã Xuân Lộc tỉnh Phú Yên")</f>
        <v>UBND Ủy ban nhân dân xã Xuân Lộc tỉnh Phú Yên</v>
      </c>
      <c r="C1851" s="21" t="s">
        <v>15</v>
      </c>
      <c r="D1851" s="22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16851</v>
      </c>
      <c r="B1852" s="19" t="str">
        <f>HYPERLINK("https://www.facebook.com/p/%C4%90%E1%BB%93ng-Xu%C3%A2n-B%C3%ACnh-Y%C3%AAn-100039502344986/", "Công an xã Xuân Bình tỉnh Phú Yên")</f>
        <v>Công an xã Xuân Bình tỉnh Phú Yên</v>
      </c>
      <c r="C1852" s="21" t="s">
        <v>15</v>
      </c>
      <c r="D1852" s="21" t="s">
        <v>16</v>
      </c>
      <c r="E1852" s="1" t="s">
        <v>13</v>
      </c>
      <c r="F1852" s="1" t="s">
        <v>13</v>
      </c>
      <c r="G1852" s="1" t="s">
        <v>13</v>
      </c>
      <c r="H1852" s="1" t="s">
        <v>14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16852</v>
      </c>
      <c r="B1853" s="19" t="str">
        <f>HYPERLINK("https://xuanloc.songcau.phuyen.gov.vn/tin-van-hoa-xa-hoi/du-lich-ho-chua-nuoc-xuan-binh-763359", "UBND Ủy ban nhân dân xã Xuân Bình tỉnh Phú Yên")</f>
        <v>UBND Ủy ban nhân dân xã Xuân Bình tỉnh Phú Yên</v>
      </c>
      <c r="C1853" s="21" t="s">
        <v>15</v>
      </c>
      <c r="D1853" s="22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16853</v>
      </c>
      <c r="B1854" s="19" t="str">
        <f>HYPERLINK("https://www.facebook.com/doancongantinhphuyen/", "Công an xã Xuân Hòa tỉnh Phú Yên")</f>
        <v>Công an xã Xuân Hòa tỉnh Phú Yên</v>
      </c>
      <c r="C1854" s="21" t="s">
        <v>15</v>
      </c>
      <c r="D1854" s="21"/>
      <c r="E1854" s="1" t="s">
        <v>13</v>
      </c>
      <c r="F1854" s="1" t="s">
        <v>13</v>
      </c>
      <c r="G1854" s="1" t="s">
        <v>13</v>
      </c>
      <c r="H1854" s="1" t="s">
        <v>14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16854</v>
      </c>
      <c r="B1855" s="19" t="str">
        <f>HYPERLINK("http://hoaxuannam.donghoa.phuyen.gov.vn/", "UBND Ủy ban nhân dân xã Xuân Hòa tỉnh Phú Yên")</f>
        <v>UBND Ủy ban nhân dân xã Xuân Hòa tỉnh Phú Yên</v>
      </c>
      <c r="C1855" s="21" t="s">
        <v>15</v>
      </c>
      <c r="D1855" s="22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16855</v>
      </c>
      <c r="B1856" s="19" t="str">
        <f>HYPERLINK("https://www.facebook.com/p/C%C3%B4ng-an-X%C3%A3-Xu%C3%A2n-C%E1%BA%A3nh-Th%E1%BB%8B-X%C3%A3-S%C3%B4ng-C%E1%BA%A7u-100067631561961/", "Công an xã Xuân Cảnh tỉnh Phú Yên")</f>
        <v>Công an xã Xuân Cảnh tỉnh Phú Yên</v>
      </c>
      <c r="C1856" s="21" t="s">
        <v>15</v>
      </c>
      <c r="D1856" s="21" t="s">
        <v>16</v>
      </c>
      <c r="E1856" s="1" t="s">
        <v>13</v>
      </c>
      <c r="F1856" s="1" t="s">
        <v>13</v>
      </c>
      <c r="G1856" s="1" t="s">
        <v>13</v>
      </c>
      <c r="H1856" s="1" t="s">
        <v>14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16856</v>
      </c>
      <c r="B1857" s="19" t="str">
        <f>HYPERLINK("https://songcau.phuyen.gov.vn/", "UBND Ủy ban nhân dân xã Xuân Cảnh tỉnh Phú Yên")</f>
        <v>UBND Ủy ban nhân dân xã Xuân Cảnh tỉnh Phú Yên</v>
      </c>
      <c r="C1857" s="21" t="s">
        <v>15</v>
      </c>
      <c r="D1857" s="22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16857</v>
      </c>
      <c r="B1858" s="19" t="str">
        <f>HYPERLINK("https://www.facebook.com/p/C%C3%B4ng-an-x%C3%A3-Xu%C3%A2n-Th%E1%BB%8Bnh-C%C3%B4ng-an-th%E1%BB%8B-x%C3%A3-S%C3%B4ng-C%E1%BA%A7u-T%E1%BB%89nh-Ph%C3%BA-Y%C3%AAn-100066806936746/", "Công an xã Xuân Thịnh tỉnh Phú Yên")</f>
        <v>Công an xã Xuân Thịnh tỉnh Phú Yên</v>
      </c>
      <c r="C1858" s="21" t="s">
        <v>15</v>
      </c>
      <c r="D1858" s="21" t="s">
        <v>16</v>
      </c>
      <c r="E1858" s="1" t="s">
        <v>13</v>
      </c>
      <c r="F1858" s="1" t="s">
        <v>13</v>
      </c>
      <c r="G1858" s="1" t="s">
        <v>13</v>
      </c>
      <c r="H1858" s="1" t="s">
        <v>14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16858</v>
      </c>
      <c r="B1859" s="19" t="str">
        <f>HYPERLINK("https://xuanthinh.songcau.phuyen.gov.vn/", "UBND Ủy ban nhân dân xã Xuân Thịnh tỉnh Phú Yên")</f>
        <v>UBND Ủy ban nhân dân xã Xuân Thịnh tỉnh Phú Yên</v>
      </c>
      <c r="C1859" s="21" t="s">
        <v>15</v>
      </c>
      <c r="D1859" s="22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16859</v>
      </c>
      <c r="B1860" s="19" t="s">
        <v>399</v>
      </c>
      <c r="C1860" s="20" t="s">
        <v>13</v>
      </c>
      <c r="D1860" s="21" t="s">
        <v>16</v>
      </c>
      <c r="E1860" s="1" t="s">
        <v>13</v>
      </c>
      <c r="F1860" s="1" t="s">
        <v>13</v>
      </c>
      <c r="G1860" s="1" t="s">
        <v>13</v>
      </c>
      <c r="H1860" s="1" t="s">
        <v>14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16860</v>
      </c>
      <c r="B1861" s="19" t="str">
        <f>HYPERLINK("https://xuanphuong.songcau.phuyen.gov.vn/", "UBND Ủy ban nhân dân xã Xuân Phương tỉnh Phú Yên")</f>
        <v>UBND Ủy ban nhân dân xã Xuân Phương tỉnh Phú Yên</v>
      </c>
      <c r="C1861" s="21" t="s">
        <v>15</v>
      </c>
      <c r="D1861" s="22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16861</v>
      </c>
      <c r="B1862" s="19" t="str">
        <f>HYPERLINK("https://www.facebook.com/conganphuongxuanyen/?locale=vi_VN", "Công an phường Xuân Yên tỉnh Phú Yên")</f>
        <v>Công an phường Xuân Yên tỉnh Phú Yên</v>
      </c>
      <c r="C1862" s="21" t="s">
        <v>15</v>
      </c>
      <c r="D1862" s="21" t="s">
        <v>16</v>
      </c>
      <c r="E1862" s="1" t="s">
        <v>13</v>
      </c>
      <c r="F1862" s="1" t="s">
        <v>13</v>
      </c>
      <c r="G1862" s="1" t="s">
        <v>13</v>
      </c>
      <c r="H1862" s="1" t="s">
        <v>14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16862</v>
      </c>
      <c r="B1863" s="19" t="str">
        <f>HYPERLINK("https://xuanyen.songcau.phuyen.gov.vn/", "UBND Ủy ban nhân dân phường Xuân Yên tỉnh Phú Yên")</f>
        <v>UBND Ủy ban nhân dân phường Xuân Yên tỉnh Phú Yên</v>
      </c>
      <c r="C1863" s="21" t="s">
        <v>15</v>
      </c>
      <c r="D1863" s="22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16863</v>
      </c>
      <c r="B1864" s="19" t="str">
        <f>HYPERLINK("https://www.facebook.com/p/C%C3%B4ng-an-x%C3%A3-Xu%C3%A2n-Th%E1%BB%8D-1-th%E1%BB%8B-x%C3%A3-S%C3%B4ng-C%E1%BA%A7u-61550956130042/", "Công an xã Xuân Thọ 1 tỉnh Phú Yên")</f>
        <v>Công an xã Xuân Thọ 1 tỉnh Phú Yên</v>
      </c>
      <c r="C1864" s="21" t="s">
        <v>15</v>
      </c>
      <c r="D1864" s="21" t="s">
        <v>16</v>
      </c>
      <c r="E1864" s="1" t="s">
        <v>13</v>
      </c>
      <c r="F1864" s="1" t="s">
        <v>13</v>
      </c>
      <c r="G1864" s="1" t="s">
        <v>13</v>
      </c>
      <c r="H1864" s="1" t="s">
        <v>14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16864</v>
      </c>
      <c r="B1865" s="19" t="str">
        <f>HYPERLINK("https://xuantho2.songcau.phuyen.gov.vn/", "UBND Ủy ban nhân dân xã Xuân Thọ 1 tỉnh Phú Yên")</f>
        <v>UBND Ủy ban nhân dân xã Xuân Thọ 1 tỉnh Phú Yên</v>
      </c>
      <c r="C1865" s="21" t="s">
        <v>15</v>
      </c>
      <c r="D1865" s="22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16865</v>
      </c>
      <c r="B1866" s="19" t="str">
        <f>HYPERLINK("https://www.facebook.com/p/Tu%E1%BB%95i-tr%E1%BA%BB-B%E1%BB%99-%C4%91%E1%BB%99i-Bi%C3%AAn-ph%C3%B2ng-t%E1%BB%89nh-Ph%C3%BA-Y%C3%AAn-100064843538950/", "Công an phường Xuân Đài tỉnh Phú Yên")</f>
        <v>Công an phường Xuân Đài tỉnh Phú Yên</v>
      </c>
      <c r="C1866" s="21" t="s">
        <v>15</v>
      </c>
      <c r="D1866" s="21" t="s">
        <v>16</v>
      </c>
      <c r="E1866" s="1" t="s">
        <v>13</v>
      </c>
      <c r="F1866" s="1" t="s">
        <v>13</v>
      </c>
      <c r="G1866" s="1" t="s">
        <v>13</v>
      </c>
      <c r="H1866" s="1" t="s">
        <v>14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16866</v>
      </c>
      <c r="B1867" s="19" t="str">
        <f>HYPERLINK("https://songcau.phuyen.gov.vn/", "UBND Ủy ban nhân dân phường Xuân Đài tỉnh Phú Yên")</f>
        <v>UBND Ủy ban nhân dân phường Xuân Đài tỉnh Phú Yên</v>
      </c>
      <c r="C1867" s="21" t="s">
        <v>15</v>
      </c>
      <c r="D1867" s="22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16867</v>
      </c>
      <c r="B1868" s="19" t="str">
        <f>HYPERLINK("https://www.facebook.com/p/Tu%E1%BB%95i-tr%E1%BA%BB-B%E1%BB%99-%C4%91%E1%BB%99i-Bi%C3%AAn-ph%C3%B2ng-t%E1%BB%89nh-Ph%C3%BA-Y%C3%AAn-100064843538950/?locale=de_DE", "Công an xã Xuân Thọ 2 tỉnh Phú Yên")</f>
        <v>Công an xã Xuân Thọ 2 tỉnh Phú Yên</v>
      </c>
      <c r="C1868" s="21" t="s">
        <v>15</v>
      </c>
      <c r="D1868" s="21"/>
      <c r="E1868" s="1" t="s">
        <v>13</v>
      </c>
      <c r="F1868" s="1" t="s">
        <v>13</v>
      </c>
      <c r="G1868" s="1" t="s">
        <v>13</v>
      </c>
      <c r="H1868" s="1" t="s">
        <v>14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16868</v>
      </c>
      <c r="B1869" s="19" t="str">
        <f>HYPERLINK("https://xuantho2.songcau.phuyen.gov.vn/", "UBND Ủy ban nhân dân xã Xuân Thọ 2 tỉnh Phú Yên")</f>
        <v>UBND Ủy ban nhân dân xã Xuân Thọ 2 tỉnh Phú Yên</v>
      </c>
      <c r="C1869" s="21" t="s">
        <v>15</v>
      </c>
      <c r="D1869" s="22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16869</v>
      </c>
      <c r="B1870" s="19" t="s">
        <v>400</v>
      </c>
      <c r="C1870" s="20" t="s">
        <v>13</v>
      </c>
      <c r="D1870" s="21"/>
      <c r="E1870" s="1" t="s">
        <v>13</v>
      </c>
      <c r="F1870" s="1" t="s">
        <v>13</v>
      </c>
      <c r="G1870" s="1" t="s">
        <v>13</v>
      </c>
      <c r="H1870" s="1" t="s">
        <v>14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16870</v>
      </c>
      <c r="B1871" s="19" t="str">
        <f>HYPERLINK("https://phuyen.gov.vn/wps/portal/home/trang-chu/chi-tiet/tin-tuc-su-kien/noi-bat/7c50ee004e6a46dfbae7bb4cd977eac3", "UBND Ủy ban nhân dân xã Đa Lộc tỉnh Phú Yên")</f>
        <v>UBND Ủy ban nhân dân xã Đa Lộc tỉnh Phú Yên</v>
      </c>
      <c r="C1871" s="21" t="s">
        <v>15</v>
      </c>
      <c r="D1871" s="22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16871</v>
      </c>
      <c r="B1872" s="19" t="s">
        <v>401</v>
      </c>
      <c r="C1872" s="20" t="s">
        <v>13</v>
      </c>
      <c r="D1872" s="21"/>
      <c r="E1872" s="1" t="s">
        <v>13</v>
      </c>
      <c r="F1872" s="1" t="s">
        <v>13</v>
      </c>
      <c r="G1872" s="1" t="s">
        <v>13</v>
      </c>
      <c r="H1872" s="1" t="s">
        <v>14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16872</v>
      </c>
      <c r="B1873" s="19" t="str">
        <f>HYPERLINK("https://www.vkspy.gov.vn/News/pha-rung-phong-ho-bon-bi-cao-lanh-30-nam-tu-58_4888.html", "UBND Ủy ban nhân dân xã Phú Mỡ tỉnh Phú Yên")</f>
        <v>UBND Ủy ban nhân dân xã Phú Mỡ tỉnh Phú Yên</v>
      </c>
      <c r="C1873" s="21" t="s">
        <v>15</v>
      </c>
      <c r="D1873" s="22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16873</v>
      </c>
      <c r="B1874" s="19" t="str">
        <f>HYPERLINK("https://www.facebook.com/p/Xu%C3%A2n-L%C3%A3nh-b%C3%ACnh-y%C3%AAn-100079083176237/", "Công an xã Xuân Lãnh tỉnh Phú Yên")</f>
        <v>Công an xã Xuân Lãnh tỉnh Phú Yên</v>
      </c>
      <c r="C1874" s="21" t="s">
        <v>15</v>
      </c>
      <c r="D1874" s="21"/>
      <c r="E1874" s="1" t="s">
        <v>13</v>
      </c>
      <c r="F1874" s="1" t="s">
        <v>13</v>
      </c>
      <c r="G1874" s="1" t="s">
        <v>13</v>
      </c>
      <c r="H1874" s="1" t="s">
        <v>14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16874</v>
      </c>
      <c r="B1875" s="19" t="str">
        <f>HYPERLINK("https://bqlkkt.phuyen.gov.vn/images/companies/1/pages/th%C3%B4ng%20b%C3%A1o/2022/2022.1.TB_DS_nguoi_phat_ngon_theo_220106113807kysokyso_signed2021121503306033590.pdf?1642038236397", "UBND Ủy ban nhân dân xã Xuân Lãnh tỉnh Phú Yên")</f>
        <v>UBND Ủy ban nhân dân xã Xuân Lãnh tỉnh Phú Yên</v>
      </c>
      <c r="C1875" s="21" t="s">
        <v>15</v>
      </c>
      <c r="D1875" s="22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16875</v>
      </c>
      <c r="B1876" s="19" t="s">
        <v>402</v>
      </c>
      <c r="C1876" s="20" t="s">
        <v>13</v>
      </c>
      <c r="D1876" s="21"/>
      <c r="E1876" s="1" t="s">
        <v>13</v>
      </c>
      <c r="F1876" s="1" t="s">
        <v>13</v>
      </c>
      <c r="G1876" s="1" t="s">
        <v>13</v>
      </c>
      <c r="H1876" s="1" t="s">
        <v>14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16876</v>
      </c>
      <c r="B1877" s="19" t="str">
        <f>HYPERLINK("https://xuanlong.dongxuan.phuyen.gov.vn/uy-ban-nhan-dan", "UBND Ủy ban nhân dân xã Xuân Long tỉnh Phú Yên")</f>
        <v>UBND Ủy ban nhân dân xã Xuân Long tỉnh Phú Yên</v>
      </c>
      <c r="C1877" s="21" t="s">
        <v>15</v>
      </c>
      <c r="D1877" s="22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16877</v>
      </c>
      <c r="B1878" s="19" t="str">
        <f>HYPERLINK("https://www.facebook.com/doancongantinhphuyen/", "Công an xã Xuân Quang 1 tỉnh Phú Yên")</f>
        <v>Công an xã Xuân Quang 1 tỉnh Phú Yên</v>
      </c>
      <c r="C1878" s="21" t="s">
        <v>15</v>
      </c>
      <c r="D1878" s="21"/>
      <c r="E1878" s="1" t="s">
        <v>13</v>
      </c>
      <c r="F1878" s="1" t="s">
        <v>13</v>
      </c>
      <c r="G1878" s="1" t="s">
        <v>13</v>
      </c>
      <c r="H1878" s="1" t="s">
        <v>14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16878</v>
      </c>
      <c r="B1879" s="19" t="str">
        <f>HYPERLINK("https://bqlkkt.phuyen.gov.vn/images/companies/1/pages/th%C3%B4ng%20b%C3%A1o/2022/2022.1.TB_DS_nguoi_phat_ngon_theo_220106113807kysokyso_signed2021121503306033590.pdf?1642038236397", "UBND Ủy ban nhân dân xã Xuân Quang 1 tỉnh Phú Yên")</f>
        <v>UBND Ủy ban nhân dân xã Xuân Quang 1 tỉnh Phú Yên</v>
      </c>
      <c r="C1879" s="21" t="s">
        <v>15</v>
      </c>
      <c r="D1879" s="22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16879</v>
      </c>
      <c r="B1880" s="19" t="s">
        <v>403</v>
      </c>
      <c r="C1880" s="20" t="s">
        <v>13</v>
      </c>
      <c r="D1880" s="21"/>
      <c r="E1880" s="1" t="s">
        <v>13</v>
      </c>
      <c r="F1880" s="1" t="s">
        <v>13</v>
      </c>
      <c r="G1880" s="1" t="s">
        <v>13</v>
      </c>
      <c r="H1880" s="1" t="s">
        <v>14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16880</v>
      </c>
      <c r="B1881" s="19" t="str">
        <f>HYPERLINK("https://bqlkkt.phuyen.gov.vn/images/companies/1/pages/th%C3%B4ng%20b%C3%A1o/2022/2022.1.TB_DS_nguoi_phat_ngon_theo_220106113807kysokyso_signed2021121503306033590.pdf?1642038236397", "UBND Ủy ban nhân dân xã Xuân Sơn Bắc tỉnh Phú Yên")</f>
        <v>UBND Ủy ban nhân dân xã Xuân Sơn Bắc tỉnh Phú Yên</v>
      </c>
      <c r="C1881" s="21" t="s">
        <v>15</v>
      </c>
      <c r="D1881" s="22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16881</v>
      </c>
      <c r="B1882" s="19" t="str">
        <f>HYPERLINK("https://www.facebook.com/p/Xu%C3%A2n-Quang-2-b%C3%ACnh-y%C3%AAn-100069125267147/", "Công an xã Xuân Quang 2 tỉnh Phú Yên")</f>
        <v>Công an xã Xuân Quang 2 tỉnh Phú Yên</v>
      </c>
      <c r="C1882" s="21" t="s">
        <v>15</v>
      </c>
      <c r="D1882" s="21"/>
      <c r="E1882" s="1" t="s">
        <v>13</v>
      </c>
      <c r="F1882" s="1" t="s">
        <v>13</v>
      </c>
      <c r="G1882" s="1" t="s">
        <v>13</v>
      </c>
      <c r="H1882" s="1" t="s">
        <v>14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16882</v>
      </c>
      <c r="B1883" s="19" t="str">
        <f>HYPERLINK("https://bqlkkt.phuyen.gov.vn/images/companies/1/pages/th%C3%B4ng%20b%C3%A1o/2022/2022.1.TB_DS_nguoi_phat_ngon_theo_220106113807kysokyso_signed2021121503306033590.pdf?1642038236397", "UBND Ủy ban nhân dân xã Xuân Quang 2 tỉnh Phú Yên")</f>
        <v>UBND Ủy ban nhân dân xã Xuân Quang 2 tỉnh Phú Yên</v>
      </c>
      <c r="C1883" s="21" t="s">
        <v>15</v>
      </c>
      <c r="D1883" s="22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16883</v>
      </c>
      <c r="B1884" s="19" t="s">
        <v>404</v>
      </c>
      <c r="C1884" s="20" t="s">
        <v>13</v>
      </c>
      <c r="D1884" s="21" t="s">
        <v>16</v>
      </c>
      <c r="E1884" s="1" t="s">
        <v>13</v>
      </c>
      <c r="F1884" s="1" t="s">
        <v>13</v>
      </c>
      <c r="G1884" s="1" t="s">
        <v>13</v>
      </c>
      <c r="H1884" s="1" t="s">
        <v>14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16884</v>
      </c>
      <c r="B1885" s="19" t="str">
        <f>HYPERLINK("https://dongxuan.phuyen.gov.vn/wps/portal/dongxuan/Home/page2/tin-tuc-su-kien/kinh-te-xa-hoi/nong_thon_moi_xsn", "UBND Ủy ban nhân dân xã Xuân Sơn Nam tỉnh Phú Yên")</f>
        <v>UBND Ủy ban nhân dân xã Xuân Sơn Nam tỉnh Phú Yên</v>
      </c>
      <c r="C1885" s="21" t="s">
        <v>15</v>
      </c>
      <c r="D1885" s="22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16885</v>
      </c>
      <c r="B1886" s="19" t="str">
        <f>HYPERLINK("https://www.facebook.com/doancongantinhphuyen/?locale=vi_VN", "Công an xã Xuân Quang 3 tỉnh Phú Yên")</f>
        <v>Công an xã Xuân Quang 3 tỉnh Phú Yên</v>
      </c>
      <c r="C1886" s="21" t="s">
        <v>15</v>
      </c>
      <c r="D1886" s="21"/>
      <c r="E1886" s="1" t="s">
        <v>13</v>
      </c>
      <c r="F1886" s="1" t="s">
        <v>13</v>
      </c>
      <c r="G1886" s="1" t="s">
        <v>13</v>
      </c>
      <c r="H1886" s="1" t="s">
        <v>14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16886</v>
      </c>
      <c r="B1887" s="19" t="str">
        <f>HYPERLINK("https://bqlkkt.phuyen.gov.vn/images/companies/1/pages/th%C3%B4ng%20b%C3%A1o/2022/2022.1.TB_DS_nguoi_phat_ngon_theo_220106113807kysokyso_signed2021121503306033590.pdf?1642038236397", "UBND Ủy ban nhân dân xã Xuân Quang 3 tỉnh Phú Yên")</f>
        <v>UBND Ủy ban nhân dân xã Xuân Quang 3 tỉnh Phú Yên</v>
      </c>
      <c r="C1887" s="21" t="s">
        <v>15</v>
      </c>
      <c r="D1887" s="22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16887</v>
      </c>
      <c r="B1888" s="19" t="s">
        <v>405</v>
      </c>
      <c r="C1888" s="20" t="s">
        <v>13</v>
      </c>
      <c r="D1888" s="21"/>
      <c r="E1888" s="1" t="s">
        <v>13</v>
      </c>
      <c r="F1888" s="1" t="s">
        <v>13</v>
      </c>
      <c r="G1888" s="1" t="s">
        <v>13</v>
      </c>
      <c r="H1888" s="1" t="s">
        <v>14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16888</v>
      </c>
      <c r="B1889" s="19" t="str">
        <f>HYPERLINK("https://bqlkkt.phuyen.gov.vn/images/companies/1/pages/th%C3%B4ng%20b%C3%A1o/2022/2022.1.TB_DS_nguoi_phat_ngon_theo_220106113807kysokyso_signed2021121503306033590.pdf?1642038236397", "UBND Ủy ban nhân dân xã Xuân Phước tỉnh Phú Yên")</f>
        <v>UBND Ủy ban nhân dân xã Xuân Phước tỉnh Phú Yên</v>
      </c>
      <c r="C1889" s="21" t="s">
        <v>15</v>
      </c>
      <c r="D1889" s="22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16889</v>
      </c>
      <c r="B1890" s="19" t="str">
        <f>HYPERLINK("https://www.facebook.com/doancongantinhphuyen/?locale=vi_VN", "Công an xã An Dân tỉnh Phú Yên")</f>
        <v>Công an xã An Dân tỉnh Phú Yên</v>
      </c>
      <c r="C1890" s="21" t="s">
        <v>15</v>
      </c>
      <c r="D1890" s="21"/>
      <c r="E1890" s="1" t="s">
        <v>13</v>
      </c>
      <c r="F1890" s="1" t="s">
        <v>13</v>
      </c>
      <c r="G1890" s="1" t="s">
        <v>13</v>
      </c>
      <c r="H1890" s="1" t="s">
        <v>14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16890</v>
      </c>
      <c r="B1891" s="19" t="str">
        <f>HYPERLINK("https://andan.tuyan.phuyen.gov.vn/", "UBND Ủy ban nhân dân xã An Dân tỉnh Phú Yên")</f>
        <v>UBND Ủy ban nhân dân xã An Dân tỉnh Phú Yên</v>
      </c>
      <c r="C1891" s="21" t="s">
        <v>15</v>
      </c>
      <c r="D1891" s="22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16891</v>
      </c>
      <c r="B1892" s="19" t="s">
        <v>406</v>
      </c>
      <c r="C1892" s="20" t="s">
        <v>13</v>
      </c>
      <c r="D1892" s="21" t="s">
        <v>16</v>
      </c>
      <c r="E1892" s="1" t="s">
        <v>13</v>
      </c>
      <c r="F1892" s="1" t="s">
        <v>13</v>
      </c>
      <c r="G1892" s="1" t="s">
        <v>13</v>
      </c>
      <c r="H1892" s="1" t="s">
        <v>14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16892</v>
      </c>
      <c r="B1893" s="19" t="str">
        <f>HYPERLINK("https://anninhtay.tuyan.phuyen.gov.vn/", "UBND Ủy ban nhân dân xã An Ninh Tây tỉnh Phú Yên")</f>
        <v>UBND Ủy ban nhân dân xã An Ninh Tây tỉnh Phú Yên</v>
      </c>
      <c r="C1893" s="21" t="s">
        <v>15</v>
      </c>
      <c r="D1893" s="22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16893</v>
      </c>
      <c r="B1894" s="19" t="s">
        <v>407</v>
      </c>
      <c r="C1894" s="20" t="s">
        <v>13</v>
      </c>
      <c r="D1894" s="21"/>
      <c r="E1894" s="1" t="s">
        <v>13</v>
      </c>
      <c r="F1894" s="1" t="s">
        <v>13</v>
      </c>
      <c r="G1894" s="1" t="s">
        <v>13</v>
      </c>
      <c r="H1894" s="1" t="s">
        <v>14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16894</v>
      </c>
      <c r="B1895" s="19" t="str">
        <f>HYPERLINK("https://ubndxaanninhdong.tuyan.phuyen.gov.vn/", "UBND Ủy ban nhân dân xã An Ninh Đông tỉnh Phú Yên")</f>
        <v>UBND Ủy ban nhân dân xã An Ninh Đông tỉnh Phú Yên</v>
      </c>
      <c r="C1895" s="21" t="s">
        <v>15</v>
      </c>
      <c r="D1895" s="22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16895</v>
      </c>
      <c r="B1896" s="19" t="str">
        <f>HYPERLINK("https://www.facebook.com/p/X%C3%A3-An-Th%E1%BA%A1ch-huy%E1%BB%87n-Tuy-An-t%E1%BB%89nh-Ph%C3%BA-Y%C3%AAn-100067990225984/", "Công an xã An Thạch tỉnh Phú Yên")</f>
        <v>Công an xã An Thạch tỉnh Phú Yên</v>
      </c>
      <c r="C1896" s="21" t="s">
        <v>15</v>
      </c>
      <c r="D1896" s="21"/>
      <c r="E1896" s="1" t="s">
        <v>13</v>
      </c>
      <c r="F1896" s="1" t="s">
        <v>13</v>
      </c>
      <c r="G1896" s="1" t="s">
        <v>13</v>
      </c>
      <c r="H1896" s="1" t="s">
        <v>14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16896</v>
      </c>
      <c r="B1897" s="19" t="str">
        <f>HYPERLINK("https://songlo.vinhphuc.gov.vn/noidung/Lists/Hethongchinhtri/View_Detail.aspx?ItemID=61", "UBND Ủy ban nhân dân xã An Thạch tỉnh Phú Yên")</f>
        <v>UBND Ủy ban nhân dân xã An Thạch tỉnh Phú Yên</v>
      </c>
      <c r="C1897" s="21" t="s">
        <v>15</v>
      </c>
      <c r="D1897" s="22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16897</v>
      </c>
      <c r="B1898" s="19" t="s">
        <v>408</v>
      </c>
      <c r="C1898" s="20" t="s">
        <v>13</v>
      </c>
      <c r="D1898" s="21"/>
      <c r="E1898" s="1" t="s">
        <v>13</v>
      </c>
      <c r="F1898" s="1" t="s">
        <v>13</v>
      </c>
      <c r="G1898" s="1" t="s">
        <v>13</v>
      </c>
      <c r="H1898" s="1" t="s">
        <v>14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16898</v>
      </c>
      <c r="B1899" s="19" t="str">
        <f>HYPERLINK("https://bqlkkt.phuyen.gov.vn/images/companies/1/pages/th%C3%B4ng%20b%C3%A1o/2022/2022.1.TB_DS_nguoi_phat_ngon_theo_220106113807kysokyso_signed2021121503306033590.pdf?1642038236397", "UBND Ủy ban nhân dân xã An Định tỉnh Phú Yên")</f>
        <v>UBND Ủy ban nhân dân xã An Định tỉnh Phú Yên</v>
      </c>
      <c r="C1899" s="21" t="s">
        <v>15</v>
      </c>
      <c r="D1899" s="22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16899</v>
      </c>
      <c r="B1900" s="19" t="s">
        <v>409</v>
      </c>
      <c r="C1900" s="20" t="s">
        <v>13</v>
      </c>
      <c r="D1900" s="21"/>
      <c r="E1900" s="1" t="s">
        <v>13</v>
      </c>
      <c r="F1900" s="1" t="s">
        <v>13</v>
      </c>
      <c r="G1900" s="1" t="s">
        <v>13</v>
      </c>
      <c r="H1900" s="1" t="s">
        <v>14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16900</v>
      </c>
      <c r="B1901" s="19" t="str">
        <f>HYPERLINK("https://www.phuyen.gov.vn/", "UBND Ủy ban nhân dân xã An Nghiệp tỉnh Phú Yên")</f>
        <v>UBND Ủy ban nhân dân xã An Nghiệp tỉnh Phú Yên</v>
      </c>
      <c r="C1901" s="21" t="s">
        <v>15</v>
      </c>
      <c r="D1901" s="22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16901</v>
      </c>
      <c r="B1902" s="19" t="str">
        <f>HYPERLINK("https://www.facebook.com/p/C%C3%B4ng-an-x%C3%A3-Xu%C3%A2n-H%E1%BA%A3i-th%E1%BB%8B-x%C3%A3-S%C3%B4ng-C%E1%BA%A7u-t%E1%BB%89nh-Ph%C3%BA-Y%C3%AAn-100064027720140/", "Công an xã An Hải tỉnh Phú Yên")</f>
        <v>Công an xã An Hải tỉnh Phú Yên</v>
      </c>
      <c r="C1902" s="21" t="s">
        <v>15</v>
      </c>
      <c r="D1902" s="21"/>
      <c r="E1902" s="1" t="s">
        <v>13</v>
      </c>
      <c r="F1902" s="1" t="s">
        <v>13</v>
      </c>
      <c r="G1902" s="1" t="s">
        <v>13</v>
      </c>
      <c r="H1902" s="1" t="s">
        <v>14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16902</v>
      </c>
      <c r="B1903" s="19" t="str">
        <f>HYPERLINK("https://songcau.phuyen.gov.vn/", "UBND Ủy ban nhân dân xã An Hải tỉnh Phú Yên")</f>
        <v>UBND Ủy ban nhân dân xã An Hải tỉnh Phú Yên</v>
      </c>
      <c r="C1903" s="21" t="s">
        <v>15</v>
      </c>
      <c r="D1903" s="22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16903</v>
      </c>
      <c r="B1904" s="19" t="str">
        <f>HYPERLINK("https://www.facebook.com/doancongantinhphuyen/?locale=vi_VN", "Công an xã An Cư tỉnh Phú Yên")</f>
        <v>Công an xã An Cư tỉnh Phú Yên</v>
      </c>
      <c r="C1904" s="21" t="s">
        <v>15</v>
      </c>
      <c r="D1904" s="21"/>
      <c r="E1904" s="1" t="s">
        <v>13</v>
      </c>
      <c r="F1904" s="1" t="s">
        <v>13</v>
      </c>
      <c r="G1904" s="1" t="s">
        <v>13</v>
      </c>
      <c r="H1904" s="1" t="s">
        <v>14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16904</v>
      </c>
      <c r="B1905" s="19" t="str">
        <f>HYPERLINK("https://anphu.tptuyhoa.phuyen.gov.vn/", "UBND Ủy ban nhân dân xã An Cư tỉnh Phú Yên")</f>
        <v>UBND Ủy ban nhân dân xã An Cư tỉnh Phú Yên</v>
      </c>
      <c r="C1905" s="21" t="s">
        <v>15</v>
      </c>
      <c r="D1905" s="22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16905</v>
      </c>
      <c r="B1906" s="19" t="str">
        <f>HYPERLINK("https://www.facebook.com/p/C%C3%B4ng-an-x%C3%A3-Xu%C3%A2n-H%E1%BA%A3i-th%E1%BB%8B-x%C3%A3-S%C3%B4ng-C%E1%BA%A7u-t%E1%BB%89nh-Ph%C3%BA-Y%C3%AAn-100064027720140/", "Công an xã An Xuân tỉnh Phú Yên")</f>
        <v>Công an xã An Xuân tỉnh Phú Yên</v>
      </c>
      <c r="C1906" s="21" t="s">
        <v>15</v>
      </c>
      <c r="D1906" s="21"/>
      <c r="E1906" s="1" t="s">
        <v>13</v>
      </c>
      <c r="F1906" s="1" t="s">
        <v>13</v>
      </c>
      <c r="G1906" s="1" t="s">
        <v>13</v>
      </c>
      <c r="H1906" s="1" t="s">
        <v>14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16906</v>
      </c>
      <c r="B1907" s="19" t="str">
        <f>HYPERLINK("https://xuanloc.songcau.phuyen.gov.vn/", "UBND Ủy ban nhân dân xã An Xuân tỉnh Phú Yên")</f>
        <v>UBND Ủy ban nhân dân xã An Xuân tỉnh Phú Yên</v>
      </c>
      <c r="C1907" s="21" t="s">
        <v>15</v>
      </c>
      <c r="D1907" s="22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16907</v>
      </c>
      <c r="B1908" s="19" t="str">
        <f>HYPERLINK("https://www.facebook.com/p/Tu%E1%BB%95i-tr%E1%BA%BB-C%C3%B4ng-an-Th%C3%A0nh-ph%E1%BB%91-V%C4%A9nh-Y%C3%AAn-100066497717181/", "Công an xã An Lĩnh tỉnh Phú Yên")</f>
        <v>Công an xã An Lĩnh tỉnh Phú Yên</v>
      </c>
      <c r="C1908" s="21" t="s">
        <v>15</v>
      </c>
      <c r="D1908" s="21"/>
      <c r="E1908" s="1" t="s">
        <v>13</v>
      </c>
      <c r="F1908" s="1" t="s">
        <v>13</v>
      </c>
      <c r="G1908" s="1" t="s">
        <v>13</v>
      </c>
      <c r="H1908" s="1" t="s">
        <v>14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16908</v>
      </c>
      <c r="B1909" s="19" t="str">
        <f>HYPERLINK("https://www.phuyen.gov.vn/", "UBND Ủy ban nhân dân xã An Lĩnh tỉnh Phú Yên")</f>
        <v>UBND Ủy ban nhân dân xã An Lĩnh tỉnh Phú Yên</v>
      </c>
      <c r="C1909" s="21" t="s">
        <v>15</v>
      </c>
      <c r="D1909" s="22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16909</v>
      </c>
      <c r="B1910" s="19" t="str">
        <f>HYPERLINK("https://www.facebook.com/thanhniendonghoa/?locale=vi_VN", "Công an xã An Hòa tỉnh Phú Yên")</f>
        <v>Công an xã An Hòa tỉnh Phú Yên</v>
      </c>
      <c r="C1910" s="21" t="s">
        <v>15</v>
      </c>
      <c r="D1910" s="21"/>
      <c r="E1910" s="1" t="s">
        <v>13</v>
      </c>
      <c r="F1910" s="1" t="s">
        <v>13</v>
      </c>
      <c r="G1910" s="1" t="s">
        <v>13</v>
      </c>
      <c r="H1910" s="1" t="s">
        <v>14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16910</v>
      </c>
      <c r="B1911" s="19" t="str">
        <f>HYPERLINK("http://hoatantay.tayhoa.phuyen.gov.vn/", "UBND Ủy ban nhân dân xã An Hòa tỉnh Phú Yên")</f>
        <v>UBND Ủy ban nhân dân xã An Hòa tỉnh Phú Yên</v>
      </c>
      <c r="C1911" s="21" t="s">
        <v>15</v>
      </c>
      <c r="D1911" s="22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16911</v>
      </c>
      <c r="B1912" s="19" t="s">
        <v>410</v>
      </c>
      <c r="C1912" s="20" t="s">
        <v>13</v>
      </c>
      <c r="D1912" s="21"/>
      <c r="E1912" s="1" t="s">
        <v>13</v>
      </c>
      <c r="F1912" s="1" t="s">
        <v>13</v>
      </c>
      <c r="G1912" s="1" t="s">
        <v>13</v>
      </c>
      <c r="H1912" s="1" t="s">
        <v>14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16912</v>
      </c>
      <c r="B1913" s="19" t="str">
        <f>HYPERLINK("https://www.phuyen.gov.vn/", "UBND Ủy ban nhân dân xã An Hiệp tỉnh Phú Yên")</f>
        <v>UBND Ủy ban nhân dân xã An Hiệp tỉnh Phú Yên</v>
      </c>
      <c r="C1913" s="21" t="s">
        <v>15</v>
      </c>
      <c r="D1913" s="22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16913</v>
      </c>
      <c r="B1914" s="19" t="s">
        <v>411</v>
      </c>
      <c r="C1914" s="20" t="s">
        <v>13</v>
      </c>
      <c r="D1914" s="21"/>
      <c r="E1914" s="1" t="s">
        <v>13</v>
      </c>
      <c r="F1914" s="1" t="s">
        <v>13</v>
      </c>
      <c r="G1914" s="1" t="s">
        <v>13</v>
      </c>
      <c r="H1914" s="1" t="s">
        <v>14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16914</v>
      </c>
      <c r="B1915" s="19" t="str">
        <f>HYPERLINK("https://anmy.tuyan.phuyen.gov.vn/", "UBND Ủy ban nhân dân xã An Mỹ tỉnh Phú Yên")</f>
        <v>UBND Ủy ban nhân dân xã An Mỹ tỉnh Phú Yên</v>
      </c>
      <c r="C1915" s="21" t="s">
        <v>15</v>
      </c>
      <c r="D1915" s="22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16915</v>
      </c>
      <c r="B1916" s="19" t="str">
        <f>HYPERLINK("https://www.facebook.com/p/Tu%E1%BB%95i-tr%E1%BA%BB-C%C3%B4ng-an-Tuy-An-100068088114332/", "Công an xã An Chấn tỉnh Phú Yên")</f>
        <v>Công an xã An Chấn tỉnh Phú Yên</v>
      </c>
      <c r="C1916" s="21" t="s">
        <v>15</v>
      </c>
      <c r="D1916" s="21"/>
      <c r="E1916" s="1" t="s">
        <v>13</v>
      </c>
      <c r="F1916" s="1" t="s">
        <v>13</v>
      </c>
      <c r="G1916" s="1" t="s">
        <v>13</v>
      </c>
      <c r="H1916" s="1" t="s">
        <v>14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16916</v>
      </c>
      <c r="B1917" s="19" t="str">
        <f>HYPERLINK("https://bqlkkt.phuyen.gov.vn/images/companies/1/pages/th%C3%B4ng%20b%C3%A1o/2022/2022.1.TB_DS_nguoi_phat_ngon_theo_220106113807kysokyso_signed2021121503306033590.pdf?1642038236397", "UBND Ủy ban nhân dân xã An Chấn tỉnh Phú Yên")</f>
        <v>UBND Ủy ban nhân dân xã An Chấn tỉnh Phú Yên</v>
      </c>
      <c r="C1917" s="21" t="s">
        <v>15</v>
      </c>
      <c r="D1917" s="22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16917</v>
      </c>
      <c r="B1918" s="19" t="str">
        <f>HYPERLINK("https://www.facebook.com/doancongantinhphuyen/?locale=vi_VN", "Công an xã An Thọ tỉnh Phú Yên")</f>
        <v>Công an xã An Thọ tỉnh Phú Yên</v>
      </c>
      <c r="C1918" s="21" t="s">
        <v>15</v>
      </c>
      <c r="D1918" s="21"/>
      <c r="E1918" s="1" t="s">
        <v>13</v>
      </c>
      <c r="F1918" s="1" t="s">
        <v>13</v>
      </c>
      <c r="G1918" s="1" t="s">
        <v>13</v>
      </c>
      <c r="H1918" s="1" t="s">
        <v>14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16918</v>
      </c>
      <c r="B1919" s="19" t="str">
        <f>HYPERLINK("https://antho.tuyan.phuyen.gov.vn/", "UBND Ủy ban nhân dân xã An Thọ tỉnh Phú Yên")</f>
        <v>UBND Ủy ban nhân dân xã An Thọ tỉnh Phú Yên</v>
      </c>
      <c r="C1919" s="21" t="s">
        <v>15</v>
      </c>
      <c r="D1919" s="22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16919</v>
      </c>
      <c r="B1920" s="19" t="str">
        <f>HYPERLINK("https://www.facebook.com/p/C%C3%B4ng-an-x%C3%A3-Ph%C6%B0%E1%BB%9Bc-T%C3%A2n-100078407517853/", "Công an xã Phước Tân tỉnh Phú Yên")</f>
        <v>Công an xã Phước Tân tỉnh Phú Yên</v>
      </c>
      <c r="C1920" s="21" t="s">
        <v>15</v>
      </c>
      <c r="D1920" s="21" t="s">
        <v>16</v>
      </c>
      <c r="E1920" s="1" t="s">
        <v>13</v>
      </c>
      <c r="F1920" s="1" t="s">
        <v>13</v>
      </c>
      <c r="G1920" s="1" t="s">
        <v>13</v>
      </c>
      <c r="H1920" s="1" t="s">
        <v>14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16920</v>
      </c>
      <c r="B1921" s="19" t="str">
        <f>HYPERLINK("https://bqlkkt.phuyen.gov.vn/images/companies/1/pages/th%C3%B4ng%20b%C3%A1o/2022/2022.1.TB_DS_nguoi_phat_ngon_theo_220106113807kysokyso_signed2021121503306033590.pdf?1642038236397", "UBND Ủy ban nhân dân xã Phước Tân tỉnh Phú Yên")</f>
        <v>UBND Ủy ban nhân dân xã Phước Tân tỉnh Phú Yên</v>
      </c>
      <c r="C1921" s="21" t="s">
        <v>15</v>
      </c>
      <c r="D1921" s="22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16921</v>
      </c>
      <c r="B1922" s="19" t="str">
        <f>HYPERLINK("https://www.facebook.com/p/Tu%E1%BB%95i-tr%E1%BA%BB-C%C3%B4ng-an-th%E1%BB%8B-x%C3%A3-S%C6%A1n-T%C3%A2y-100040884909606/", "Công an xã Sơn Hội tỉnh Phú Yên")</f>
        <v>Công an xã Sơn Hội tỉnh Phú Yên</v>
      </c>
      <c r="C1922" s="21" t="s">
        <v>15</v>
      </c>
      <c r="D1922" s="21" t="s">
        <v>16</v>
      </c>
      <c r="E1922" s="1" t="s">
        <v>13</v>
      </c>
      <c r="F1922" s="1" t="s">
        <v>13</v>
      </c>
      <c r="G1922" s="1" t="s">
        <v>13</v>
      </c>
      <c r="H1922" s="1" t="s">
        <v>14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16922</v>
      </c>
      <c r="B1923" s="19" t="str">
        <f>HYPERLINK("https://sonhoa.phuyen.gov.vn/", "UBND Ủy ban nhân dân xã Sơn Hội tỉnh Phú Yên")</f>
        <v>UBND Ủy ban nhân dân xã Sơn Hội tỉnh Phú Yên</v>
      </c>
      <c r="C1923" s="21" t="s">
        <v>15</v>
      </c>
      <c r="D1923" s="22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16923</v>
      </c>
      <c r="B1924" s="19" t="str">
        <f>HYPERLINK("https://www.facebook.com/p/Tu%E1%BB%95i-tr%E1%BA%BB-C%C3%B4ng-an-Th%C3%A0nh-ph%E1%BB%91-V%C4%A9nh-Y%C3%AAn-100066497717181/?locale=nl_BE", "Công an xã Sơn Định tỉnh Phú Yên")</f>
        <v>Công an xã Sơn Định tỉnh Phú Yên</v>
      </c>
      <c r="C1924" s="21" t="s">
        <v>15</v>
      </c>
      <c r="D1924" s="21"/>
      <c r="E1924" s="1" t="s">
        <v>13</v>
      </c>
      <c r="F1924" s="1" t="s">
        <v>13</v>
      </c>
      <c r="G1924" s="1" t="s">
        <v>13</v>
      </c>
      <c r="H1924" s="1" t="s">
        <v>14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16924</v>
      </c>
      <c r="B1925" s="19" t="str">
        <f>HYPERLINK("https://sonhoa.phuyen.gov.vn/", "UBND Ủy ban nhân dân xã Sơn Định tỉnh Phú Yên")</f>
        <v>UBND Ủy ban nhân dân xã Sơn Định tỉnh Phú Yên</v>
      </c>
      <c r="C1925" s="21" t="s">
        <v>15</v>
      </c>
      <c r="D1925" s="22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16925</v>
      </c>
      <c r="B1926" s="19" t="str">
        <f>HYPERLINK("https://www.facebook.com/p/Tu%E1%BB%95i-tr%E1%BA%BB-C%C3%B4ng-an-th%E1%BB%8B-x%C3%A3-S%C6%A1n-T%C3%A2y-100040884909606/", "Công an xã Sơn Long tỉnh Phú Yên")</f>
        <v>Công an xã Sơn Long tỉnh Phú Yên</v>
      </c>
      <c r="C1926" s="21" t="s">
        <v>15</v>
      </c>
      <c r="D1926" s="21" t="s">
        <v>16</v>
      </c>
      <c r="E1926" s="1" t="s">
        <v>13</v>
      </c>
      <c r="F1926" s="1" t="s">
        <v>13</v>
      </c>
      <c r="G1926" s="1" t="s">
        <v>13</v>
      </c>
      <c r="H1926" s="1" t="s">
        <v>14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16926</v>
      </c>
      <c r="B1927" s="19" t="str">
        <f>HYPERLINK("https://sonhoa.phuyen.gov.vn/", "UBND Ủy ban nhân dân xã Sơn Long tỉnh Phú Yên")</f>
        <v>UBND Ủy ban nhân dân xã Sơn Long tỉnh Phú Yên</v>
      </c>
      <c r="C1927" s="21" t="s">
        <v>15</v>
      </c>
      <c r="D1927" s="22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16927</v>
      </c>
      <c r="B1928" s="19" t="s">
        <v>412</v>
      </c>
      <c r="C1928" s="20" t="s">
        <v>13</v>
      </c>
      <c r="D1928" s="21" t="s">
        <v>16</v>
      </c>
      <c r="E1928" s="1" t="s">
        <v>13</v>
      </c>
      <c r="F1928" s="1" t="s">
        <v>13</v>
      </c>
      <c r="G1928" s="1" t="s">
        <v>13</v>
      </c>
      <c r="H1928" s="1" t="s">
        <v>14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16928</v>
      </c>
      <c r="B1929" s="19" t="str">
        <f>HYPERLINK("https://sonhoa.phuyen.gov.vn/xa-ca-lui", "UBND Ủy ban nhân dân xã Cà Lúi tỉnh Phú Yên")</f>
        <v>UBND Ủy ban nhân dân xã Cà Lúi tỉnh Phú Yên</v>
      </c>
      <c r="C1929" s="21" t="s">
        <v>15</v>
      </c>
      <c r="D1929" s="22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16929</v>
      </c>
      <c r="B1930" s="19" t="str">
        <f>HYPERLINK("https://www.facebook.com/p/Tu%E1%BB%95i-tr%E1%BA%BB-C%C3%B4ng-an-huy%E1%BB%87n-Ninh-Ph%C6%B0%E1%BB%9Bc-100068114569027/", "Công an xã Sơn Phước tỉnh Phú Yên")</f>
        <v>Công an xã Sơn Phước tỉnh Phú Yên</v>
      </c>
      <c r="C1930" s="21" t="s">
        <v>15</v>
      </c>
      <c r="D1930" s="21" t="s">
        <v>16</v>
      </c>
      <c r="E1930" s="1" t="s">
        <v>13</v>
      </c>
      <c r="F1930" s="1" t="s">
        <v>13</v>
      </c>
      <c r="G1930" s="1" t="s">
        <v>13</v>
      </c>
      <c r="H1930" s="1" t="s">
        <v>14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16930</v>
      </c>
      <c r="B1931" s="19" t="str">
        <f>HYPERLINK("https://sonhoa.phuyen.gov.vn/xa-son-phuoc", "UBND Ủy ban nhân dân xã Sơn Phước tỉnh Phú Yên")</f>
        <v>UBND Ủy ban nhân dân xã Sơn Phước tỉnh Phú Yên</v>
      </c>
      <c r="C1931" s="21" t="s">
        <v>15</v>
      </c>
      <c r="D1931" s="22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16931</v>
      </c>
      <c r="B1932" s="19" t="str">
        <f>HYPERLINK("https://www.facebook.com/p/Tu%E1%BB%95i-tr%E1%BA%BB-C%C3%B4ng-an-th%E1%BB%8B-x%C3%A3-S%C6%A1n-T%C3%A2y-100040884909606/", "Công an xã Sơn Xuân tỉnh Phú Yên")</f>
        <v>Công an xã Sơn Xuân tỉnh Phú Yên</v>
      </c>
      <c r="C1932" s="21" t="s">
        <v>15</v>
      </c>
      <c r="D1932" s="21"/>
      <c r="E1932" s="1" t="s">
        <v>13</v>
      </c>
      <c r="F1932" s="1" t="s">
        <v>13</v>
      </c>
      <c r="G1932" s="1" t="s">
        <v>13</v>
      </c>
      <c r="H1932" s="1" t="s">
        <v>14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16932</v>
      </c>
      <c r="B1933" s="19" t="str">
        <f>HYPERLINK("http://songiang.songhinh.phuyen.gov.vn/", "UBND Ủy ban nhân dân xã Sơn Xuân tỉnh Phú Yên")</f>
        <v>UBND Ủy ban nhân dân xã Sơn Xuân tỉnh Phú Yên</v>
      </c>
      <c r="C1933" s="21" t="s">
        <v>15</v>
      </c>
      <c r="D1933" s="22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16933</v>
      </c>
      <c r="B1934" s="19" t="str">
        <f>HYPERLINK("https://www.facebook.com/p/Tu%E1%BB%95i-tr%E1%BA%BB-C%C3%B4ng-an-Th%C3%A0nh-ph%E1%BB%91-V%C4%A9nh-Y%C3%AAn-100066497717181/?locale=nl_BE", "Công an xã Sơn Nguyên tỉnh Phú Yên")</f>
        <v>Công an xã Sơn Nguyên tỉnh Phú Yên</v>
      </c>
      <c r="C1934" s="21" t="s">
        <v>15</v>
      </c>
      <c r="D1934" s="21"/>
      <c r="E1934" s="1" t="s">
        <v>13</v>
      </c>
      <c r="F1934" s="1" t="s">
        <v>13</v>
      </c>
      <c r="G1934" s="1" t="s">
        <v>13</v>
      </c>
      <c r="H1934" s="1" t="s">
        <v>14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16934</v>
      </c>
      <c r="B1935" s="19" t="str">
        <f>HYPERLINK("https://sonhoa.phuyen.gov.vn/xa-son-nguyen", "UBND Ủy ban nhân dân xã Sơn Nguyên tỉnh Phú Yên")</f>
        <v>UBND Ủy ban nhân dân xã Sơn Nguyên tỉnh Phú Yên</v>
      </c>
      <c r="C1935" s="21" t="s">
        <v>15</v>
      </c>
      <c r="D1935" s="22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16935</v>
      </c>
      <c r="B1936" s="19" t="s">
        <v>413</v>
      </c>
      <c r="C1936" s="20" t="s">
        <v>13</v>
      </c>
      <c r="D1936" s="21"/>
      <c r="E1936" s="1" t="s">
        <v>13</v>
      </c>
      <c r="F1936" s="1" t="s">
        <v>13</v>
      </c>
      <c r="G1936" s="1" t="s">
        <v>13</v>
      </c>
      <c r="H1936" s="1" t="s">
        <v>14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16936</v>
      </c>
      <c r="B1937" s="19" t="str">
        <f>HYPERLINK("https://sonhoa.phuyen.gov.vn/xa-eacha-rang", "UBND Ủy ban nhân dân xã Eachà Rang tỉnh Phú Yên")</f>
        <v>UBND Ủy ban nhân dân xã Eachà Rang tỉnh Phú Yên</v>
      </c>
      <c r="C1937" s="21" t="s">
        <v>15</v>
      </c>
      <c r="D1937" s="22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16937</v>
      </c>
      <c r="B1938" s="19" t="str">
        <f>HYPERLINK("https://www.facebook.com/100080272940134", "Công an xã Krông Pa tỉnh Phú Yên")</f>
        <v>Công an xã Krông Pa tỉnh Phú Yên</v>
      </c>
      <c r="C1938" s="21" t="s">
        <v>15</v>
      </c>
      <c r="D1938" s="21" t="s">
        <v>16</v>
      </c>
      <c r="E1938" s="1" t="s">
        <v>414</v>
      </c>
      <c r="F1938" s="1" t="s">
        <v>13</v>
      </c>
      <c r="G1938" s="1" t="s">
        <v>13</v>
      </c>
      <c r="H1938" s="1" t="s">
        <v>415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16938</v>
      </c>
      <c r="B1939" s="19" t="str">
        <f>HYPERLINK("https://sonhoa.phuyen.gov.vn/xa-krong-pa", "UBND Ủy ban nhân dân xã Krông Pa tỉnh Phú Yên")</f>
        <v>UBND Ủy ban nhân dân xã Krông Pa tỉnh Phú Yên</v>
      </c>
      <c r="C1939" s="21" t="s">
        <v>15</v>
      </c>
      <c r="D1939" s="22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16939</v>
      </c>
      <c r="B1940" s="19" t="s">
        <v>416</v>
      </c>
      <c r="C1940" s="20" t="s">
        <v>13</v>
      </c>
      <c r="D1940" s="21"/>
      <c r="E1940" s="1" t="s">
        <v>13</v>
      </c>
      <c r="F1940" s="1" t="s">
        <v>13</v>
      </c>
      <c r="G1940" s="1" t="s">
        <v>13</v>
      </c>
      <c r="H1940" s="1" t="s">
        <v>14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16940</v>
      </c>
      <c r="B1941" s="19" t="str">
        <f>HYPERLINK("https://sonhoa.phuyen.gov.vn/xa-suoi-bac", "UBND Ủy ban nhân dân xã Suối Bạc tỉnh Phú Yên")</f>
        <v>UBND Ủy ban nhân dân xã Suối Bạc tỉnh Phú Yên</v>
      </c>
      <c r="C1941" s="21" t="s">
        <v>15</v>
      </c>
      <c r="D1941" s="22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16941</v>
      </c>
      <c r="B1942" s="19" t="str">
        <f>HYPERLINK("https://www.facebook.com/p/Tu%E1%BB%95i-tr%E1%BA%BB-C%C3%B4ng-an-th%E1%BB%8B-x%C3%A3-S%C6%A1n-T%C3%A2y-100040884909606/", "Công an xã Sơn Hà tỉnh Phú Yên")</f>
        <v>Công an xã Sơn Hà tỉnh Phú Yên</v>
      </c>
      <c r="C1942" s="21" t="s">
        <v>15</v>
      </c>
      <c r="D1942" s="21" t="s">
        <v>16</v>
      </c>
      <c r="E1942" s="1" t="s">
        <v>13</v>
      </c>
      <c r="F1942" s="1" t="s">
        <v>13</v>
      </c>
      <c r="G1942" s="1" t="s">
        <v>13</v>
      </c>
      <c r="H1942" s="1" t="s">
        <v>14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16942</v>
      </c>
      <c r="B1943" s="19" t="str">
        <f>HYPERLINK("https://sonhoa.phuyen.gov.vn/xa-son-ha", "UBND Ủy ban nhân dân xã Sơn Hà tỉnh Phú Yên")</f>
        <v>UBND Ủy ban nhân dân xã Sơn Hà tỉnh Phú Yên</v>
      </c>
      <c r="C1943" s="21" t="s">
        <v>15</v>
      </c>
      <c r="D1943" s="22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16943</v>
      </c>
      <c r="B1944" s="19" t="s">
        <v>417</v>
      </c>
      <c r="C1944" s="20" t="s">
        <v>13</v>
      </c>
      <c r="D1944" s="21" t="s">
        <v>16</v>
      </c>
      <c r="E1944" s="1" t="s">
        <v>13</v>
      </c>
      <c r="F1944" s="1" t="s">
        <v>13</v>
      </c>
      <c r="G1944" s="1" t="s">
        <v>13</v>
      </c>
      <c r="H1944" s="1" t="s">
        <v>14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16944</v>
      </c>
      <c r="B1945" s="19" t="str">
        <f>HYPERLINK("https://sonhoa.phuyen.gov.vn/xa-suoi-trai", "UBND Ủy ban nhân dân xã Suối Trai tỉnh Phú Yên")</f>
        <v>UBND Ủy ban nhân dân xã Suối Trai tỉnh Phú Yên</v>
      </c>
      <c r="C1945" s="21" t="s">
        <v>15</v>
      </c>
      <c r="D1945" s="22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16945</v>
      </c>
      <c r="B1946" s="19" t="s">
        <v>418</v>
      </c>
      <c r="C1946" s="20" t="s">
        <v>13</v>
      </c>
      <c r="D1946" s="21" t="s">
        <v>16</v>
      </c>
      <c r="E1946" s="1" t="s">
        <v>13</v>
      </c>
      <c r="F1946" s="1" t="s">
        <v>13</v>
      </c>
      <c r="G1946" s="1" t="s">
        <v>13</v>
      </c>
      <c r="H1946" s="1" t="s">
        <v>14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16946</v>
      </c>
      <c r="B1947" s="19" t="str">
        <f>HYPERLINK("http://ealam.songhinh.phuyen.gov.vn/", "UBND Ủy ban nhân dân xã Ea Lâm tỉnh Phú Yên")</f>
        <v>UBND Ủy ban nhân dân xã Ea Lâm tỉnh Phú Yên</v>
      </c>
      <c r="C1947" s="21" t="s">
        <v>15</v>
      </c>
      <c r="D1947" s="22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16947</v>
      </c>
      <c r="B1948" s="19" t="s">
        <v>419</v>
      </c>
      <c r="C1948" s="20" t="s">
        <v>13</v>
      </c>
      <c r="D1948" s="21"/>
      <c r="E1948" s="1" t="s">
        <v>13</v>
      </c>
      <c r="F1948" s="1" t="s">
        <v>13</v>
      </c>
      <c r="G1948" s="1" t="s">
        <v>13</v>
      </c>
      <c r="H1948" s="1" t="s">
        <v>14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16948</v>
      </c>
      <c r="B1949" s="19" t="str">
        <f>HYPERLINK("http://ducbinhtay.songhinh.phuyen.gov.vn/", "UBND Ủy ban nhân dân xã Đức Bình Tây tỉnh Phú Yên")</f>
        <v>UBND Ủy ban nhân dân xã Đức Bình Tây tỉnh Phú Yên</v>
      </c>
      <c r="C1949" s="21" t="s">
        <v>15</v>
      </c>
      <c r="D1949" s="22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16949</v>
      </c>
      <c r="B1950" s="19" t="s">
        <v>420</v>
      </c>
      <c r="C1950" s="20" t="s">
        <v>13</v>
      </c>
      <c r="D1950" s="21"/>
      <c r="E1950" s="1" t="s">
        <v>13</v>
      </c>
      <c r="F1950" s="1" t="s">
        <v>13</v>
      </c>
      <c r="G1950" s="1" t="s">
        <v>13</v>
      </c>
      <c r="H1950" s="1" t="s">
        <v>14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16950</v>
      </c>
      <c r="B1951" s="19" t="str">
        <f>HYPERLINK("http://eaba.songhinh.phuyen.gov.vn/", "UBND Ủy ban nhân dân xã Ea Bá tỉnh Phú Yên")</f>
        <v>UBND Ủy ban nhân dân xã Ea Bá tỉnh Phú Yên</v>
      </c>
      <c r="C1951" s="21" t="s">
        <v>15</v>
      </c>
      <c r="D1951" s="22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16951</v>
      </c>
      <c r="B1952" s="19" t="str">
        <f>HYPERLINK("https://www.facebook.com/p/Tu%E1%BB%95i-Tr%E1%BA%BB-S%C6%A1n-Giang-100064751044063/?locale=cs_CZ", "Công an xã Sơn Giang tỉnh Phú Yên")</f>
        <v>Công an xã Sơn Giang tỉnh Phú Yên</v>
      </c>
      <c r="C1952" s="21" t="s">
        <v>15</v>
      </c>
      <c r="D1952" s="21"/>
      <c r="E1952" s="1" t="s">
        <v>13</v>
      </c>
      <c r="F1952" s="1" t="s">
        <v>13</v>
      </c>
      <c r="G1952" s="1" t="s">
        <v>13</v>
      </c>
      <c r="H1952" s="1" t="s">
        <v>14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16952</v>
      </c>
      <c r="B1953" s="19" t="str">
        <f>HYPERLINK("http://songiang.songhinh.phuyen.gov.vn/", "UBND Ủy ban nhân dân xã Sơn Giang tỉnh Phú Yên")</f>
        <v>UBND Ủy ban nhân dân xã Sơn Giang tỉnh Phú Yên</v>
      </c>
      <c r="C1953" s="21" t="s">
        <v>15</v>
      </c>
      <c r="D1953" s="22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16953</v>
      </c>
      <c r="B1954" s="19" t="s">
        <v>421</v>
      </c>
      <c r="C1954" s="20" t="s">
        <v>13</v>
      </c>
      <c r="D1954" s="21" t="s">
        <v>16</v>
      </c>
      <c r="E1954" s="1" t="s">
        <v>13</v>
      </c>
      <c r="F1954" s="1" t="s">
        <v>13</v>
      </c>
      <c r="G1954" s="1" t="s">
        <v>13</v>
      </c>
      <c r="H1954" s="1" t="s">
        <v>14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16954</v>
      </c>
      <c r="B1955" s="19" t="str">
        <f>HYPERLINK("https://ducbinhdong.songhinh.phuyen.gov.vn/", "UBND Ủy ban nhân dân xã Đức Bình Đông tỉnh Phú Yên")</f>
        <v>UBND Ủy ban nhân dân xã Đức Bình Đông tỉnh Phú Yên</v>
      </c>
      <c r="C1955" s="21" t="s">
        <v>15</v>
      </c>
      <c r="D1955" s="22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16955</v>
      </c>
      <c r="B1956" s="19" t="s">
        <v>422</v>
      </c>
      <c r="C1956" s="20" t="s">
        <v>13</v>
      </c>
      <c r="D1956" s="21" t="s">
        <v>16</v>
      </c>
      <c r="E1956" s="1" t="s">
        <v>13</v>
      </c>
      <c r="F1956" s="1" t="s">
        <v>13</v>
      </c>
      <c r="G1956" s="1" t="s">
        <v>13</v>
      </c>
      <c r="H1956" s="1" t="s">
        <v>14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16956</v>
      </c>
      <c r="B1957" s="19" t="str">
        <f>HYPERLINK("http://eabar.songhinh.phuyen.gov.vn/", "UBND Ủy ban nhân dân xã EaBar tỉnh Phú Yên")</f>
        <v>UBND Ủy ban nhân dân xã EaBar tỉnh Phú Yên</v>
      </c>
      <c r="C1957" s="21" t="s">
        <v>15</v>
      </c>
      <c r="D1957" s="22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16957</v>
      </c>
      <c r="B1958" s="19" t="s">
        <v>423</v>
      </c>
      <c r="C1958" s="20" t="s">
        <v>13</v>
      </c>
      <c r="D1958" s="21"/>
      <c r="E1958" s="1" t="s">
        <v>13</v>
      </c>
      <c r="F1958" s="1" t="s">
        <v>13</v>
      </c>
      <c r="G1958" s="1" t="s">
        <v>13</v>
      </c>
      <c r="H1958" s="1" t="s">
        <v>14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16958</v>
      </c>
      <c r="B1959" s="19" t="str">
        <f>HYPERLINK("https://eabia.songhinh.phuyen.gov.vn/gioi-thieu-chung", "UBND Ủy ban nhân dân xã EaBia tỉnh Phú Yên")</f>
        <v>UBND Ủy ban nhân dân xã EaBia tỉnh Phú Yên</v>
      </c>
      <c r="C1959" s="21" t="s">
        <v>15</v>
      </c>
      <c r="D1959" s="22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16959</v>
      </c>
      <c r="B1960" s="19" t="s">
        <v>424</v>
      </c>
      <c r="C1960" s="20" t="s">
        <v>13</v>
      </c>
      <c r="D1960" s="21" t="s">
        <v>16</v>
      </c>
      <c r="E1960" s="1" t="s">
        <v>13</v>
      </c>
      <c r="F1960" s="1" t="s">
        <v>13</v>
      </c>
      <c r="G1960" s="1" t="s">
        <v>13</v>
      </c>
      <c r="H1960" s="1" t="s">
        <v>14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16960</v>
      </c>
      <c r="B1961" s="19" t="str">
        <f>HYPERLINK("http://eatrol.songhinh.phuyen.gov.vn/", "UBND Ủy ban nhân dân xã EaTrol tỉnh Phú Yên")</f>
        <v>UBND Ủy ban nhân dân xã EaTrol tỉnh Phú Yên</v>
      </c>
      <c r="C1961" s="21" t="s">
        <v>15</v>
      </c>
      <c r="D1961" s="22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16961</v>
      </c>
      <c r="B1962" s="19" t="s">
        <v>425</v>
      </c>
      <c r="C1962" s="20" t="s">
        <v>13</v>
      </c>
      <c r="D1962" s="21"/>
      <c r="E1962" s="1" t="s">
        <v>13</v>
      </c>
      <c r="F1962" s="1" t="s">
        <v>13</v>
      </c>
      <c r="G1962" s="1" t="s">
        <v>13</v>
      </c>
      <c r="H1962" s="1" t="s">
        <v>14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16962</v>
      </c>
      <c r="B1963" s="19" t="str">
        <f>HYPERLINK("https://songhinh.phuyen.gov.vn/", "UBND Ủy ban nhân dân xã Sông Hinh tỉnh Phú Yên")</f>
        <v>UBND Ủy ban nhân dân xã Sông Hinh tỉnh Phú Yên</v>
      </c>
      <c r="C1963" s="21" t="s">
        <v>15</v>
      </c>
      <c r="D1963" s="22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16963</v>
      </c>
      <c r="B1964" s="19" t="s">
        <v>426</v>
      </c>
      <c r="C1964" s="20" t="s">
        <v>13</v>
      </c>
      <c r="D1964" s="21"/>
      <c r="E1964" s="1" t="s">
        <v>13</v>
      </c>
      <c r="F1964" s="1" t="s">
        <v>13</v>
      </c>
      <c r="G1964" s="1" t="s">
        <v>13</v>
      </c>
      <c r="H1964" s="1" t="s">
        <v>14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16964</v>
      </c>
      <c r="B1965" s="19" t="str">
        <f>HYPERLINK("http://ealy.songhinh.phuyen.gov.vn/", "UBND Ủy ban nhân dân xã Ealy tỉnh Phú Yên")</f>
        <v>UBND Ủy ban nhân dân xã Ealy tỉnh Phú Yên</v>
      </c>
      <c r="C1965" s="21" t="s">
        <v>15</v>
      </c>
      <c r="D1965" s="22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16965</v>
      </c>
      <c r="B1966" s="19" t="str">
        <f>HYPERLINK("https://www.facebook.com/p/Tu%E1%BB%95i-tr%E1%BA%BB-C%C3%B4ng-an-th%E1%BB%8B-x%C3%A3-S%C6%A1n-T%C3%A2y-100040884909606/", "Công an xã Sơn Thành Tây tỉnh Phú Yên")</f>
        <v>Công an xã Sơn Thành Tây tỉnh Phú Yên</v>
      </c>
      <c r="C1966" s="21" t="s">
        <v>15</v>
      </c>
      <c r="D1966" s="21" t="s">
        <v>16</v>
      </c>
      <c r="E1966" s="1" t="s">
        <v>13</v>
      </c>
      <c r="F1966" s="1" t="s">
        <v>13</v>
      </c>
      <c r="G1966" s="1" t="s">
        <v>13</v>
      </c>
      <c r="H1966" s="1" t="s">
        <v>14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16966</v>
      </c>
      <c r="B1967" s="19" t="str">
        <f>HYPERLINK("http://sonthanhtay.tayhoa.phuyen.gov.vn/", "UBND Ủy ban nhân dân xã Sơn Thành Tây tỉnh Phú Yên")</f>
        <v>UBND Ủy ban nhân dân xã Sơn Thành Tây tỉnh Phú Yên</v>
      </c>
      <c r="C1967" s="21" t="s">
        <v>15</v>
      </c>
      <c r="D1967" s="22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16967</v>
      </c>
      <c r="B1968" s="19" t="s">
        <v>427</v>
      </c>
      <c r="C1968" s="20" t="s">
        <v>13</v>
      </c>
      <c r="D1968" s="21"/>
      <c r="E1968" s="1" t="s">
        <v>13</v>
      </c>
      <c r="F1968" s="1" t="s">
        <v>13</v>
      </c>
      <c r="G1968" s="1" t="s">
        <v>13</v>
      </c>
      <c r="H1968" s="1" t="s">
        <v>14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16968</v>
      </c>
      <c r="B1969" s="19" t="str">
        <f>HYPERLINK("http://sonthanhdong.tayhoa.phuyen.gov.vn/", "UBND Ủy ban nhân dân xã Sơn Thành Đông tỉnh Phú Yên")</f>
        <v>UBND Ủy ban nhân dân xã Sơn Thành Đông tỉnh Phú Yên</v>
      </c>
      <c r="C1969" s="21" t="s">
        <v>15</v>
      </c>
      <c r="D1969" s="22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16969</v>
      </c>
      <c r="B1970" s="19" t="s">
        <v>428</v>
      </c>
      <c r="C1970" s="20" t="s">
        <v>13</v>
      </c>
      <c r="D1970" s="21"/>
      <c r="E1970" s="1" t="s">
        <v>13</v>
      </c>
      <c r="F1970" s="1" t="s">
        <v>13</v>
      </c>
      <c r="G1970" s="1" t="s">
        <v>13</v>
      </c>
      <c r="H1970" s="1" t="s">
        <v>14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16970</v>
      </c>
      <c r="B1971" s="19" t="str">
        <f>HYPERLINK("http://hoabinh1.tayhoa.phuyen.gov.vn/", "UBND Ủy ban nhân dân xã Hòa Bình 1 tỉnh Phú Yên")</f>
        <v>UBND Ủy ban nhân dân xã Hòa Bình 1 tỉnh Phú Yên</v>
      </c>
      <c r="C1971" s="21" t="s">
        <v>15</v>
      </c>
      <c r="D1971" s="22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16971</v>
      </c>
      <c r="B1972" s="19" t="str">
        <f>HYPERLINK("https://www.facebook.com/doancongantinhphuyen/", "Công an xã Hòa Phong tỉnh Phú Yên")</f>
        <v>Công an xã Hòa Phong tỉnh Phú Yên</v>
      </c>
      <c r="C1972" s="21" t="s">
        <v>15</v>
      </c>
      <c r="D1972" s="21"/>
      <c r="E1972" s="1" t="s">
        <v>13</v>
      </c>
      <c r="F1972" s="1" t="s">
        <v>13</v>
      </c>
      <c r="G1972" s="1" t="s">
        <v>13</v>
      </c>
      <c r="H1972" s="1" t="s">
        <v>14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16972</v>
      </c>
      <c r="B1973" s="19" t="str">
        <f>HYPERLINK("http://hoaphong.tayhoa.phuyen.gov.vn/", "UBND Ủy ban nhân dân xã Hòa Phong tỉnh Phú Yên")</f>
        <v>UBND Ủy ban nhân dân xã Hòa Phong tỉnh Phú Yên</v>
      </c>
      <c r="C1973" s="21" t="s">
        <v>15</v>
      </c>
      <c r="D1973" s="22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16973</v>
      </c>
      <c r="B1974" s="19" t="str">
        <f>HYPERLINK("https://www.facebook.com/thanhniendonghoa/?locale=vi_VN", "Công an xã Hòa Phú tỉnh Phú Yên")</f>
        <v>Công an xã Hòa Phú tỉnh Phú Yên</v>
      </c>
      <c r="C1974" s="21" t="s">
        <v>15</v>
      </c>
      <c r="D1974" s="21"/>
      <c r="E1974" s="1" t="s">
        <v>13</v>
      </c>
      <c r="F1974" s="1" t="s">
        <v>13</v>
      </c>
      <c r="G1974" s="1" t="s">
        <v>13</v>
      </c>
      <c r="H1974" s="1" t="s">
        <v>14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16974</v>
      </c>
      <c r="B1975" s="19" t="str">
        <f>HYPERLINK("http://hoatantay.tayhoa.phuyen.gov.vn/", "UBND Ủy ban nhân dân xã Hòa Phú tỉnh Phú Yên")</f>
        <v>UBND Ủy ban nhân dân xã Hòa Phú tỉnh Phú Yên</v>
      </c>
      <c r="C1975" s="21" t="s">
        <v>15</v>
      </c>
      <c r="D1975" s="22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16975</v>
      </c>
      <c r="B1976" s="19" t="s">
        <v>429</v>
      </c>
      <c r="C1976" s="20" t="s">
        <v>13</v>
      </c>
      <c r="D1976" s="21"/>
      <c r="E1976" s="1" t="s">
        <v>13</v>
      </c>
      <c r="F1976" s="1" t="s">
        <v>13</v>
      </c>
      <c r="G1976" s="1" t="s">
        <v>13</v>
      </c>
      <c r="H1976" s="1" t="s">
        <v>14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16976</v>
      </c>
      <c r="B1977" s="19" t="str">
        <f>HYPERLINK("http://hoatantay.tayhoa.phuyen.gov.vn/", "UBND Ủy ban nhân dân xã Hòa Tân Tây tỉnh Phú Yên")</f>
        <v>UBND Ủy ban nhân dân xã Hòa Tân Tây tỉnh Phú Yên</v>
      </c>
      <c r="C1977" s="21" t="s">
        <v>15</v>
      </c>
      <c r="D1977" s="22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16977</v>
      </c>
      <c r="B1978" s="19" t="str">
        <f>HYPERLINK("https://www.facebook.com/p/%C4%90o%C3%A0n-c%C6%A1-s%E1%BB%9F-C%C3%B4ng-an-th%E1%BB%8B-x%C3%A3-%C4%90%C3%B4ng-H%C3%B2a-100070857971642/", "Công an xã Hòa Đồng tỉnh Phú Yên")</f>
        <v>Công an xã Hòa Đồng tỉnh Phú Yên</v>
      </c>
      <c r="C1978" s="21" t="s">
        <v>15</v>
      </c>
      <c r="D1978" s="21"/>
      <c r="E1978" s="1" t="s">
        <v>13</v>
      </c>
      <c r="F1978" s="1" t="s">
        <v>13</v>
      </c>
      <c r="G1978" s="1" t="s">
        <v>13</v>
      </c>
      <c r="H1978" s="1" t="s">
        <v>14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16978</v>
      </c>
      <c r="B1979" s="19" t="str">
        <f>HYPERLINK("http://hoadong.tayhoa.phuyen.gov.vn/", "UBND Ủy ban nhân dân xã Hòa Đồng tỉnh Phú Yên")</f>
        <v>UBND Ủy ban nhân dân xã Hòa Đồng tỉnh Phú Yên</v>
      </c>
      <c r="C1979" s="21" t="s">
        <v>15</v>
      </c>
      <c r="D1979" s="22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16979</v>
      </c>
      <c r="B1980" s="19" t="str">
        <f>HYPERLINK("https://www.facebook.com/ConganxaHoaMyDong/", "Công an xã Hòa Mỹ Đông tỉnh Phú Yên")</f>
        <v>Công an xã Hòa Mỹ Đông tỉnh Phú Yên</v>
      </c>
      <c r="C1980" s="21" t="s">
        <v>15</v>
      </c>
      <c r="D1980" s="21" t="s">
        <v>16</v>
      </c>
      <c r="E1980" s="1" t="s">
        <v>13</v>
      </c>
      <c r="F1980" s="1" t="s">
        <v>13</v>
      </c>
      <c r="G1980" s="1" t="s">
        <v>13</v>
      </c>
      <c r="H1980" s="1" t="s">
        <v>14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16980</v>
      </c>
      <c r="B1981" s="19" t="str">
        <f>HYPERLINK("http://hoamydong.tayhoa.phuyen.gov.vn/", "UBND Ủy ban nhân dân xã Hòa Mỹ Đông tỉnh Phú Yên")</f>
        <v>UBND Ủy ban nhân dân xã Hòa Mỹ Đông tỉnh Phú Yên</v>
      </c>
      <c r="C1981" s="21" t="s">
        <v>15</v>
      </c>
      <c r="D1981" s="22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16981</v>
      </c>
      <c r="B1982" s="19" t="s">
        <v>430</v>
      </c>
      <c r="C1982" s="20" t="s">
        <v>13</v>
      </c>
      <c r="D1982" s="21"/>
      <c r="E1982" s="1" t="s">
        <v>13</v>
      </c>
      <c r="F1982" s="1" t="s">
        <v>13</v>
      </c>
      <c r="G1982" s="1" t="s">
        <v>13</v>
      </c>
      <c r="H1982" s="1" t="s">
        <v>14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16982</v>
      </c>
      <c r="B1983" s="19" t="str">
        <f>HYPERLINK("http://hoamytay.tayhoa.phuyen.gov.vn/", "UBND Ủy ban nhân dân xã Hòa Mỹ Tây tỉnh Phú Yên")</f>
        <v>UBND Ủy ban nhân dân xã Hòa Mỹ Tây tỉnh Phú Yên</v>
      </c>
      <c r="C1983" s="21" t="s">
        <v>15</v>
      </c>
      <c r="D1983" s="22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16983</v>
      </c>
      <c r="B1984" s="19" t="s">
        <v>431</v>
      </c>
      <c r="C1984" s="20" t="s">
        <v>13</v>
      </c>
      <c r="D1984" s="21"/>
      <c r="E1984" s="1" t="s">
        <v>13</v>
      </c>
      <c r="F1984" s="1" t="s">
        <v>13</v>
      </c>
      <c r="G1984" s="1" t="s">
        <v>13</v>
      </c>
      <c r="H1984" s="1" t="s">
        <v>14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16984</v>
      </c>
      <c r="B1985" s="19" t="str">
        <f>HYPERLINK("http://hoathinh.tayhoa.phuyen.gov.vn/", "UBND Ủy ban nhân dân xã Hòa Thịnh tỉnh Phú Yên")</f>
        <v>UBND Ủy ban nhân dân xã Hòa Thịnh tỉnh Phú Yên</v>
      </c>
      <c r="C1985" s="21" t="s">
        <v>15</v>
      </c>
      <c r="D1985" s="22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16985</v>
      </c>
      <c r="B1986" s="19" t="s">
        <v>432</v>
      </c>
      <c r="C1986" s="20" t="s">
        <v>13</v>
      </c>
      <c r="D1986" s="21"/>
      <c r="E1986" s="1" t="s">
        <v>13</v>
      </c>
      <c r="F1986" s="1" t="s">
        <v>13</v>
      </c>
      <c r="G1986" s="1" t="s">
        <v>13</v>
      </c>
      <c r="H1986" s="1" t="s">
        <v>14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16986</v>
      </c>
      <c r="B1987" s="19" t="str">
        <f>HYPERLINK("http://hoaquangbac.phuhoa.phuyen.gov.vn/", "UBND Ủy ban nhân dân xã Hòa Quang Bắc tỉnh Phú Yên")</f>
        <v>UBND Ủy ban nhân dân xã Hòa Quang Bắc tỉnh Phú Yên</v>
      </c>
      <c r="C1987" s="21" t="s">
        <v>15</v>
      </c>
      <c r="D1987" s="22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16987</v>
      </c>
      <c r="B1988" s="19" t="str">
        <f>HYPERLINK("https://www.facebook.com/p/C%C3%B4ng-an-x%C3%A3-Ho%C3%A0-Quang-Nam-100093128534711/", "Công an xã Hòa Quang Nam tỉnh Phú Yên")</f>
        <v>Công an xã Hòa Quang Nam tỉnh Phú Yên</v>
      </c>
      <c r="C1988" s="21" t="s">
        <v>15</v>
      </c>
      <c r="D1988" s="21" t="s">
        <v>16</v>
      </c>
      <c r="E1988" s="1" t="s">
        <v>13</v>
      </c>
      <c r="F1988" s="1" t="s">
        <v>13</v>
      </c>
      <c r="G1988" s="1" t="s">
        <v>13</v>
      </c>
      <c r="H1988" s="1" t="s">
        <v>14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16988</v>
      </c>
      <c r="B1989" s="19" t="str">
        <f>HYPERLINK("http://hoaquangnam.phuhoa.phuyen.gov.vn/", "UBND Ủy ban nhân dân xã Hòa Quang Nam tỉnh Phú Yên")</f>
        <v>UBND Ủy ban nhân dân xã Hòa Quang Nam tỉnh Phú Yên</v>
      </c>
      <c r="C1989" s="21" t="s">
        <v>15</v>
      </c>
      <c r="D1989" s="22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16989</v>
      </c>
      <c r="B1990" s="19" t="str">
        <f>HYPERLINK("https://www.facebook.com/doancongantinhphuyen/", "Công an xã Hòa Hội tỉnh Phú Yên")</f>
        <v>Công an xã Hòa Hội tỉnh Phú Yên</v>
      </c>
      <c r="C1990" s="21" t="s">
        <v>15</v>
      </c>
      <c r="D1990" s="21"/>
      <c r="E1990" s="1" t="s">
        <v>13</v>
      </c>
      <c r="F1990" s="1" t="s">
        <v>13</v>
      </c>
      <c r="G1990" s="1" t="s">
        <v>13</v>
      </c>
      <c r="H1990" s="1" t="s">
        <v>14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16990</v>
      </c>
      <c r="B1991" s="19" t="str">
        <f>HYPERLINK("https://phuhoa.phuyen.gov.vn/", "UBND Ủy ban nhân dân xã Hòa Hội tỉnh Phú Yên")</f>
        <v>UBND Ủy ban nhân dân xã Hòa Hội tỉnh Phú Yên</v>
      </c>
      <c r="C1991" s="21" t="s">
        <v>15</v>
      </c>
      <c r="D1991" s="22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16991</v>
      </c>
      <c r="B1992" s="19" t="str">
        <f>HYPERLINK("https://www.facebook.com/XAHOATRI/", "Công an xã Hòa Trị tỉnh Phú Yên")</f>
        <v>Công an xã Hòa Trị tỉnh Phú Yên</v>
      </c>
      <c r="C1992" s="21" t="s">
        <v>15</v>
      </c>
      <c r="D1992" s="21" t="s">
        <v>16</v>
      </c>
      <c r="E1992" s="1" t="s">
        <v>13</v>
      </c>
      <c r="F1992" s="1" t="s">
        <v>13</v>
      </c>
      <c r="G1992" s="1" t="s">
        <v>13</v>
      </c>
      <c r="H1992" s="1" t="s">
        <v>14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16992</v>
      </c>
      <c r="B1993" s="19" t="str">
        <f>HYPERLINK("http://hoatri.phuhoa.phuyen.gov.vn/", "UBND Ủy ban nhân dân xã Hòa Trị tỉnh Phú Yên")</f>
        <v>UBND Ủy ban nhân dân xã Hòa Trị tỉnh Phú Yên</v>
      </c>
      <c r="C1993" s="21" t="s">
        <v>15</v>
      </c>
      <c r="D1993" s="22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16993</v>
      </c>
      <c r="B1994" s="19" t="str">
        <f>HYPERLINK("https://www.facebook.com/doancongantinhphuyen/?locale=vi_VN", "Công an xã Hòa An tỉnh Phú Yên")</f>
        <v>Công an xã Hòa An tỉnh Phú Yên</v>
      </c>
      <c r="C1994" s="21" t="s">
        <v>15</v>
      </c>
      <c r="D1994" s="21"/>
      <c r="E1994" s="1" t="s">
        <v>13</v>
      </c>
      <c r="F1994" s="1" t="s">
        <v>13</v>
      </c>
      <c r="G1994" s="1" t="s">
        <v>13</v>
      </c>
      <c r="H1994" s="1" t="s">
        <v>14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16994</v>
      </c>
      <c r="B1995" s="19" t="str">
        <f>HYPERLINK("http://hoatantay.tayhoa.phuyen.gov.vn/", "UBND Ủy ban nhân dân xã Hòa An tỉnh Phú Yên")</f>
        <v>UBND Ủy ban nhân dân xã Hòa An tỉnh Phú Yên</v>
      </c>
      <c r="C1995" s="21" t="s">
        <v>15</v>
      </c>
      <c r="D1995" s="22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16995</v>
      </c>
      <c r="B1996" s="19" t="str">
        <f>HYPERLINK("https://www.facebook.com/thanhniendonghoa/?locale=vi_VN", "Công an xã Hòa Định Đông tỉnh Phú Yên")</f>
        <v>Công an xã Hòa Định Đông tỉnh Phú Yên</v>
      </c>
      <c r="C1996" s="21" t="s">
        <v>15</v>
      </c>
      <c r="D1996" s="21" t="s">
        <v>16</v>
      </c>
      <c r="E1996" s="1" t="s">
        <v>13</v>
      </c>
      <c r="F1996" s="1" t="s">
        <v>13</v>
      </c>
      <c r="G1996" s="1" t="s">
        <v>13</v>
      </c>
      <c r="H1996" s="1" t="s">
        <v>14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16996</v>
      </c>
      <c r="B1997" s="19" t="str">
        <f>HYPERLINK("http://hoadinhdong.phuhoa.phuyen.gov.vn/", "UBND Ủy ban nhân dân xã Hòa Định Đông tỉnh Phú Yên")</f>
        <v>UBND Ủy ban nhân dân xã Hòa Định Đông tỉnh Phú Yên</v>
      </c>
      <c r="C1997" s="21" t="s">
        <v>15</v>
      </c>
      <c r="D1997" s="22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16997</v>
      </c>
      <c r="B1998" s="19" t="s">
        <v>433</v>
      </c>
      <c r="C1998" s="20" t="s">
        <v>13</v>
      </c>
      <c r="D1998" s="21" t="s">
        <v>16</v>
      </c>
      <c r="E1998" s="1" t="s">
        <v>13</v>
      </c>
      <c r="F1998" s="1" t="s">
        <v>13</v>
      </c>
      <c r="G1998" s="1" t="s">
        <v>13</v>
      </c>
      <c r="H1998" s="1" t="s">
        <v>14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16998</v>
      </c>
      <c r="B1999" s="19" t="str">
        <f>HYPERLINK("https://bqlkkt.phuyen.gov.vn/images/companies/1/pages/th%C3%B4ng%20b%C3%A1o/2022/2022.1.TB_DS_nguoi_phat_ngon_theo_220106113807kysokyso_signed2021121503306033590.pdf?1642038236397", "UBND Ủy ban nhân dân xã Hòa Định Tây tỉnh Phú Yên")</f>
        <v>UBND Ủy ban nhân dân xã Hòa Định Tây tỉnh Phú Yên</v>
      </c>
      <c r="C1999" s="21" t="s">
        <v>15</v>
      </c>
      <c r="D1999" s="22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16999</v>
      </c>
      <c r="B2000" s="19" t="s">
        <v>434</v>
      </c>
      <c r="C2000" s="20" t="s">
        <v>13</v>
      </c>
      <c r="D2000" s="21"/>
      <c r="E2000" s="1" t="s">
        <v>13</v>
      </c>
      <c r="F2000" s="1" t="s">
        <v>13</v>
      </c>
      <c r="G2000" s="1" t="s">
        <v>13</v>
      </c>
      <c r="H2000" s="1" t="s">
        <v>14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17000</v>
      </c>
      <c r="B2001" s="19" t="str">
        <f>HYPERLINK("http://hoathang.phuhoa.phuyen.gov.vn/vi/", "UBND Ủy ban nhân dân xã Hòa Thắng tỉnh Phú Yên")</f>
        <v>UBND Ủy ban nhân dân xã Hòa Thắng tỉnh Phú Yên</v>
      </c>
      <c r="C2001" s="21" t="s">
        <v>15</v>
      </c>
      <c r="D2001" s="22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98" r:id="rId1" display="https://www.facebook.com/profile.php?id=61550013465175"/>
    <hyperlink ref="D1996" r:id="rId2" display="https://www.facebook.com/profile.php?id=100072124383669"/>
    <hyperlink ref="D1992" r:id="rId3" display="https://www.facebook.com/profile.php?id=61550560713340"/>
    <hyperlink ref="D1988" r:id="rId4" display="https://www.facebook.com/profile.php?id=100093128534711"/>
    <hyperlink ref="D1980" r:id="rId5" display="https://www.facebook.com/ConganxaHoaMyDong"/>
    <hyperlink ref="D1966" r:id="rId6" display="https://www.facebook.com/profile.php?id=61554304090521"/>
    <hyperlink ref="D1960" r:id="rId7" display="https://www.facebook.com/profile.php?id=100084432497880"/>
    <hyperlink ref="D1956" r:id="rId8" display="https://www.facebook.com/profile.php?id=100084935923147"/>
    <hyperlink ref="D1954" r:id="rId9" display="https://www.facebook.com/profile.php?id=100069991207869"/>
    <hyperlink ref="D1946" r:id="rId10" display="https://www.facebook.com/profile.php?id=100092494582002"/>
    <hyperlink ref="D1944" r:id="rId11" display="https://www.facebook.com/profile.php?id=61550820680734"/>
    <hyperlink ref="D1942" r:id="rId12" display="https://www.facebook.com/profile.php?id=100077078396201"/>
    <hyperlink ref="D1938" r:id="rId13" display="https://www.facebook.com/profile.php?id=100080272940134"/>
    <hyperlink ref="D1930" r:id="rId14" display="https://www.facebook.com/profile.php?id=61550112103789"/>
    <hyperlink ref="D1928" r:id="rId15" display="https://www.facebook.com/profile.php?id=61550478545992"/>
    <hyperlink ref="D1926" r:id="rId16" display="https://www.facebook.com/profile.php?id=61550478545992"/>
    <hyperlink ref="D1922" r:id="rId17" display="https://www.facebook.com/profile.php?id=61550699696867"/>
    <hyperlink ref="D1920" r:id="rId18" display="https://www.facebook.com/profile.php?id=100078407517853"/>
    <hyperlink ref="D1892" r:id="rId19" display="https://www.facebook.com/profile.php?id=100078838003104"/>
    <hyperlink ref="D1884" r:id="rId20" display="https://www.facebook.com/profile.php?id=100068422516640"/>
    <hyperlink ref="D1866" r:id="rId21" display="https://www.facebook.com/profile.php?id=100072095980660"/>
    <hyperlink ref="D1864" r:id="rId22" display="https://www.facebook.com/profile.php?id=61550956130042"/>
    <hyperlink ref="D1862" r:id="rId23" display="https://www.facebook.com/conganphuongxuanyen"/>
    <hyperlink ref="D1860" r:id="rId24" display="https://www.facebook.com/profile.php?id=61550628996376"/>
    <hyperlink ref="D1858" r:id="rId25" display="https://www.facebook.com/profile.php?id=100066806936746"/>
    <hyperlink ref="D1856" r:id="rId26" display="https://www.facebook.com/profile.php?id=100067631561961"/>
    <hyperlink ref="D1852" r:id="rId27" display="https://www.facebook.com/profile.php?id=61550275843286"/>
    <hyperlink ref="D1850" r:id="rId28" display="https://www.facebook.com/profile.php?id=100069221619492"/>
    <hyperlink ref="D1848" r:id="rId29" display="https://www.facebook.com/profile.php?id=100064027720140"/>
    <hyperlink ref="D1846" r:id="rId30" display="https://www.facebook.com/profile.php?id=100064200665739"/>
    <hyperlink ref="D1844" r:id="rId31" display="https://www.facebook.com/profile.php?id=100070068381402"/>
    <hyperlink ref="D1842" r:id="rId32" display="https://www.facebook.com/profile.php?id=61550626626284"/>
    <hyperlink ref="D1832" r:id="rId33" display="https://www.facebook.com/profile.php?id=61550529368383"/>
    <hyperlink ref="D1808" r:id="rId34" display="https://www.facebook.com/profile.php?id=100085837857353"/>
    <hyperlink ref="D1804" r:id="rId35" display="https://www.facebook.com/profile.php?id=100086407583017"/>
    <hyperlink ref="D1800" r:id="rId36" display="https://www.facebook.com/profile.php?id=100085537911982"/>
    <hyperlink ref="D1798" r:id="rId37" display="https://www.facebook.com/profile.php?id=100083306383005"/>
    <hyperlink ref="D1794" r:id="rId38" display="https://www.facebook.com/conganxaphuocan"/>
    <hyperlink ref="D1788" r:id="rId39" display="https://www.facebook.com/profile.php?id=100063715094005"/>
    <hyperlink ref="D1786" r:id="rId40" display="https://www.facebook.com/profile.php?id=100090118599909"/>
    <hyperlink ref="D1784" r:id="rId41" display="https://www.facebook.com/profile.php?id=100082799572320"/>
    <hyperlink ref="D1778" r:id="rId42" display="https://www.facebook.com/caxphuochung"/>
    <hyperlink ref="D1776" r:id="rId43" display="https://www.facebook.com/profile.php?id=100083453106147"/>
    <hyperlink ref="D1770" r:id="rId44" display="https://www.facebook.com/profile.php?id=100083257723078"/>
    <hyperlink ref="D1764" r:id="rId45" display="https://www.facebook.com/profile.php?id=100064379841861"/>
    <hyperlink ref="D1760" r:id="rId46" display="https://www.facebook.com/profile.php?id=61550649676829"/>
    <hyperlink ref="D1750" r:id="rId47" display="https://www.facebook.com/profile.php?id=100072499143571"/>
    <hyperlink ref="D1748" r:id="rId48" display="https://www.facebook.com/profile.php?id=100091991231068"/>
    <hyperlink ref="D1724" r:id="rId49" display="https://www.facebook.com/profile.php?id=100083016326632"/>
    <hyperlink ref="D1710" r:id="rId50" display="https://www.facebook.com/profile.php?id=100088947645738"/>
    <hyperlink ref="D1704" r:id="rId51" display="https://www.facebook.com/profile.php?id=100077246261957"/>
    <hyperlink ref="D1700" r:id="rId52" display="https://www.facebook.com/profile.php?id=100083223464290"/>
    <hyperlink ref="D1698" r:id="rId53" display="https://www.facebook.com/profile.php?id=100083631609279"/>
    <hyperlink ref="D1690" r:id="rId54" display="https://www.facebook.com/profile.php?id=100093698619760"/>
    <hyperlink ref="D1688" r:id="rId55" display="https://www.facebook.com/profile.php?id=61553950955948"/>
    <hyperlink ref="D1682" r:id="rId56" display="https://www.facebook.com/profile.php?id=100083497943781"/>
    <hyperlink ref="D1680" r:id="rId57" display="https://www.facebook.com/profile.php?id=100084717121725"/>
    <hyperlink ref="D1678" r:id="rId58" display="https://www.facebook.com/profile.php?id=100063566156680"/>
    <hyperlink ref="D1676" r:id="rId59" display="https://www.facebook.com/profile.php?id=61552103644601"/>
    <hyperlink ref="D1674" r:id="rId60" display="https://www.facebook.com/profile.php?id=100084067157559"/>
    <hyperlink ref="D1672" r:id="rId61" display="https://www.facebook.com/profile.php?id=100088677635686"/>
    <hyperlink ref="D1670" r:id="rId62" display="https://www.facebook.com/Chiddink"/>
    <hyperlink ref="D1668" r:id="rId63" display="https://www.facebook.com/profile.php?id=100039604761947"/>
    <hyperlink ref="D1666" r:id="rId64" display="https://www.facebook.com/conganxamychanhtay"/>
    <hyperlink ref="D1664" r:id="rId65" display="https://www.facebook.com/profile.php?id=100077959235039"/>
    <hyperlink ref="D1662" r:id="rId66" display="https://www.facebook.com/profile.php?id=100080134854024"/>
    <hyperlink ref="D1658" r:id="rId67" display="https://www.facebook.com/Conganxamyquang"/>
    <hyperlink ref="D1656" r:id="rId68" display="https://www.facebook.com/profile.php?id=100089444536429"/>
    <hyperlink ref="D1654" r:id="rId69" display="https://www.facebook.com/CongAnXaMyThanh"/>
    <hyperlink ref="D1648" r:id="rId70" display="https://www.facebook.com/CAXmytrinh"/>
    <hyperlink ref="D1642" r:id="rId71" display="https://www.facebook.com/profile.php?id=100080228014145"/>
    <hyperlink ref="D1610" r:id="rId72" display="https://www.facebook.com/caxanhaodong"/>
    <hyperlink ref="D1600" r:id="rId73" display="https://www.facebook.com/profile.php?id=100083378280880"/>
    <hyperlink ref="D1566" r:id="rId74" display="https://www.facebook.com/profile.php?id=100067241026392"/>
    <hyperlink ref="D1556" r:id="rId75" display="https://www.facebook.com/profile.php?id=100079018708023"/>
    <hyperlink ref="D1554" r:id="rId76" display="https://www.facebook.com/profile.php?id=100091739926914"/>
    <hyperlink ref="D1548" r:id="rId77" display="https://www.facebook.com/profile.php?id=100080455840009"/>
    <hyperlink ref="D1538" r:id="rId78" display="https://www.facebook.com/profile.php?id=100080321956458"/>
    <hyperlink ref="D1536" r:id="rId79" display="https://www.facebook.com/profile.php?id=100063762270805"/>
    <hyperlink ref="D1534" r:id="rId80" display="https://www.facebook.com/profile.php?id=100079406322738"/>
    <hyperlink ref="D1532" r:id="rId81" display="https://www.facebook.com/profile.php?id=100081080766213"/>
    <hyperlink ref="D1530" r:id="rId82" display="https://www.facebook.com/CongAnPhuongThiNaiTPQuyNhon"/>
    <hyperlink ref="D1528" r:id="rId83" display="https://www.facebook.com/cvquangtrung"/>
    <hyperlink ref="D1526" r:id="rId84" display="https://www.facebook.com/profile.php?id=61551033597050"/>
    <hyperlink ref="D1524" r:id="rId85" display="https://www.facebook.com/profile.php?id=100094198361520"/>
    <hyperlink ref="D1522" r:id="rId86" display="https://www.facebook.com/capdongdaqn"/>
    <hyperlink ref="D1518" r:id="rId87" display="https://www.facebook.com/profile.php?id=61550880812112"/>
    <hyperlink ref="D1510" r:id="rId88" display="https://www.facebook.com/profile.php?id=100082831366136"/>
    <hyperlink ref="D1410" r:id="rId89" display="https://www.facebook.com/profile.php?id=100069184570306"/>
    <hyperlink ref="D1406" r:id="rId90" display="https://www.facebook.com/profile.php?id=100069764482792"/>
    <hyperlink ref="D1394" r:id="rId91" display="https://www.facebook.com/profile.php?id=100045274099754"/>
    <hyperlink ref="D1384" r:id="rId92" display="https://www.facebook.com/profile.php?id=61550080545926"/>
    <hyperlink ref="D1348" r:id="rId93" display="https://www.facebook.com/profile.php?id=100065270901299"/>
    <hyperlink ref="D1344" r:id="rId94" display="https://www.facebook.com/profile.php?id=100066277882159"/>
    <hyperlink ref="D1342" r:id="rId95" display="https://www.facebook.com/Haokabg"/>
    <hyperlink ref="D1338" r:id="rId96" display="https://www.facebook.com/profile.php?id=100075732894801"/>
    <hyperlink ref="D1330" r:id="rId97" display="https://www.facebook.com/profile.php?id=100068867250454"/>
    <hyperlink ref="D1326" r:id="rId98" display="https://www.facebook.com/profile.php?id=100072205571379"/>
    <hyperlink ref="D1324" r:id="rId99" display="https://www.facebook.com/caxnt"/>
    <hyperlink ref="D1320" r:id="rId100" display="https://www.facebook.com/caxnghialam"/>
    <hyperlink ref="D1314" r:id="rId101" display="https://www.facebook.com/profile.php?id=100063738775905"/>
    <hyperlink ref="D1308" r:id="rId102" display="https://www.facebook.com/profile.php?id=100063636977670"/>
    <hyperlink ref="D1300" r:id="rId103" display="https://www.facebook.com/profile.php?id=100064267411822"/>
    <hyperlink ref="D1298" r:id="rId104" display="https://www.facebook.com/profile.php?id=100057411251139"/>
    <hyperlink ref="D1286" r:id="rId105" display="https://www.facebook.com/profile.php?id=100064850987637"/>
    <hyperlink ref="D1262" r:id="rId106" display="https://www.facebook.com/profile.php?id=100070940484548"/>
    <hyperlink ref="D1240" r:id="rId107" display="https://www.facebook.com/policebinhtrung"/>
    <hyperlink ref="D1236" r:id="rId108" display="https://www.facebook.com/profile.php?id=61555011661807"/>
    <hyperlink ref="D1234" r:id="rId109" display="https://www.facebook.com/profile.php?id=100071254878238"/>
    <hyperlink ref="D1220" r:id="rId110" display="https://www.facebook.com/policebinhchanh"/>
    <hyperlink ref="D1216" r:id="rId111" display="https://www.facebook.com/CAXBINHTHANH"/>
    <hyperlink ref="D1212" r:id="rId112" display="https://www.facebook.com/profile.php?id=100039441225749"/>
    <hyperlink ref="D1206" r:id="rId113" display="https://www.facebook.com/profile.php?id=100071602140359"/>
    <hyperlink ref="D1192" r:id="rId114" display="https://www.facebook.com/tinhky2021"/>
    <hyperlink ref="D1184" r:id="rId115" display="https://www.facebook.com/profile.php?id=100032868716281"/>
    <hyperlink ref="D1172" r:id="rId116" display="https://www.facebook.com/profile.php?id=100080812667361"/>
    <hyperlink ref="D1166" r:id="rId117" display="https://www.facebook.com/policequelam"/>
    <hyperlink ref="D1162" r:id="rId118" display="https://www.facebook.com/policesonvien"/>
    <hyperlink ref="D1160" r:id="rId119" display="https://www.facebook.com/policequeloc"/>
    <hyperlink ref="D1158" r:id="rId120" display="https://www.facebook.com/profile.php?id=100069805142208"/>
    <hyperlink ref="D1152" r:id="rId121" display="https://www.facebook.com/profile.php?id=100071050579991"/>
    <hyperlink ref="D1150" r:id="rId122" display="https://www.facebook.com/policetamdan"/>
    <hyperlink ref="D1146" r:id="rId123" display="https://www.facebook.com/policetamthai"/>
    <hyperlink ref="D1144" r:id="rId124" display="https://www.facebook.com/policetamvinh"/>
    <hyperlink ref="D1142" r:id="rId125" display="https://www.facebook.com/policetamphuoc"/>
    <hyperlink ref="D1140" r:id="rId126" display="https://www.facebook.com/policetamloc"/>
    <hyperlink ref="D1134" r:id="rId127" display="https://www.facebook.com/Policetamthanhpn"/>
    <hyperlink ref="D1132" r:id="rId128" display="https://www.facebook.com/policetamtra"/>
    <hyperlink ref="D1128" r:id="rId129" display="https://www.facebook.com/profile.php?id=100072116302995"/>
    <hyperlink ref="D1126" r:id="rId130" display="https://www.facebook.com/policetamnghia"/>
    <hyperlink ref="D1124" r:id="rId131" display="https://www.facebook.com/profile.php?id=100068635860222"/>
    <hyperlink ref="D1118" r:id="rId132" display="https://www.facebook.com/profile.php?id=100081072725057"/>
    <hyperlink ref="D1112" r:id="rId133" display="https://www.facebook.com/policetamanhbac"/>
    <hyperlink ref="D1106" r:id="rId134" display="https://www.facebook.com/profile.php?id=100064581442788"/>
    <hyperlink ref="D1104" r:id="rId135" display="https://www.facebook.com/policetamxuan2"/>
    <hyperlink ref="D1102" r:id="rId136" display="https://www.facebook.com/policetamxuan1"/>
    <hyperlink ref="D1090" r:id="rId137" display="https://www.facebook.com/policetracang"/>
    <hyperlink ref="D1084" r:id="rId138" display="https://www.facebook.com/policexatradon"/>
    <hyperlink ref="D1080" r:id="rId139" display="https://www.facebook.com/policetraka"/>
    <hyperlink ref="D1076" r:id="rId140" display="https://www.facebook.com/policetragiac"/>
    <hyperlink ref="D1074" r:id="rId141" display="https://www.facebook.com/profile.php?id=100064156809501"/>
    <hyperlink ref="D1072" r:id="rId142" display="https://www.facebook.com/policetradoc"/>
    <hyperlink ref="D1070" r:id="rId143" display="https://www.facebook.com/policetrabui"/>
    <hyperlink ref="D1068" r:id="rId144" display="https://www.facebook.com/policetragiang"/>
    <hyperlink ref="D1066" r:id="rId145" display="https://www.facebook.com/policetraduong"/>
    <hyperlink ref="D1062" r:id="rId146" display="https://www.facebook.com/policetranu"/>
    <hyperlink ref="D1060" r:id="rId147" display="https://www.facebook.com/policetrakot"/>
    <hyperlink ref="D1054" r:id="rId148" display="https://www.facebook.com/policetienloc"/>
    <hyperlink ref="D1042" r:id="rId149" display="https://www.facebook.com/policetienhieptp"/>
    <hyperlink ref="D1038" r:id="rId150" display="https://www.facebook.com/policetienlanh"/>
    <hyperlink ref="D1036" r:id="rId151" display="https://www.facebook.com/policetienchau"/>
    <hyperlink ref="D1030" r:id="rId152" display="https://www.facebook.com/profile.php?id=100081826667879"/>
    <hyperlink ref="D1028" r:id="rId153" display="https://www.facebook.com/policebinhnamtb"/>
    <hyperlink ref="D1026" r:id="rId154" display="https://www.facebook.com/policebinhtrung"/>
    <hyperlink ref="D1024" r:id="rId155" display="https://www.facebook.com/policeBinhAn"/>
    <hyperlink ref="D1022" r:id="rId156" display="https://www.facebook.com/policebinhque"/>
    <hyperlink ref="D1018" r:id="rId157" display="https://www.facebook.com/policebinhsa"/>
    <hyperlink ref="D1014" r:id="rId158" display="https://www.facebook.com/policebinhchanh"/>
    <hyperlink ref="D1010" r:id="rId159" display="https://www.facebook.com/policebinhquy"/>
    <hyperlink ref="D1002" r:id="rId160" display="https://www.facebook.com/policebinhlanh"/>
    <hyperlink ref="D1000" r:id="rId161" display="https://www.facebook.com/policebinhminhtb"/>
    <hyperlink ref="D998" r:id="rId162" display="https://www.facebook.com/policebinhdao"/>
    <hyperlink ref="D996" r:id="rId163" display="https://www.facebook.com/policebinhtrieu"/>
    <hyperlink ref="D994" r:id="rId164" display="https://www.facebook.com/policeBinhPhuc"/>
    <hyperlink ref="D992" r:id="rId165" display="https://www.facebook.com/policebinhnguyen"/>
    <hyperlink ref="D990" r:id="rId166" display="https://www.facebook.com/policebinhgiang"/>
    <hyperlink ref="D988" r:id="rId167" display="https://www.facebook.com/profile.php?id=100093398715375"/>
    <hyperlink ref="D986" r:id="rId168" display="https://www.facebook.com/policebinhson"/>
    <hyperlink ref="D984" r:id="rId169" display="https://www.facebook.com/PoliceThangPhuoc"/>
    <hyperlink ref="D982" r:id="rId170" display="https://www.facebook.com/policequeluu"/>
    <hyperlink ref="D974" r:id="rId171" display="https://www.facebook.com/policesongtra"/>
    <hyperlink ref="D972" r:id="rId172" display="https://www.facebook.com/policebinhlam"/>
    <hyperlink ref="D970" r:id="rId173" display="https://www.facebook.com/policehiepthuan"/>
    <hyperlink ref="D968" r:id="rId174" display="https://www.facebook.com/Policehiephoa"/>
    <hyperlink ref="D964" r:id="rId175" display="https://www.facebook.com/profile.php?id=100063715094005"/>
    <hyperlink ref="D962" r:id="rId176" display="https://www.facebook.com/policephuockim"/>
    <hyperlink ref="D954" r:id="rId177" display="https://www.facebook.com/profile.php?id=100071992545348"/>
    <hyperlink ref="D950" r:id="rId178" display="https://www.facebook.com/profile.php?id=100085919055199"/>
    <hyperlink ref="D948" r:id="rId179" display="https://www.facebook.com/policephuochiep"/>
    <hyperlink ref="D944" r:id="rId180" display="https://www.facebook.com/policedacpringng"/>
    <hyperlink ref="D942" r:id="rId181" display="https://www.facebook.com/policedacpreng"/>
    <hyperlink ref="D940" r:id="rId182" display="https://www.facebook.com/policecady"/>
    <hyperlink ref="D936" r:id="rId183" display="https://www.facebook.com/policechaval"/>
    <hyperlink ref="D932" r:id="rId184" display="https://www.facebook.com/policeladeeng"/>
    <hyperlink ref="D930" r:id="rId185" display="https://www.facebook.com/policetapoo"/>
    <hyperlink ref="D926" r:id="rId186" display="https://www.facebook.com/policechochun"/>
    <hyperlink ref="D922" r:id="rId187" display="https://www.facebook.com/policequeminh"/>
    <hyperlink ref="D914" r:id="rId188" display="https://www.facebook.com/policequelong"/>
    <hyperlink ref="D910" r:id="rId189" display="https://www.facebook.com/policequethuan"/>
    <hyperlink ref="D908" r:id="rId190" display="https://www.facebook.com/policequehiepqs"/>
    <hyperlink ref="D898" r:id="rId191" display="https://www.facebook.com/policequexuan1"/>
    <hyperlink ref="D894" r:id="rId192" display="https://www.facebook.com/policeduynghia"/>
    <hyperlink ref="D892" r:id="rId193" display="https://www.facebook.com/policeduyvinh"/>
    <hyperlink ref="D890" r:id="rId194" display="https://www.facebook.com/policeduythanh"/>
    <hyperlink ref="D886" r:id="rId195" display="https://www.facebook.com/policeduytrung"/>
    <hyperlink ref="D884" r:id="rId196" display="https://www.facebook.com/policeduyson"/>
    <hyperlink ref="D882" r:id="rId197" display="https://www.facebook.com/policeduytrinh"/>
    <hyperlink ref="D880" r:id="rId198" display="https://www.facebook.com/policeduychau"/>
    <hyperlink ref="D878" r:id="rId199" display="https://www.facebook.com/policeduyhoa"/>
    <hyperlink ref="D876" r:id="rId200" display="https://www.facebook.com/policeduytan"/>
    <hyperlink ref="D874" r:id="rId201" display="https://www.facebook.com/policeduyphu"/>
    <hyperlink ref="D872" r:id="rId202" display="https://www.facebook.com/policeduythu"/>
    <hyperlink ref="D870" r:id="rId203" display="https://www.facebook.com/policedienphuong"/>
    <hyperlink ref="D860" r:id="rId204" display="https://www.facebook.com/policedienduong"/>
    <hyperlink ref="D858" r:id="rId205" display="https://www.facebook.com/policediennamdong"/>
    <hyperlink ref="D854" r:id="rId206" display="https://www.facebook.com/policediennambac"/>
    <hyperlink ref="D852" r:id="rId207" display="https://www.facebook.com/policedienan"/>
    <hyperlink ref="D848" r:id="rId208" display="https://www.facebook.com/policedientho"/>
    <hyperlink ref="D844" r:id="rId209" display="https://www.facebook.com/policedienngoc"/>
    <hyperlink ref="D832" r:id="rId210" display="https://www.facebook.com/policevinhdien"/>
    <hyperlink ref="D828" r:id="rId211" display="https://www.facebook.com/ConganxaDaiAnVuBanNamDinh"/>
    <hyperlink ref="D826" r:id="rId212" display="https://www.facebook.com/policedaicuong"/>
    <hyperlink ref="D824" r:id="rId213" display="https://www.facebook.com/profile.php?id=100085001826406"/>
    <hyperlink ref="D822" r:id="rId214" display="https://www.facebook.com/policedaiminhdl"/>
    <hyperlink ref="D820" r:id="rId215" display="https://www.facebook.com/PoliceDaiPhong"/>
    <hyperlink ref="D818" r:id="rId216" display="https://www.facebook.com/policedaitan"/>
    <hyperlink ref="D816" r:id="rId217" display="https://www.facebook.com/policedaichanh"/>
    <hyperlink ref="D814" r:id="rId218" display="https://www.facebook.com/policedaithanh"/>
    <hyperlink ref="D810" r:id="rId219" display="https://www.facebook.com/policedainghia"/>
    <hyperlink ref="D806" r:id="rId220" display="https://www.facebook.com/profile.php?id=100063835972226"/>
    <hyperlink ref="D804" r:id="rId221" display="https://www.facebook.com/policedaihong"/>
    <hyperlink ref="D802" r:id="rId222" display="https://www.facebook.com/policedaihung"/>
    <hyperlink ref="D800" r:id="rId223" display="https://www.facebook.com/policedailanh"/>
    <hyperlink ref="D798" r:id="rId224" display="https://www.facebook.com/Policedaison"/>
    <hyperlink ref="D796" r:id="rId225" display="https://www.facebook.com/policekadang"/>
    <hyperlink ref="D794" r:id="rId226" display="https://www.facebook.com/policemacooih"/>
    <hyperlink ref="D792" r:id="rId227" display="https://www.facebook.com/policeZaHung"/>
    <hyperlink ref="D790" r:id="rId228" display="https://www.facebook.com/policearooi"/>
    <hyperlink ref="D782" r:id="rId229" display="https://www.facebook.com/policejongay"/>
    <hyperlink ref="D780" r:id="rId230" display="https://www.facebook.com/policesongkon"/>
    <hyperlink ref="D758" r:id="rId231" display="https://www.facebook.com/Policechom"/>
    <hyperlink ref="D756" r:id="rId232" display="https://www.facebook.com/profile.php?id=100086064067220"/>
    <hyperlink ref="D750" r:id="rId233" display="https://www.facebook.com/policecamkim"/>
    <hyperlink ref="D744" r:id="rId234" display="https://www.facebook.com/policecuadai"/>
    <hyperlink ref="D742" r:id="rId235" display="https://www.facebook.com/policecamchau"/>
    <hyperlink ref="D730" r:id="rId236" display="https://www.facebook.com/policetamngoc"/>
    <hyperlink ref="D728" r:id="rId237" display="https://www.facebook.com/policehoathuan"/>
    <hyperlink ref="D726" r:id="rId238" display="https://www.facebook.com/policetamphu"/>
    <hyperlink ref="D724" r:id="rId239" display="https://www.facebook.com/policetamthang"/>
    <hyperlink ref="D722" r:id="rId240" display="https://www.facebook.com/profile.php?id=100068154038934"/>
    <hyperlink ref="D694" r:id="rId241" display="https://www.facebook.com/profile.php?id=100065452003081"/>
    <hyperlink ref="D688" r:id="rId242" display="https://www.facebook.com/profile.php?id=100070413840725"/>
    <hyperlink ref="D674" r:id="rId243" display="https://www.facebook.com/profile.php?id=100084110861266"/>
    <hyperlink ref="D662" r:id="rId244" display="https://www.facebook.com/profile.php?id=100073340630214"/>
    <hyperlink ref="D638" r:id="rId245" display="https://www.facebook.com/conganhoathuandong"/>
    <hyperlink ref="D626" r:id="rId246" display="https://www.facebook.com/profile.php?id=61550677443197"/>
    <hyperlink ref="D622" r:id="rId247" display="https://www.facebook.com/profile.php?id=100076406470714"/>
    <hyperlink ref="D616" r:id="rId248" display="https://www.facebook.com/profile.php?id=100063318334846"/>
    <hyperlink ref="D614" r:id="rId249" display="https://www.facebook.com/profile.php?id=100067077204236"/>
    <hyperlink ref="D608" r:id="rId250" display="https://www.facebook.com/profile.php?id=100057225648770"/>
    <hyperlink ref="D604" r:id="rId251" display="https://www.facebook.com/profile.php?id=100067649785413"/>
    <hyperlink ref="D602" r:id="rId252" display="https://www.facebook.com/profile.php?id=100070486870914"/>
    <hyperlink ref="D600" r:id="rId253" display="https://www.facebook.com/phuonghoakhanhnamdn"/>
    <hyperlink ref="D468" r:id="rId254" display="https://www.facebook.com/profile.php?id=100070265953559"/>
    <hyperlink ref="D464" r:id="rId255" display="https://www.facebook.com/profile.php?id=100067499390301"/>
    <hyperlink ref="D446" r:id="rId256" display="https://www.facebook.com/anttphubai"/>
    <hyperlink ref="D386" r:id="rId257" display="https://www.facebook.com/profile.php?id=100077090827012"/>
    <hyperlink ref="D338" r:id="rId258" display="https://www.facebook.com/profile.php?id=61550626626284"/>
    <hyperlink ref="D288" r:id="rId259" display="https://www.facebook.com/CAXHaiLam"/>
    <hyperlink ref="D280" r:id="rId260" display="https://www.facebook.com/CAXHAIPHU"/>
    <hyperlink ref="D272" r:id="rId261" display="https://www.facebook.com/CaxHaiXuan"/>
    <hyperlink ref="D266" r:id="rId262" display="https://www.facebook.com/profile.php?id=100063458405797"/>
    <hyperlink ref="D264" r:id="rId263" display="https://www.facebook.com/profile.php?id=100070573230256"/>
    <hyperlink ref="D258" r:id="rId264" display="https://www.facebook.com/profile.php?id=100064115859330"/>
    <hyperlink ref="D252" r:id="rId265" display="https://www.facebook.com/profile.php?id=100063623409795"/>
    <hyperlink ref="D242" r:id="rId266" display="https://www.facebook.com/profile.php?id=100066238461148"/>
    <hyperlink ref="D236" r:id="rId267" display="https://www.facebook.com/profile.php?id=100070054646296"/>
    <hyperlink ref="D232" r:id="rId268" display="https://www.facebook.com/profile.php?id=100064719669136"/>
    <hyperlink ref="D230" r:id="rId269" display="https://www.facebook.com/profile.php?id=100095200307634"/>
    <hyperlink ref="D224" r:id="rId270" display="https://www.facebook.com/profile.php?id=100042409644598"/>
    <hyperlink ref="D222" r:id="rId271" display="https://www.facebook.com/profile.php?id=100071813242772"/>
    <hyperlink ref="D204" r:id="rId272" display="https://www.facebook.com/conganxatalong"/>
    <hyperlink ref="D198" r:id="rId273" display="https://www.facebook.com/profile.php?id=100068855134769"/>
    <hyperlink ref="D192" r:id="rId274" display="https://www.facebook.com/profile.php?id=100063632978257"/>
    <hyperlink ref="D190" r:id="rId275" display="https://www.facebook.com/profile.php?id=61550348933553"/>
    <hyperlink ref="D188" r:id="rId276" display="https://www.facebook.com/anttgqgl"/>
    <hyperlink ref="D186" r:id="rId277" display="https://www.facebook.com/profile.php?id=100070998726456"/>
    <hyperlink ref="D174" r:id="rId278" display="https://www.facebook.com/profile.php?id=100064099809149"/>
    <hyperlink ref="D168" r:id="rId279" display="https://www.facebook.com/profile.php?id=100071754863121"/>
    <hyperlink ref="D166" r:id="rId280" display="https://www.facebook.com/profile.php?id=100063553299713"/>
    <hyperlink ref="D160" r:id="rId281" display="https://www.facebook.com/profile.php?id=100030921502634"/>
    <hyperlink ref="D156" r:id="rId282" display="https://www.facebook.com/profile.php?id=100069119563743"/>
    <hyperlink ref="D130" r:id="rId283" display="https://www.facebook.com/profile.php?id=100063494855130"/>
    <hyperlink ref="D128" r:id="rId284" display="https://www.facebook.com/ADMIN.GDTG11"/>
    <hyperlink ref="D122" r:id="rId285" display="https://www.facebook.com/ConganxaTanHop"/>
    <hyperlink ref="D120" r:id="rId286" display="https://www.facebook.com/profile.php?id=100088496650145"/>
    <hyperlink ref="D116" r:id="rId287" display="https://www.facebook.com/profile.php?id=100064077220272"/>
    <hyperlink ref="D114" r:id="rId288" display="https://www.facebook.com/profile.php?id=61556271211879"/>
    <hyperlink ref="D112" r:id="rId289" display="https://www.facebook.com/profile.php?id=100079769881686"/>
    <hyperlink ref="D110" r:id="rId290" display="https://www.facebook.com/profile.php?id=100077632480203"/>
    <hyperlink ref="D108" r:id="rId291" display="https://www.facebook.com/profile.php?id=100064031950697"/>
    <hyperlink ref="D106" r:id="rId292" display="https://www.facebook.com/profile.php?id=100039604761947"/>
    <hyperlink ref="D104" r:id="rId293" display="https://www.facebook.com/profile.php?id=61551220355861"/>
    <hyperlink ref="D102" r:id="rId294" display="https://www.facebook.com/conganvinhtan"/>
    <hyperlink ref="D98" r:id="rId295" display="https://www.facebook.com/profile.php?id=100069211509845"/>
    <hyperlink ref="D96" r:id="rId296" display="https://www.facebook.com/profile.php?id=100057637111921"/>
    <hyperlink ref="D92" r:id="rId297" display="https://www.facebook.com/profile.php?id=100071298861029"/>
    <hyperlink ref="D90" r:id="rId298" display="https://www.facebook.com/profile.php?id=100064719041062"/>
    <hyperlink ref="D86" r:id="rId299" display="https://www.facebook.com/profile.php?id=100068525307147"/>
    <hyperlink ref="D78" r:id="rId300" display="https://www.facebook.com/profile.php?id=100076324716084"/>
    <hyperlink ref="D76" r:id="rId301" display="https://www.facebook.com/profile.php?id=100063598090258"/>
    <hyperlink ref="D74" r:id="rId302" display="https://www.facebook.com/profile.php?id=100066812070502"/>
    <hyperlink ref="D60" r:id="rId303" display="https://www.facebook.com/CAPDONGLUONG"/>
    <hyperlink ref="D46" r:id="rId304" display="https://www.facebook.com/profile.php?id=100067982228248"/>
    <hyperlink ref="D44" r:id="rId305" display="https://www.facebook.com/profile.php?id=100066807214699"/>
    <hyperlink ref="D42" r:id="rId306" display="https://www.facebook.com/profile.php?id=100069246997987"/>
    <hyperlink ref="D40" r:id="rId307" display="https://www.facebook.com/profile.php?id=100076528444900"/>
    <hyperlink ref="D38" r:id="rId308" display="https://www.facebook.com/profile.php?id=100058684023511"/>
    <hyperlink ref="D36" r:id="rId309" display="https://www.facebook.com/profile.php?id=100080622851348"/>
    <hyperlink ref="D34" r:id="rId310" display="https://www.facebook.com/profile.php?id=100065425846853"/>
    <hyperlink ref="D32" r:id="rId311" display="https://www.facebook.com/conganxaquangson"/>
    <hyperlink ref="D28" r:id="rId312" display="https://www.facebook.com/CAXQT"/>
    <hyperlink ref="D26" r:id="rId313" display="https://www.facebook.com/conganphuongquangthuan"/>
    <hyperlink ref="D24" r:id="rId314" display="https://www.facebook.com/profile.php?id=100071571061726"/>
    <hyperlink ref="D22" r:id="rId315" display="https://www.facebook.com/profile.php?id=100066017349533"/>
    <hyperlink ref="D20" r:id="rId316" display="https://www.facebook.com/profile.php?id=100077964801248"/>
    <hyperlink ref="D18" r:id="rId317" display="https://www.facebook.com/capquangtho"/>
    <hyperlink ref="D16" r:id="rId318" display="https://www.facebook.com/profile.php?id=100067185652046"/>
    <hyperlink ref="D10" r:id="rId319" display="https://www.facebook.com/profile.php?id=100071323488554"/>
    <hyperlink ref="D8" r:id="rId320" display="https://www.facebook.com/profile.php?id=100057711562835"/>
    <hyperlink ref="D6" r:id="rId321" display="https://www.facebook.com/profile.php?id=100063685615623"/>
    <hyperlink ref="D4" r:id="rId322" display="https://www.facebook.com/profile.php?id=100075995417749"/>
    <hyperlink ref="C3" r:id="rId323" display="https://maithuy.quangbinh.gov.vn/"/>
    <hyperlink ref="C4" r:id="rId324" display="https://www.facebook.com/p/C%C3%B4ng-an-x%C3%A3-Sen-Thu%E1%BB%B7-100075995417749/"/>
    <hyperlink ref="C5" r:id="rId325" display="https://senthuy.quangbinh.gov.vn/"/>
    <hyperlink ref="C6" r:id="rId326" display="https://www.facebook.com/p/Tu%E1%BB%95i-tr%E1%BA%BB-C%C3%B4ng-an-huy%E1%BB%87n-Th%C3%A1i-Th%E1%BB%A5y-100083773900284/"/>
    <hyperlink ref="C7" r:id="rId327" display="https://thaithuy.quangbinh.gov.vn/"/>
    <hyperlink ref="C8" r:id="rId328" display="https://www.facebook.com/caxkimthuy/"/>
    <hyperlink ref="C9" r:id="rId329" display="https://kimthuy.quangbinh.gov.vn/"/>
    <hyperlink ref="C10" r:id="rId330" display="https://www.facebook.com/100071323488554"/>
    <hyperlink ref="C11" r:id="rId331" display="https://truongthuy.quangbinh.gov.vn/"/>
    <hyperlink ref="C12" r:id="rId332" display="https://www.facebook.com/conganlt/"/>
    <hyperlink ref="C13" r:id="rId333" display="https://lethuy.quangbinh.gov.vn/"/>
    <hyperlink ref="C15" r:id="rId334" display="https://quangbinh.gov.vn/chi-tiet-tin/-/view-article/1/1433568025090/1665651300766"/>
    <hyperlink ref="C16" r:id="rId335" display="https://www.facebook.com/conganthixabadon/"/>
    <hyperlink ref="C17" r:id="rId336" display="https://badonbd.quangbinh.gov.vn/"/>
    <hyperlink ref="C18" r:id="rId337" display="https://www.facebook.com/capquangtho/"/>
    <hyperlink ref="C19" r:id="rId338" display="https://quangtho.quangbinh.gov.vn/"/>
    <hyperlink ref="C20" r:id="rId339" display="https://www.facebook.com/p/C%C3%B4ng-an-x%C3%A3-Qu%E1%BA%A3ng-Ti%C3%AAn-Th%E1%BB%8B-x%C3%A3-Ba-%C4%90%E1%BB%93n-100072202249710/"/>
    <hyperlink ref="C21" r:id="rId340" display="http://quangtien.cumgar.daklak.gov.vn/"/>
    <hyperlink ref="C22" r:id="rId341" display="https://www.facebook.com/tuoitreconganquangbinh/"/>
    <hyperlink ref="C23" r:id="rId342" display="https://quangbinh.gov.vn/"/>
    <hyperlink ref="C24" r:id="rId343" display="https://www.facebook.com/p/C%C3%B4ng-an-ph%C6%B0%E1%BB%9Dng-Qu%E1%BA%A3ng-Phong-C%C3%B4ng-an-th%E1%BB%8B-x%C3%A3-Ba-%C4%90%E1%BB%93n-100071571061726/"/>
    <hyperlink ref="C25" r:id="rId344" display="https://quangbinh.gov.vn/chi-tiet-tin/-/view-article/1/14012495784457/1511176963623"/>
    <hyperlink ref="C26" r:id="rId345" display="https://www.facebook.com/conganphuongquangthuan/"/>
    <hyperlink ref="C27" r:id="rId346" display="https://quangphuc.quangbinh.gov.vn/ar/chi-tiet-tin/-/view-article/1/537191491734427279/1728138909651"/>
    <hyperlink ref="C28" r:id="rId347" display="https://www.facebook.com/p/C%C3%B4ng-an-x%C3%A3-Qu%E1%BA%A3ng-T%C3%A2n-C%C3%B4ng-an-th%E1%BB%8B-x%C3%A3-Ba-%C4%90%E1%BB%93n-100089357495082/"/>
    <hyperlink ref="C29" r:id="rId348" display="https://www.quangninh.gov.vn/donvi/huyendamha/Trang/ChiTietBVGioiThieu.aspx?bvid=75"/>
    <hyperlink ref="C30" r:id="rId349" display="https://www.facebook.com/conganquanghai/"/>
    <hyperlink ref="C31" r:id="rId350" display="https://quangbinh.gov.vn/"/>
    <hyperlink ref="C32" r:id="rId351" display="https://www.facebook.com/p/C%C3%B4ng-an-x%C3%A3-Qu%E1%BA%A3ng-S%C6%A1n-th%E1%BB%8B-x%C3%A3-Ba-%C4%90%E1%BB%93n-100072370150779/"/>
    <hyperlink ref="C33" r:id="rId352" display="https://haiha.quangninh.gov.vn/Trang/ChiTietBVGioiThieu.aspx?bvid=134"/>
    <hyperlink ref="C34" r:id="rId353" display="https://www.facebook.com/p/C%C3%B4ng-an-x%C3%A3-Qu%E1%BA%A3ng-L%E1%BB%99c-huy%E1%BB%87n-Qu%E1%BA%A3ng-X%C6%B0%C6%A1ng-THANH-HO%C3%81-100063861413509/"/>
    <hyperlink ref="C35" r:id="rId354" display="https://quangloc.quangbinh.gov.vn/"/>
    <hyperlink ref="C36" r:id="rId355" display="https://www.facebook.com/tuoitreconganquangbinh/"/>
    <hyperlink ref="C37" r:id="rId356" display="https://quangbinh.gov.vn/"/>
    <hyperlink ref="C38" r:id="rId357" display="https://www.facebook.com/p/C%C3%B4ng-an-x%C3%A3-Qu%E1%BA%A3ng-V%C4%83n-th%E1%BB%8B-x%C3%A3-Ba-%C4%90%E1%BB%93n-100058684023511/"/>
    <hyperlink ref="C39" r:id="rId358" display="https://quangvan.quangbinh.gov.vn/"/>
    <hyperlink ref="C40" r:id="rId359" display="https://www.facebook.com/p/C%C3%B4ng-an-ph%C6%B0%E1%BB%9Dng-Qu%E1%BA%A3ng-Ph%C3%BAc-th%E1%BB%8B-x%C3%A3-Ba-%C4%90%E1%BB%93n-100076528444900/"/>
    <hyperlink ref="C41" r:id="rId360" display="https://quangphuc.quangbinh.gov.vn/"/>
    <hyperlink ref="C42" r:id="rId361" display="https://www.facebook.com/p/C%C3%B4ng-an-x%C3%A3-Qu%E1%BA%A3ng-Ho%C3%A0-Th%E1%BB%8B-x%C3%A3-Ba-%C4%90%E1%BB%93n-100069246997987/"/>
    <hyperlink ref="C43" r:id="rId362" display="https://quanghoa.quangbinh.gov.vn/"/>
    <hyperlink ref="C44" r:id="rId363" display="https://www.facebook.com/tuoitreconganquangbinh/"/>
    <hyperlink ref="C45" r:id="rId364" display="https://haiha.quangninh.gov.vn/Trang/ChiTietBVGioiThieu.aspx?bvid=128"/>
    <hyperlink ref="C46" r:id="rId365" display="https://www.facebook.com/p/ANTT-Ph%C6%B0%E1%BB%9Dng-%C4%90%C3%B4ng-Giang-100067982228248/"/>
    <hyperlink ref="C47" r:id="rId366" display="https://donggiang.dongha.quangtri.gov.vn/"/>
    <hyperlink ref="C48" r:id="rId367" display="https://www.facebook.com/2593283287577337"/>
    <hyperlink ref="C49" r:id="rId368" display="https://phuong1.thixaquangtri.quangtri.gov.vn/%E1%BB%A6y-ban-nh%C3%82n-d%C3%82n-ph%C6%AF%E1%BB%9Cng"/>
    <hyperlink ref="C50" r:id="rId369" display="https://www.facebook.com/p/ANTT-ph%C6%B0%E1%BB%9Dng-%C4%90%C3%B4ng-L%E1%BB%85-100027047303034/"/>
    <hyperlink ref="C51" r:id="rId370" display="https://dongle.dongha.quangtri.gov.vn/"/>
    <hyperlink ref="C52" r:id="rId371" display="https://www.facebook.com/daiptthquangtri/?locale=af_ZA"/>
    <hyperlink ref="C53" r:id="rId372" display="https://dongthanh.dongha.quangtri.gov.vn/"/>
    <hyperlink ref="C54" r:id="rId373" display="https://www.facebook.com/p/ANTT-Ph%C6%B0%E1%BB%9Dng-2-Th%E1%BB%8B-x%C3%A3-Qu%E1%BA%A3ng-Tr%E1%BB%8B-100069193744869/"/>
    <hyperlink ref="C55" r:id="rId374" display="https://phuong2.thixaquangtri.quangtri.gov.vn/"/>
    <hyperlink ref="C56" r:id="rId375" display="https://www.facebook.com/TH.THCSPhuong4/"/>
    <hyperlink ref="C57" r:id="rId376" display="https://phuong4.dongha.quangtri.gov.vn/"/>
    <hyperlink ref="C58" r:id="rId377" display="https://www.facebook.com/p/ANTT-Ph%C6%B0%E1%BB%9Dng-5-th%C3%A0nh-ph%E1%BB%91-%C4%90%C3%B4ng-H%C3%A0-100032084154638/"/>
    <hyperlink ref="C59" r:id="rId378" display="https://phuong5.dongha.quangtri.gov.vn/"/>
    <hyperlink ref="C60" r:id="rId379" display="https://www.facebook.com/CAPDONGLUONG/"/>
    <hyperlink ref="C61" r:id="rId380" display="https://dongluong.dongha.quangtri.gov.vn/"/>
    <hyperlink ref="C62" r:id="rId381" display="https://www.facebook.com/p/ANTT-Ph%C6%B0%E1%BB%9Dng-3-TX-Qu%E1%BA%A3ng-Tr%E1%BB%8B-100066493164550/"/>
    <hyperlink ref="C63" r:id="rId382" display="https://phuong3.thixaquangtri.quangtri.gov.vn/c%C6%A0-c%E1%BA%A4u-t%E1%BB%94-ch%E1%BB%A8c"/>
    <hyperlink ref="C64" r:id="rId383" display="https://www.facebook.com/2593283287577337"/>
    <hyperlink ref="C65" r:id="rId384" display="https://phuong1.thixaquangtri.quangtri.gov.vn/%E1%BB%A6y-ban-nh%C3%82n-d%C3%82n-ph%C6%AF%E1%BB%9Cng"/>
    <hyperlink ref="C66" r:id="rId385" display="https://www.facebook.com/tuoitreconganthixabadon/"/>
    <hyperlink ref="C67" r:id="rId386" display="https://dongha.quangtri.gov.vn/chi-tiet-tin/-/view-article/1/1647243270645/1647243351521"/>
    <hyperlink ref="C68" r:id="rId387" display="https://www.facebook.com/p/ANTT-Ph%C6%B0%E1%BB%9Dng-2-Th%E1%BB%8B-x%C3%A3-Qu%E1%BA%A3ng-Tr%E1%BB%8B-100069193744869/"/>
    <hyperlink ref="C69" r:id="rId388" display="https://phuong2.thixaquangtri.quangtri.gov.vn/"/>
    <hyperlink ref="C70" r:id="rId389" display="https://www.facebook.com/p/ANTT-Ph%C6%B0%E1%BB%9Dng-3-TX-Qu%E1%BA%A3ng-Tr%E1%BB%8B-100066493164550/"/>
    <hyperlink ref="C71" r:id="rId390" display="https://phuong3.thixaquangtri.quangtri.gov.vn/c%C6%A0-c%E1%BA%A4u-t%E1%BB%94-ch%E1%BB%A8c"/>
    <hyperlink ref="C73" r:id="rId391" display="https://thixaquangtri.quangtri.gov.vn/x%C3%A3-h%E1%BA%A3i-l%E1%BB%871"/>
    <hyperlink ref="C74" r:id="rId392" display="https://www.facebook.com/p/C%C3%B4ng-an-x%C3%A3-V%C4%A9nh-Th%C3%A1i-100066812070502/"/>
    <hyperlink ref="C75" r:id="rId393" display="https://vinhthai.vinhlinh.quangtri.gov.vn/"/>
    <hyperlink ref="C77" r:id="rId394" display="https://vinhtu.vinhlinh.quangtri.gov.vn/"/>
    <hyperlink ref="C79" r:id="rId395" display="https://vinhchap.vinhlinh.quangtri.gov.vn/"/>
    <hyperlink ref="C81" r:id="rId396" display="https://mongcai.gov.vn/vi-vn/tin/xa-vinh-trung-p98210-c0-n958251"/>
    <hyperlink ref="C83" r:id="rId397" display="https://kimthach.vinhlinh.quangtri.gov.vn/"/>
    <hyperlink ref="C85" r:id="rId398" display="https://vinhthanh.binhdinh.gov.vn/"/>
    <hyperlink ref="C86" r:id="rId399" display="https://www.facebook.com/p/C%C3%B4ng-an-x%C3%A3-V%C4%A9nh-Long-100068525307147/"/>
    <hyperlink ref="C87" r:id="rId400" display="https://vinhlong.vinhlinh.quangtri.gov.vn/"/>
    <hyperlink ref="C89" r:id="rId401" display="https://vinhlong.vinhlinh.quangtri.gov.vn/"/>
    <hyperlink ref="C91" r:id="rId402" display="https://vinhkhe.vinhlinh.quangtri.gov.vn/"/>
    <hyperlink ref="C93" r:id="rId403" display="https://vinhhoa.vinhlinh.quangtri.gov.vn/"/>
    <hyperlink ref="C94" r:id="rId404" display="https://www.facebook.com/groups/hienthanh/?locale=vi_VN"/>
    <hyperlink ref="C95" r:id="rId405" display="https://hienthanh.vinhlinh.quangtri.gov.vn/"/>
    <hyperlink ref="C97" r:id="rId406" display="https://vinhthuy.vinhlinh.quangtri.gov.vn/"/>
    <hyperlink ref="C98" r:id="rId407" display="https://www.facebook.com/p/C%C3%B4ng-an-xa%CC%83-Vi%CC%83nh-L%C3%A2m-Vi%CC%83nh-Linh-100069211509845/"/>
    <hyperlink ref="C99" r:id="rId408" display="https://vinhlam.vinhlinh.quangtri.gov.vn/"/>
    <hyperlink ref="C101" r:id="rId409" display="https://vinhthanh.binhdinh.gov.vn/"/>
    <hyperlink ref="C103" r:id="rId410" display="https://nongthonmoi.quangtri.gov.vn/tag/%C4%91%E1%BB%93ng-ch%C3%AD"/>
    <hyperlink ref="C105" r:id="rId411" display="https://vinhha.vinhlinh.quangtri.gov.vn/"/>
    <hyperlink ref="C106" r:id="rId412" display="https://www.facebook.com/p/C%C3%B4ng-an-x%C3%A3-V%C4%A9nh-S%C6%A1n-100039604761947/"/>
    <hyperlink ref="C107" r:id="rId413" display="https://vinhson.vinhlinh.quangtri.gov.vn/"/>
    <hyperlink ref="C109" r:id="rId414" display="https://vinhgiang.vinhlinh.quangtri.gov.vn/"/>
    <hyperlink ref="C111" r:id="rId415" display="https://vinho.vinhlinh.quangtri.gov.vn/tin-tuc-su-kien/tin-hoat-dong"/>
    <hyperlink ref="C113" r:id="rId416" display="https://huonghoa.quangtri.gov.vn/c%C3%A1c-x%C3%A3-th%E1%BB%8B-tr%E1%BA%A5n1"/>
    <hyperlink ref="C115" r:id="rId417" display="https://huongviet.huonghoa.quangtri.gov.vn/"/>
    <hyperlink ref="C116" r:id="rId418" display="https://www.facebook.com/3369423743141950"/>
    <hyperlink ref="C117" r:id="rId419" display="https://huongphung.huonghoa.quangtri.gov.vn/"/>
    <hyperlink ref="C119" r:id="rId420" display="https://huongson.huonghoa.quangtri.gov.vn/t%E1%BB%95-ch%E1%BB%A9c-b%E1%BB%99-m%C3%A1y"/>
    <hyperlink ref="C121" r:id="rId421" display="https://huonglinh.huonghoa.quangtri.gov.vn/"/>
    <hyperlink ref="C123" r:id="rId422" display="https://tanhop.huonghoa.quangtri.gov.vn/t%E1%BB%95-ch%E1%BB%A9c-b%E1%BB%99-m%C3%A1y"/>
    <hyperlink ref="C125" r:id="rId423" display="https://huongtan.huonghoa.quangtri.gov.vn/t%E1%BB%95-ch%E1%BB%A9c-b%E1%BB%99-m%C3%A1y"/>
    <hyperlink ref="C127" r:id="rId424" display="https://tanthanh.huonghoa.quangtri.gov.vn/t%E1%BB%95-ch%E1%BB%A9c-b%E1%BB%99-m%C3%A1y"/>
    <hyperlink ref="C129" r:id="rId425" display="https://tanlong.huonghoa.quangtri.gov.vn/"/>
    <hyperlink ref="C131" r:id="rId426" display="https://tanlap.huonghoa.quangtri.gov.vn/t%E1%BB%95-ch%E1%BB%A9c-b%E1%BB%99-m%C3%A1y"/>
    <hyperlink ref="C132" r:id="rId427" display="https://www.facebook.com/conganBaTri/"/>
    <hyperlink ref="C133" r:id="rId428" display="https://tanlien.huonghoa.quangtri.gov.vn/"/>
    <hyperlink ref="C135" r:id="rId429" display="https://huonghoa.quangtri.gov.vn/c%C3%A1c-x%C3%A3-th%E1%BB%8B-tr%E1%BA%A5n1"/>
    <hyperlink ref="C136" r:id="rId430" display="https://www.facebook.com/conganBaTri/"/>
    <hyperlink ref="C137" r:id="rId431" display="https://thuan.huonghoa.quangtri.gov.vn/"/>
    <hyperlink ref="C138" r:id="rId432" display="https://www.facebook.com/media/set/?set=a.320710718116080&amp;type=3"/>
    <hyperlink ref="C139" r:id="rId433" display="https://huonghoa.quangtri.gov.vn/c%C3%A1c-x%C3%A3-th%E1%BB%8B-tr%E1%BA%A5n1"/>
    <hyperlink ref="C141" r:id="rId434" display="https://batang.huonghoa.quangtri.gov.vn/gi%E1%BB%9Ai-thi%E1%BB%86u-v%E1%BB%80-x%C3%83-ba-t%E1%BA%A6ng"/>
    <hyperlink ref="C142" r:id="rId435" display="https://www.facebook.com/p/C%C3%B4ng-an-x%C3%A3-Thanh-An-100045274099754/"/>
    <hyperlink ref="C143" r:id="rId436" display="https://thanhan.camlo.quangtri.gov.vn/"/>
    <hyperlink ref="C144" r:id="rId437" display="https://www.facebook.com/conganBaTri/"/>
    <hyperlink ref="C145" r:id="rId438" display="https://adoi.huonghoa.quangtri.gov.vn/t%E1%BB%95-ch%E1%BB%A9c-b%E1%BB%99-m%C3%A1y"/>
    <hyperlink ref="C146" r:id="rId439" display="https://www.facebook.com/587881275432823"/>
    <hyperlink ref="C147" r:id="rId440" display="https://quangtri.gdt.gov.vn/wps/portal?1dmy&amp;page=Z6_049IL8VSOJDB70IERMA7G920M6&amp;urile=wcm%3Apath%3A%2Fquangtri%2Fsite%2Fnews%2Fcucthue%2F6fc16489-f169-4532-a1aa-78ec55c84c48"/>
    <hyperlink ref="C149" r:id="rId441" display="https://huonghoa.quangtri.gov.vn/"/>
    <hyperlink ref="C151" r:id="rId442" display="https://thixaquangtri.quangtri.gov.vn/ubnd-th%E1%BB%8A-x%C3%83"/>
    <hyperlink ref="C153" r:id="rId443" display="https://trunggiang.giolinh.quangtri.gov.vn/"/>
    <hyperlink ref="C155" r:id="rId444" display="https://giolinh.quangtri.gov.vn/c%C3%A1c-x%C3%A3-th%E1%BB%8B-tr%E1%BA%A5n"/>
    <hyperlink ref="C157" r:id="rId445" display="https://trungson.giolinh.quangtri.gov.vn/"/>
    <hyperlink ref="C159" r:id="rId446" display="https://giolinh.quangtri.gov.vn/c%C3%A1c-x%C3%A3-th%E1%BB%8B-tr%E1%BA%A5n"/>
    <hyperlink ref="C161" r:id="rId447" display="https://giomy.giolinh.quangtri.gov.vn/"/>
    <hyperlink ref="C163" r:id="rId448" display="https://vinhtruong.anphu.angiang.gov.vn/"/>
    <hyperlink ref="C165" r:id="rId449" display="https://giolinh.quangtri.gov.vn/c%C3%A1c-x%C3%A3-th%E1%BB%8B-tr%E1%BA%A5n"/>
    <hyperlink ref="C167" r:id="rId450" display="https://giolinh.quangtri.gov.vn/c%C3%A1c-x%C3%A3-th%E1%BB%8B-tr%E1%BA%A5n"/>
    <hyperlink ref="C169" r:id="rId451" display="https://giolinh.quangtri.gov.vn/c%C3%A1c-x%C3%A3-th%E1%BB%8B-tr%E1%BA%A5n"/>
    <hyperlink ref="C171" r:id="rId452" display="https://giochau.giolinh.quangtri.gov.vn/"/>
    <hyperlink ref="C173" r:id="rId453" display="https://giolinh.quangtri.gov.vn/c%C3%A1c-x%C3%A3-th%E1%BB%8B-tr%E1%BA%A5n"/>
    <hyperlink ref="C175" r:id="rId454" display="https://giolinh.quangtri.gov.vn/c%C3%A1c-x%C3%A3-th%E1%BB%8B-tr%E1%BA%A5n"/>
    <hyperlink ref="C177" r:id="rId455" display="https://giolinh.quangtri.gov.vn/"/>
    <hyperlink ref="C178" r:id="rId456" display="https://www.facebook.com/ConganxaGioSon/"/>
    <hyperlink ref="C179" r:id="rId457" display="https://giolinh.quangtri.gov.vn/c%C3%A1c-x%C3%A3-th%E1%BB%8B-tr%E1%BA%A5n"/>
    <hyperlink ref="C180" r:id="rId458" display="https://www.facebook.com/546920079480480"/>
    <hyperlink ref="C181" r:id="rId459" display="https://giolinh.quangtri.gov.vn/c%C3%A1c-x%C3%A3-th%E1%BB%8B-tr%E1%BA%A5n"/>
    <hyperlink ref="C182" r:id="rId460" display="https://www.facebook.com/p/ANTT-x%C3%A3-Gio-Mai-100048384679171/"/>
    <hyperlink ref="C183" r:id="rId461" display="https://giolinh.quangtri.gov.vn/c%C3%A1c-x%C3%A3-th%E1%BB%8B-tr%E1%BA%A5n"/>
    <hyperlink ref="C184" r:id="rId462" display="https://www.facebook.com/587881275432823"/>
    <hyperlink ref="C185" r:id="rId463" display="https://haithai.giolinh.quangtri.gov.vn/"/>
    <hyperlink ref="C187" r:id="rId464" display="https://linhhai.giolinh.quangtri.gov.vn/"/>
    <hyperlink ref="C189" r:id="rId465" display="https://giolinh.quangtri.gov.vn/c%C3%A1c-x%C3%A3-th%E1%BB%8B-tr%E1%BA%A5n"/>
    <hyperlink ref="C191" r:id="rId466" display="https://nongthonmoi.quangtri.gov.vn/"/>
    <hyperlink ref="C192" r:id="rId467" display="https://www.facebook.com/100064021024324/videos/%C4%91%E1%BA%A3ng-b%E1%BB%99-x%C3%A3-h%C6%B0%E1%BB%9Bng-hi%E1%BB%87p-t%E1%BB%95-ch%E1%BB%A9c-l%E1%BB%85-trao-t%E1%BA%B7ng-huy-hi%E1%BB%87u-55-n%C4%83m-tu%E1%BB%95i-%C4%91%E1%BA%A3ngs%C3%A1ng-nay-%C4%91%E1%BA%A3n/483605674708323/"/>
    <hyperlink ref="C193" r:id="rId468" display="https://dakrong.quangtri.gov.vn/"/>
    <hyperlink ref="C194" r:id="rId469" display="https://www.facebook.com/p/C%C3%B4ng-an-huy%E1%BB%87n-%C4%90akr%C3%B4ng-100086907874637/"/>
    <hyperlink ref="C195" r:id="rId470" display="https://dakrong.quangtri.gov.vn/"/>
    <hyperlink ref="C197" r:id="rId471" display="https://nguyenbinh.caobang.gov.vn/xa-trieu-nguyen"/>
    <hyperlink ref="C199" r:id="rId472" display="http://www.hdndquangtri.gov.vn/hoat-dong-ban-phap-che/ban-phap-che-hoi-dong-nhan-dan-tinh-lam-viec-voi-uy-ban-nhan-dan-xa-ba-long-huyen-dakrong-727.html"/>
    <hyperlink ref="C200" r:id="rId473" display="https://www.facebook.com/587881275432823"/>
    <hyperlink ref="C201" r:id="rId474" display="https://quangtri.toaan.gov.vn/webcenter/portal/quangtri/chitiettin?dDocName=TAND277183"/>
    <hyperlink ref="C202" r:id="rId475" display="https://www.facebook.com/conganBaTri/"/>
    <hyperlink ref="C203" r:id="rId476" display="https://batang.huonghoa.quangtri.gov.vn/gi%E1%BB%9Ai-thi%E1%BB%86u-v%E1%BB%80-x%C3%83-ba-t%E1%BA%A6ng"/>
    <hyperlink ref="C205" r:id="rId477" display="http://www.hdndquangtri.gov.vn/laws/detail/Nghi-quyet-Ve-viec-giai-the-thon-Nguoc-thuoc-xa-Ba-Nang-de-chuyen-giao-ve-xa-Ta-Long-quan-ly-va-thanh-lap-thon-moi-voi-ten-goi-thon-Nguoc-thuoc-xa-ta-Long-huyen-Dakrong-tinh-Quang-Tri-71/?download=1&amp;id=0"/>
    <hyperlink ref="C207" r:id="rId478" display="https://congan.quangtri.gov.vn/vi/news/Phong-trao/diem-sang-trong-phong-trao-toan-dan-bao-ve-an-ninh-to-quoc-2968.html"/>
    <hyperlink ref="C209" r:id="rId479" display="https://quangngai.gov.vn/"/>
    <hyperlink ref="C211" r:id="rId480" display="https://dakrong.quangtri.gov.vn/chi-tiet-tin/-/view-article/1/1653268762191/1696650825243"/>
    <hyperlink ref="C213" r:id="rId481" display="https://dakrong.quangtri.gov.vn/"/>
    <hyperlink ref="C215" r:id="rId482" display="https://quangngai.gov.vn/"/>
    <hyperlink ref="C217" r:id="rId483" display="https://camtuyen.camlo.quangtri.gov.vn/%E1%BB%A6y-ban-nh%C3%A2n-d%C3%A2n"/>
    <hyperlink ref="C218" r:id="rId484" display="https://www.facebook.com/tuoitreconganquangbinh/"/>
    <hyperlink ref="C219" r:id="rId485" display="https://camlo.quangtri.gov.vn/"/>
    <hyperlink ref="C221" r:id="rId486" display="https://camthuy.camlo.quangtri.gov.vn/"/>
    <hyperlink ref="C223" r:id="rId487" display="https://camthanh.camlo.quangtri.gov.vn/"/>
    <hyperlink ref="C225" r:id="rId488" display="https://camthanh.camlo.quangtri.gov.vn/"/>
    <hyperlink ref="C226" r:id="rId489" display="https://www.facebook.com/p/Tr%C6%B0%E1%BB%9Dng-THTHCS-Cam-Hi%E1%BA%BFu-Cam-L%E1%BB%99-100063487303300/"/>
    <hyperlink ref="C227" r:id="rId490" display="https://camhieu.camlo.quangtri.gov.vn/"/>
    <hyperlink ref="C229" r:id="rId491" display="https://camlo.quangtri.gov.vn/"/>
    <hyperlink ref="C231" r:id="rId492" display="https://camthanh.camlo.quangtri.gov.vn/"/>
    <hyperlink ref="C232" r:id="rId493" display="https://www.facebook.com/p/C%C3%B4ng-an-x%C3%A3-Tri%E1%BB%87u-Trung-100064115859330/"/>
    <hyperlink ref="C233" r:id="rId494" display="https://trieuphong.quangtri.gov.vn/x%C3%A3-tri%E1%BB%87u-an1"/>
    <hyperlink ref="C234" r:id="rId495" display="https://www.facebook.com/p/Tu%E1%BB%95i-tr%E1%BA%BB-%C4%90%E1%BB%93n-Bi%C3%AAn-ph%C3%B2ng-Tri%E1%BB%87u-V%C3%A2n-B%C4%90BP-T%E1%BB%89nh-Qu%E1%BA%A3ng-Tr%E1%BB%8B-100095241214434/"/>
    <hyperlink ref="C235" r:id="rId496" display="https://trieuvan.trieuphong.quangtri.gov.vn/"/>
    <hyperlink ref="C237" r:id="rId497" display="https://trieuphong.quangtri.gov.vn/x%C3%A3-tri%E1%BB%87u-ph%C6%B0%E1%BB%9Bc1"/>
    <hyperlink ref="C239" r:id="rId498" display="https://trieuphong.quangtri.gov.vn/x%C3%A3-tri%E1%BB%87u-%C4%90%E1%BB%991"/>
    <hyperlink ref="C241" r:id="rId499" display="https://trieutrach.trieuphong.quangtri.gov.vn/"/>
    <hyperlink ref="C242" r:id="rId500" display="https://www.facebook.com/xatrieuthuan.quangtri.gov.vn/"/>
    <hyperlink ref="C243" r:id="rId501" display="https://trieuphong.quangtri.gov.vn/x%C3%A3-tri%E1%BB%87u-thu%E1%BA%ADn1"/>
    <hyperlink ref="C245" r:id="rId502" display="https://trieuphong.quangtri.gov.vn/x%C3%A3-tri%E1%BB%87u-%C4%90%E1%BA%A1i1"/>
    <hyperlink ref="C246" r:id="rId503" display="https://www.facebook.com/ANTTXaTrieuHoa/"/>
    <hyperlink ref="C247" r:id="rId504" display="https://trieuhoa.trieuphong.quangtri.gov.vn/"/>
    <hyperlink ref="C249" r:id="rId505" display="https://trieuphong.quangtri.gov.vn/x%C3%A3-tri%E1%BB%87u-l%C4%83ng1"/>
    <hyperlink ref="C251" r:id="rId506" display="https://trieuphong.quangtri.gov.vn/x%C3%A3-tri%E1%BB%87u-s%C6%A1n1"/>
    <hyperlink ref="C252" r:id="rId507" display="https://www.facebook.com/people/ANTT-X%C3%A3-Tri%E1%BB%87u-Long/100063623409795/"/>
    <hyperlink ref="C253" r:id="rId508" display="https://trieuphong.quangtri.gov.vn/x%C3%A3-tri%E1%BB%87u-long1"/>
    <hyperlink ref="C255" r:id="rId509" display="https://trieuphong.quangtri.gov.vn/x%C3%A3-tri%E1%BB%87u-t%C3%A0i1"/>
    <hyperlink ref="C257" r:id="rId510" display="https://lamdong.gov.vn/sites/dateh/hethongchinhtri/tintuc-ubnd/cx-tn/SitePages/xa-trieu-hai.aspx"/>
    <hyperlink ref="C258" r:id="rId511" display="https://www.facebook.com/p/C%C3%B4ng-an-x%C3%A3-Tri%E1%BB%87u-Trung-100064115859330/"/>
    <hyperlink ref="C259" r:id="rId512" display="https://trieutrung.trieuphong.quangtri.gov.vn/"/>
    <hyperlink ref="C261" r:id="rId513" display="https://trieuphong.quangtri.gov.vn/x%C3%A3-tri%E1%BB%87u-%C3%81i1"/>
    <hyperlink ref="C262" r:id="rId514" display="https://www.facebook.com/p/ANTT-x%C3%A3-Tri%E1%BB%87u-Th%C6%B0%E1%BB%A3ng-100057113333887/"/>
    <hyperlink ref="C263" r:id="rId515" display="https://trieuphong.quangtri.gov.vn/x%C3%A3-tri%E1%BB%87u-th%C6%B0%E1%BB%A3ng1"/>
    <hyperlink ref="C264" r:id="rId516" display="https://www.facebook.com/people/ANTT-x%C3%A3-Tri%E1%BB%87u-Giang/100070573230256/"/>
    <hyperlink ref="C265" r:id="rId517" display="https://trieuphong.quangtri.gov.vn/x%C3%A3-tri%E1%BB%87u-giang1"/>
    <hyperlink ref="C266" r:id="rId518" display="https://www.facebook.com/p/ANTT-x%C3%A3-Tri%E1%BB%87u-Th%C3%A0nh-100063458405797/"/>
    <hyperlink ref="C267" r:id="rId519" display="https://trieuphong.quangtri.gov.vn/x%C3%A3-tri%E1%BB%87u-th%C3%A0nh"/>
    <hyperlink ref="C268" r:id="rId520" display="https://www.facebook.com/587881275432823"/>
    <hyperlink ref="C269" r:id="rId521" display="https://haihung.hailang.quangtri.gov.vn/"/>
    <hyperlink ref="C270" r:id="rId522" display="https://www.facebook.com/587881275432823"/>
    <hyperlink ref="C271" r:id="rId523" display="https://hailang.quangtri.gov.vn/"/>
    <hyperlink ref="C273" r:id="rId524" display="https://mongcai.gov.vn/vi-vn/tin/thong-tin-bo-may-xa-hai-xuan-p0-c954048-n121822"/>
    <hyperlink ref="C274" r:id="rId525" display="https://www.facebook.com/587881275432823"/>
    <hyperlink ref="C275" r:id="rId526" display="https://haiquy.hailang.quangtri.gov.vn/"/>
    <hyperlink ref="C277" r:id="rId527" display="https://haique.hailang.quangtri.gov.vn/"/>
    <hyperlink ref="C279" r:id="rId528" display="https://haihung.hailang.quangtri.gov.vn/"/>
    <hyperlink ref="C281" r:id="rId529" display="https://haiphu.hailang.quangtri.gov.vn/"/>
    <hyperlink ref="C283" r:id="rId530" display="https://haithuong.hailang.quangtri.gov.vn/"/>
    <hyperlink ref="C285" r:id="rId531" display="https://haiduong.hailang.quangtri.gov.vn/"/>
    <hyperlink ref="C286" r:id="rId532" display="https://www.facebook.com/587881275432823"/>
    <hyperlink ref="C287" r:id="rId533" display="https://snv.thuathienhue.gov.vn/?gd=3&amp;cn=28&amp;tc=12153"/>
    <hyperlink ref="C288" r:id="rId534" display="https://www.facebook.com/587881275432823"/>
    <hyperlink ref="C289" r:id="rId535" display="https://hailam.hailang.quangtri.gov.vn/"/>
    <hyperlink ref="C290" r:id="rId536" display="https://www.facebook.com/587881275432823"/>
    <hyperlink ref="C291" r:id="rId537" display="https://hailang.quangtri.gov.vn/"/>
    <hyperlink ref="C293" r:id="rId538" display="https://www.quangninh.gov.vn/donvi/tpcampha/Trang/ChiTietTinTuc.aspx?nid=27499"/>
    <hyperlink ref="C295" r:id="rId539" display="https://truongleduan.quangtri.gov.vn/vi/hoat-dong-khoa-hoc/Nghien-cuu-trao-doi/nhung-ghi-nhan-qua-chuyen-di-thuc-te-o-xa-hai-tan-63.html"/>
    <hyperlink ref="C297" r:id="rId540" display="http://xml18.quangtri.gov.vn/UBNDHLA/VBDI/01_ds.pdf"/>
    <hyperlink ref="C299" r:id="rId541" display="https://congbobanan.toaan.gov.vn/3ta1576441t1cvn/"/>
    <hyperlink ref="C300" r:id="rId542" display="https://www.facebook.com/Cong.an.xa.Hai.Son/"/>
    <hyperlink ref="C301" r:id="rId543" display="https://quangthai.thuathienhue.gov.vn/?gd=4&amp;cn=322&amp;tc=60932"/>
    <hyperlink ref="C302" r:id="rId544" display="https://www.facebook.com/587881275432823"/>
    <hyperlink ref="C303" r:id="rId545" display="https://haichanh.hailang.quangtri.gov.vn/"/>
    <hyperlink ref="C305" r:id="rId546" display="https://hailang.quangtri.gov.vn/"/>
    <hyperlink ref="C307" r:id="rId547" display="https://thuathienhue.gov.vn/"/>
    <hyperlink ref="C308" r:id="rId548" display="https://www.facebook.com/tuoitrethuathienhue"/>
    <hyperlink ref="C309" r:id="rId549" display="https://thuathienhue.gov.vn/"/>
    <hyperlink ref="C310" r:id="rId550" display="https://www.facebook.com/antttayloc/"/>
    <hyperlink ref="C311" r:id="rId551" display="https://tayloc.thuathienhue.gov.vn/?gd=16"/>
    <hyperlink ref="C312" r:id="rId552" display="https://www.facebook.com/p/C%E1%BB%95ng-th%C3%B4ng-tin-ph%C6%B0%E1%BB%9Dng-Thu%E1%BA%ADn-L%E1%BB%99c-th%C3%A0nh-ph%E1%BB%91-Hu%E1%BA%BF-100069392221421/"/>
    <hyperlink ref="C313" r:id="rId553" display="https://thuanloc.thuathienhue.gov.vn/?gd=4&amp;cn=16"/>
    <hyperlink ref="C314" r:id="rId554" display="https://www.facebook.com/p/C%E1%BB%95ng-Th%C3%B4ng-tin-%C4%90i%E1%BB%87n-t%E1%BB%AD-Ph%C6%B0%E1%BB%9Dng-Ph%C3%BA-Hi%E1%BB%87p-th%C3%A0nh-ph%E1%BB%91-Hu%E1%BA%BF-100064758425882/"/>
    <hyperlink ref="C315" r:id="rId555" display="https://quyhoach.xaydung.gov.vn/Images/Quyhoach/fileDK/c2d0c1c2-3125-48e6-8509-d7b755622e89_00%2000%20h57-297-qd-ubnd-2021-pl2_signed.pdf"/>
    <hyperlink ref="C317" r:id="rId556" display="https://phuhau.thuathienhue.gov.vn/"/>
    <hyperlink ref="C318" r:id="rId557" display="https://www.facebook.com/p/Ph%C6%B0%E1%BB%9Dng-Thu%E1%BA%ADn-Ho%C3%A0-th%C3%A0nh-ph%E1%BB%91-Hu%E1%BA%BF-100063763263421/"/>
    <hyperlink ref="C319" r:id="rId558" display="https://thuanhoa.thuathienhue.gov.vn/?gd=7&amp;cn=81&amp;cd=3"/>
    <hyperlink ref="C320" r:id="rId559" display="https://www.facebook.com/p/Ph%C6%B0%E1%BB%9Dng-Thu%E1%BA%ADn-Ho%C3%A0-th%C3%A0nh-ph%E1%BB%91-Hu%E1%BA%BF-100063763263421/"/>
    <hyperlink ref="C321" r:id="rId560" display="https://thuanan.thuathienhue.gov.vn/"/>
    <hyperlink ref="C322" r:id="rId561" display="https://www.facebook.com/tuoitrethuathienhue/"/>
    <hyperlink ref="C323" r:id="rId562" display="https://dongba.thuathienhue.gov.vn/?gd=18&amp;cn=147&amp;cd=2"/>
    <hyperlink ref="C324" r:id="rId563" display="https://www.facebook.com/tuoitreconganthuathienhue/"/>
    <hyperlink ref="C325" r:id="rId564" display="https://quyhoach.xaydung.gov.vn/Images/Quyhoach/fileDK/c2d0c1c2-3125-48e6-8509-d7b755622e89_00%2000%20h57-297-qd-ubnd-2021-pl2_signed.pdf"/>
    <hyperlink ref="C326" r:id="rId565" display="https://www.facebook.com/phuongkimlongtphue/"/>
    <hyperlink ref="C327" r:id="rId566" display="https://kimlong.thuathienhue.gov.vn/"/>
    <hyperlink ref="C328" r:id="rId567" display="https://www.facebook.com/p/C%E1%BB%95ng-th%C3%B4ng-tin-ph%C6%B0%E1%BB%9Dng-V%E1%BB%B9-D%E1%BA%A1-th%C3%A0nh-ph%E1%BB%91-Hu%E1%BA%BF-100068977187336/"/>
    <hyperlink ref="C329" r:id="rId568" display="https://vyda.thuathienhue.gov.vn/"/>
    <hyperlink ref="C330" r:id="rId569" display="https://www.facebook.com/p/Ph%C6%B0%E1%BB%9Dng-Ph%C6%B0%E1%BB%9Dng-%C4%90%C3%BAc-th%C3%A0nh-ph%E1%BB%91-Hu%E1%BA%BF-100067851826871/"/>
    <hyperlink ref="C331" r:id="rId570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332" r:id="rId571" display="https://www.facebook.com/phuongvinhninh/"/>
    <hyperlink ref="C333" r:id="rId572" display="https://vinhninh.thuathienhue.gov.vn/"/>
    <hyperlink ref="C334" r:id="rId573" display="https://www.facebook.com/p/C%E1%BB%95ng-th%C3%B4ng-tin-ph%C6%B0%E1%BB%9Dng-Ph%C3%BA-H%E1%BB%99i-th%C3%A0nh-ph%E1%BB%91-Hu%E1%BA%BF-100067180783231/?locale=vi_VN"/>
    <hyperlink ref="C335" r:id="rId574" display="https://phuhoi.thuathienhue.gov.vn/"/>
    <hyperlink ref="C337" r:id="rId575" display="https://phunhuan.thuathienhue.gov.vn/?gd=19&amp;cn=225&amp;id=17"/>
    <hyperlink ref="C339" r:id="rId576" display="https://xuanphu.thuathienhue.gov.vn/?gd=7&amp;cn=81&amp;tm=1"/>
    <hyperlink ref="C340" r:id="rId577" display="https://www.facebook.com/p/C%E1%BB%95ng-th%C3%B4ng-tin-ph%C6%B0%E1%BB%9Dng-Tr%C6%B0%E1%BB%9Dng-An-th%C3%A0nh-ph%E1%BB%91-Hu%E1%BA%BF-100076525800639/"/>
    <hyperlink ref="C341" r:id="rId578" display="https://truongan.thuathienhue.gov.vn/"/>
    <hyperlink ref="C342" r:id="rId579" display="https://www.facebook.com/phuocvinh.hue/?locale=vi_VN"/>
    <hyperlink ref="C343" r:id="rId580" display="https://phuocvinh.thuathienhue.gov.vn/?gd=7&amp;cn=85&amp;tm=1"/>
    <hyperlink ref="C344" r:id="rId581" display="https://www.facebook.com/UBNDphuongAnCuu/"/>
    <hyperlink ref="C345" r:id="rId582" display="https://ancuu.thuathienhue.gov.vn/?gd=4&amp;cn=16"/>
    <hyperlink ref="C346" r:id="rId583" display="https://www.facebook.com/p/C%E1%BB%95ng-th%C3%B4ng-tin-ph%C6%B0%E1%BB%9Dng-An-H%C3%B2a-th%C3%A0nh-ph%E1%BB%91-Hu%E1%BA%BF-100068912932054/"/>
    <hyperlink ref="C347" r:id="rId584" display="https://anhoa.thuathienhue.gov.vn/"/>
    <hyperlink ref="C348" r:id="rId585" display="https://www.facebook.com/p/C%E1%BB%95ng-th%C3%B4ng-tin-ph%C6%B0%E1%BB%9Dng-H%C6%B0%C6%A1ng-S%C6%A1-th%C3%A0nh-ph%E1%BB%91-Hu%E1%BA%BF-100068756222434/"/>
    <hyperlink ref="C349" r:id="rId586" display="https://huongso.thuathienhue.gov.vn/?gd=4&amp;cn=16"/>
    <hyperlink ref="C350" r:id="rId587" display="https://www.facebook.com/p/C%E1%BB%95ng-th%C3%B4ng-tin-ph%C6%B0%E1%BB%9Dng-Th%E1%BB%A7y-Bi%E1%BB%81u-Th%C3%A0nh-ph%E1%BB%91-Hu%E1%BA%BF-100064042993167/"/>
    <hyperlink ref="C351" r:id="rId588" display="https://thuybieu.thuathienhue.gov.vn/"/>
    <hyperlink ref="C352" r:id="rId589" display="https://www.facebook.com/p/C%C3%B4ng-an-H%C6%B0%C6%A1ng-Long-_-TP-Hu%E1%BA%BF-V%C3%AC-An-ninh-T%E1%BB%95-Qu%E1%BB%91c-V%C3%AC-h%E1%BA%A1nh-ph%C3%BAc-Nh%C3%A2n-D%C3%A2n-100063621484378/"/>
    <hyperlink ref="C353" r:id="rId590" display="https://huonglong.thuathienhue.gov.vn/?gd=7&amp;cn=81&amp;cd=4"/>
    <hyperlink ref="C354" r:id="rId591" display="https://www.facebook.com/phuongthuyxuan.tphue/"/>
    <hyperlink ref="C355" r:id="rId592" display="https://thuyxuan.thuathienhue.gov.vn/"/>
    <hyperlink ref="C356" r:id="rId593" display="https://www.facebook.com/p/C%E1%BB%95ng-th%C3%B4ng-tin-ph%C6%B0%E1%BB%9Dng-An-%C4%90%C3%B4ng-Th%C3%A0nh-ph%E1%BB%91-Hu%E1%BA%BF-100064116281520/"/>
    <hyperlink ref="C357" r:id="rId594" display="https://dongba.thuathienhue.gov.vn/?gd=18&amp;cn=147&amp;cd=2"/>
    <hyperlink ref="C358" r:id="rId595" display="https://www.facebook.com/p/C%E1%BB%95ng-Th%C3%B4ng-Tin-Ph%C6%B0%E1%BB%9Dng-An-T%C3%A2y-Th%C3%A0nh-Ph%E1%BB%91-Hu%E1%BA%BF-100069143352046/"/>
    <hyperlink ref="C359" r:id="rId596" display="https://antay.thuathienhue.gov.vn/?gd=4&amp;cn=16"/>
    <hyperlink ref="C361" r:id="rId597" display="https://phongdien.thuathienhue.gov.vn/xa-phuong-thi-tran/xa-dien-huong.html"/>
    <hyperlink ref="C363" r:id="rId598" display="https://phongdien.thuathienhue.gov.vn/xa-phuong-thi-tran/xa-dien-huong.html"/>
    <hyperlink ref="C365" r:id="rId599" display="https://phongdien.thuathienhue.gov.vn/xa-phuong-thi-tran/xa-dien-huong.html"/>
    <hyperlink ref="C366" r:id="rId600" display="https://www.facebook.com/tuoitreconganthuathienhue/"/>
    <hyperlink ref="C367" r:id="rId601" display="https://phongbinh.thuathienhue.gov.vn/"/>
    <hyperlink ref="C368" r:id="rId602" display="https://www.facebook.com/groups/anttxadienhoa/"/>
    <hyperlink ref="C369" r:id="rId603" display="https://thuathienhue.gov.vn/thu-vien-van-ban?vb=35955"/>
    <hyperlink ref="C370" r:id="rId604" display="https://www.facebook.com/p/ANTT-x%C3%A3-Phong-Ch%C6%B0%C6%A1ng-huy%E1%BB%87n-Phong-%C4%90i%E1%BB%81n-t%E1%BB%89nh-Th%E1%BB%ABa-Thi%C3%AAn-Hu%E1%BA%BF-100076150364626/"/>
    <hyperlink ref="C371" r:id="rId605" display="https://phongson.thuathienhue.gov.vn/"/>
    <hyperlink ref="C372" r:id="rId606" display="https://www.facebook.com/PhongHaiHue/?locale=vi_VN"/>
    <hyperlink ref="C373" r:id="rId607" display="https://phonghai.thuathienhue.gov.vn/"/>
    <hyperlink ref="C374" r:id="rId608" display="https://www.facebook.com/groups/anttxadienhoa/"/>
    <hyperlink ref="C375" r:id="rId609" display="https://phongdien.thuathienhue.gov.vn/xa-phuong-thi-tran/xa-dien-huong.html"/>
    <hyperlink ref="C376" r:id="rId610" display="https://www.facebook.com/tuoitrethuathienhue/?locale=pa_IN"/>
    <hyperlink ref="C377" r:id="rId611" display="https://phonghoa.thuathienhue.gov.vn/"/>
    <hyperlink ref="C378" r:id="rId612" display="https://www.facebook.com/tuoitreconganthuathienhue/"/>
    <hyperlink ref="C379" r:id="rId613" display="https://thuathienhue.gov.vn/"/>
    <hyperlink ref="C380" r:id="rId614" display="https://www.facebook.com/335240251352885"/>
    <hyperlink ref="C381" r:id="rId615" display="https://phonghien.thuathienhue.gov.vn/"/>
    <hyperlink ref="C382" r:id="rId616" display="https://www.facebook.com/p/ANTT-X%C3%A3-Phong-M%E1%BB%B9-Huy%E1%BB%87n-Phong-%C4%90i%E1%BB%81n-100072491412849/"/>
    <hyperlink ref="C383" r:id="rId617" display="https://phongdien.thuathienhue.gov.vn/xa-phuong-thi-tran/xa-phong-my.html"/>
    <hyperlink ref="C384" r:id="rId618" display="https://www.facebook.com/tuoitreconganthuathienhue/"/>
    <hyperlink ref="C385" r:id="rId619" display="https://thuathienhue.gov.vn/"/>
    <hyperlink ref="C386" r:id="rId620" display="https://www.facebook.com/anttxaphongxuan/"/>
    <hyperlink ref="C387" r:id="rId621" display="https://phongxuan.thuathienhue.gov.vn/"/>
    <hyperlink ref="C388" r:id="rId622" display="https://www.facebook.com/tuoitreconganthuathienhue/"/>
    <hyperlink ref="C389" r:id="rId623" display="https://phongson.thuathienhue.gov.vn/"/>
    <hyperlink ref="C390" r:id="rId624" display="https://www.facebook.com/p/Qu%E1%BA%A3ng-Th%C3%A1i-ng%C3%A0y-m%E1%BB%9Bi-100063504731533/"/>
    <hyperlink ref="C391" r:id="rId625" display="https://quangthai.thuathienhue.gov.vn/"/>
    <hyperlink ref="C393" r:id="rId626" display="https://quangngan.thuathienhue.gov.vn/"/>
    <hyperlink ref="C394" r:id="rId627" display="https://www.facebook.com/tuoitreconganthuathienhue/"/>
    <hyperlink ref="C395" r:id="rId628" display="https://thuathienhue.gov.vn/"/>
    <hyperlink ref="C396" r:id="rId629" display="https://www.facebook.com/tuoitreconganthuathienhue/"/>
    <hyperlink ref="C397" r:id="rId630" display="https://quangcong.thuathienhue.gov.vn/?gd=4&amp;cn=16"/>
    <hyperlink ref="C398" r:id="rId631" display="https://www.facebook.com/langthulehue/"/>
    <hyperlink ref="C399" r:id="rId632" display="https://quangphuoc.thuathienhue.gov.vn/"/>
    <hyperlink ref="C401" r:id="rId633" display="https://quangvinh.thuathienhue.gov.vn/?gd=4&amp;cn=85&amp;cd=1"/>
    <hyperlink ref="C402" r:id="rId634" display="https://www.facebook.com/p/%C4%90%E1%BB%99i-C%E1%BA%A3nh-s%C3%A1t-QLHC-v%E1%BB%81-TTXH-CAH-Qu%E1%BA%A3ng-%C4%90i%E1%BB%81n-t%E1%BB%89nh-Th%E1%BB%ABa-Thi%C3%AAn-Hu%E1%BA%BF-100065187000725/"/>
    <hyperlink ref="C403" r:id="rId635" display="https://quangtho.thuathienhue.gov.vn/"/>
    <hyperlink ref="C404" r:id="rId636" display="https://www.facebook.com/tuoitreconganthuathienhue/"/>
    <hyperlink ref="C405" r:id="rId637" display="https://thuathienhue.gov.vn/"/>
    <hyperlink ref="C406" r:id="rId638" display="https://www.facebook.com/cttxaquangtho/"/>
    <hyperlink ref="C407" r:id="rId639" display="https://quangtho.thuathienhue.gov.vn/"/>
    <hyperlink ref="C408" r:id="rId640" display="https://www.facebook.com/tuoitreconganthuathienhue/"/>
    <hyperlink ref="C409" r:id="rId641" display="https://quangphu.thuathienhue.gov.vn/"/>
    <hyperlink ref="C410" r:id="rId642" display="https://www.facebook.com/100063754973491"/>
    <hyperlink ref="C411" r:id="rId643" display="https://thuathienhue.gov.vn/"/>
    <hyperlink ref="C412" r:id="rId644" display="https://www.facebook.com/anttphuduong/"/>
    <hyperlink ref="C413" r:id="rId645" display="https://phuduong.thuathienhue.gov.vn/"/>
    <hyperlink ref="C415" r:id="rId646" display="https://phumau.thuathienhue.gov.vn/?gd=7&amp;cn=81&amp;tm=1"/>
    <hyperlink ref="C416" r:id="rId647" display="https://www.facebook.com/tuoitreconganthuathienhue/"/>
    <hyperlink ref="C417" r:id="rId648" display="https://phuson.thuathienhue.gov.vn/"/>
    <hyperlink ref="C418" r:id="rId649" display="https://www.facebook.com/tuoitreconganthuathienhue/"/>
    <hyperlink ref="C419" r:id="rId650" display="https://phuhai.thuathienhue.gov.vn/"/>
    <hyperlink ref="C420" r:id="rId651" display="https://www.facebook.com/tuoitreconganthuathienhue/"/>
    <hyperlink ref="C421" r:id="rId652" display="https://phuxuan.thuathienhue.gov.vn/hoat-dong-don-vi/uy-ban-nhan-dan-xa-phu-xuan-xay-dung-ke-hoach-ve-trien-khai-cong-tac-bau-cu-truong-thon-nhiem-ky-2023-2025.html"/>
    <hyperlink ref="C422" r:id="rId653" display="https://www.facebook.com/tuoitreconganthuathienhue/"/>
    <hyperlink ref="C423" r:id="rId654" display="https://phudien.thuathienhue.gov.vn/"/>
    <hyperlink ref="C424" r:id="rId655" display="https://www.facebook.com/tuoitreconganthuathienhue/"/>
    <hyperlink ref="C425" r:id="rId656" display="https://phuthanh.thuathienhue.gov.vn/"/>
    <hyperlink ref="C426" r:id="rId657" display="https://www.facebook.com/anttxaphumy/"/>
    <hyperlink ref="C427" r:id="rId658" display="https://phumy.thuathienhue.gov.vn/"/>
    <hyperlink ref="C429" r:id="rId659" display="https://phuthuong.thuathienhue.gov.vn/"/>
    <hyperlink ref="C430" r:id="rId660" display="https://www.facebook.com/tuoitreconganthuathienhue/"/>
    <hyperlink ref="C431" r:id="rId661" display="https://phuho.thuathienhue.gov.vn/"/>
    <hyperlink ref="C432" r:id="rId662" display="https://www.facebook.com/tuoitreconganthuathienhue/"/>
    <hyperlink ref="C433" r:id="rId663" display="https://vinhxuan.thuathienhue.gov.vn/"/>
    <hyperlink ref="C435" r:id="rId664" display="https://phuluong.thuathienhue.gov.vn/UploadFiles/TinTuc/2024/4/17/56.34.h5702tbubnd2024pl1_signed_2.pdf"/>
    <hyperlink ref="C436" r:id="rId665" display="https://www.facebook.com/tuoitreconganthuathienhue/"/>
    <hyperlink ref="C437" r:id="rId666" display="https://vinhthanh.thuathienhue.gov.vn/?gd=4&amp;cn=16"/>
    <hyperlink ref="C438" r:id="rId667" display="https://www.facebook.com/anttVinhHien/"/>
    <hyperlink ref="C439" r:id="rId668" display="https://vinhha.thuathienhue.gov.vn/"/>
    <hyperlink ref="C440" r:id="rId669" display="https://www.facebook.com/anttVinhHien/"/>
    <hyperlink ref="C441" r:id="rId670" display="https://vinhha.thuathienhue.gov.vn/"/>
    <hyperlink ref="C442" r:id="rId671" display="https://www.facebook.com/tuoitreconganthuathienhue/"/>
    <hyperlink ref="C443" r:id="rId672" display="https://thuathienhue.gov.vn/"/>
    <hyperlink ref="C444" r:id="rId673" display="https://www.facebook.com/tuoitreconganthuathienhue/"/>
    <hyperlink ref="C445" r:id="rId674" display="https://vinhha.thuathienhue.gov.vn/"/>
    <hyperlink ref="C446" r:id="rId675" display="https://www.facebook.com/anttphubai/"/>
    <hyperlink ref="C447" r:id="rId676" display="https://phubai.thuathienhue.gov.vn/tin-tuc-su-kien/dang-uy-hdnd-ubnd-ubmttq-viet-nam-phuong-phu-bai-tham-va-chuc-mung-dai-le-phat-dan-nam-2023-phat-lich-2567.html"/>
    <hyperlink ref="C448" r:id="rId677" display="https://www.facebook.com/ANTTPhuongThuyVan/"/>
    <hyperlink ref="C449" r:id="rId678" display="https://thuyvan.thuathienhue.gov.vn/?gd=4&amp;cn=121&amp;tc=1363"/>
    <hyperlink ref="C451" r:id="rId679" display="https://thuathienhue.gov.vn/"/>
    <hyperlink ref="C452" r:id="rId680" display="https://www.facebook.com/p/ANTT-Ph%C6%B0%E1%BB%9Dng-Th%E1%BB%A7y-D%C6%B0%C6%A1ng-100069342774004/"/>
    <hyperlink ref="C453" r:id="rId681" display="https://thuathienhue.gov.vn/"/>
    <hyperlink ref="C454" r:id="rId682" display="https://www.facebook.com/p/ANTT-Ph%C6%B0%E1%BB%9Dng-Thu%E1%BB%B7-Ph%C6%B0%C6%A1ng-100066942664639/"/>
    <hyperlink ref="C455" r:id="rId683" display="https://thuathienhue.gov.vn/"/>
    <hyperlink ref="C456" r:id="rId684" display="https://www.facebook.com/p/ANTT-ph%C6%B0%E1%BB%9Dng-Thu%E1%BB%B7-Ch%C3%A2u-100067201075234/"/>
    <hyperlink ref="C457" r:id="rId685" display="https://thuychau.thuathienhue.gov.vn/"/>
    <hyperlink ref="C458" r:id="rId686" display="https://www.facebook.com/p/C%E1%BB%95ng-th%C3%B4ng-tin-ph%C6%B0%E1%BB%9Dng-Thu%E1%BB%B7-L%C6%B0%C6%A1ng-th%E1%BB%8B-x%C3%A3-H%C6%B0%C6%A1ng-Thu%E1%BB%B7-100081459625173/"/>
    <hyperlink ref="C459" r:id="rId687" display="https://thuyluong.thuathienhue.gov.vn/thong-tin-tuyen-truyen/uy-ban-nhan-dan-phuong-thuy-luong-phoi-hop-voi-chi-cuc-thue-huong-thuy-van-dong-cac-ho-thue-no-dong.html"/>
    <hyperlink ref="C460" r:id="rId688" display="https://www.facebook.com/media/set/?set=a.1590895547696530.1073741956.795162800603146&amp;type=3"/>
    <hyperlink ref="C461" r:id="rId689" display="https://thuybang.thuathienhue.gov.vn/"/>
    <hyperlink ref="C463" r:id="rId690" display="https://huongthuy.thuathienhue.gov.vn/thong-bao/ban-hanh-quyet-dinh-cong-nhan-hoa-giai-thanh-ve-quyen-su-dung-dat-giua-cac-ho-gia-dinh-ca-nhan.html"/>
    <hyperlink ref="C465" r:id="rId691" display="https://thuathienhue.gov.vn/"/>
    <hyperlink ref="C466" r:id="rId692" display="https://www.facebook.com/tuoitreconganthuathienhue/"/>
    <hyperlink ref="C467" r:id="rId693" display="https://phuson.thuathienhue.gov.vn/"/>
    <hyperlink ref="C469" r:id="rId694" display="https://duonghoa.thuathienhue.gov.vn/"/>
    <hyperlink ref="C470" r:id="rId695" display="https://www.facebook.com/people/ANTT-T%E1%BB%A8-H%E1%BA%A0/100069266107645/"/>
    <hyperlink ref="C471" r:id="rId696" display="https://huongtra.thuathienhue.gov.vn/Download.aspx?name=3899(1).pdf&amp;TuKhoa=vb&amp;khoa=34269"/>
    <hyperlink ref="C473" r:id="rId697" display="https://haiduong.thuathienhue.gov.vn/"/>
    <hyperlink ref="C474" r:id="rId698" display="https://www.facebook.com/antt.huongphong/"/>
    <hyperlink ref="C475" r:id="rId699" display="https://huongphongtphue.thuathienhue.gov.vn/"/>
    <hyperlink ref="C476" r:id="rId700" display="https://www.facebook.com/tuoitreconganthuathienhue/"/>
    <hyperlink ref="C477" r:id="rId701" display="https://thuathienhue.gov.vn/"/>
    <hyperlink ref="C479" r:id="rId702" display="https://thuathienhue.gov.vn/"/>
    <hyperlink ref="C481" r:id="rId703" display="https://thuathienhue.gov.vn/"/>
    <hyperlink ref="C483" r:id="rId704" display="https://huongvinh.thuathienhue.gov.vn/"/>
    <hyperlink ref="C484" r:id="rId705" display="https://www.facebook.com/p/C%E1%BB%95ng-th%C3%B4ng-tin-ph%C6%B0%E1%BB%9Dng-H%C6%B0%C6%A1ng-Xu%C3%A2n-100040565693877/"/>
    <hyperlink ref="C485" r:id="rId706" display="https://huongxuan.thuathienhue.gov.vn/?gd=7&amp;cn=109&amp;tc=35507"/>
    <hyperlink ref="C486" r:id="rId707" display="https://www.facebook.com/LaChuQueToi/"/>
    <hyperlink ref="C487" r:id="rId708" display="https://huongchu.thuathienhue.gov.vn/?gd=4&amp;cn=97&amp;tc=21778"/>
    <hyperlink ref="C488" r:id="rId709" display="https://www.facebook.com/p/C%E1%BB%95ng-th%C3%B4ng-tin-ph%C6%B0%E1%BB%9Dng-H%C6%B0%C6%A1ng-S%C6%A1-th%C3%A0nh-ph%E1%BB%91-Hu%E1%BA%BF-100068756222434/"/>
    <hyperlink ref="C489" r:id="rId710" display="https://huongan.thuathienhue.gov.vn/"/>
    <hyperlink ref="C491" r:id="rId711" display="https://thuathienhue.gov.vn/"/>
    <hyperlink ref="C493" r:id="rId712" display="https://huongho.thuathienhue.gov.vn/"/>
    <hyperlink ref="C495" r:id="rId713" display="https://huongtho.thuathienhue.gov.vn/"/>
    <hyperlink ref="C497" r:id="rId714" display="https://binhtien.thuathienhue.gov.vn/"/>
    <hyperlink ref="C499" r:id="rId715" display="https://thuathienhue.gov.vn/Tin-tuc-su-kien/tid/Huong-Tra-Ra-Nghi-quyet-thong-qua-phuong-an-nhap-xa-Hong-Tien-va-xa-Binh-Dien-thanh-xa-Binh-Tien/newsid/C564C6EC-D835-487B-BF63-AAA400FFFEE9/cid/B978B3F3-05EF-45E4-BEE7-F47C2B99302B"/>
    <hyperlink ref="C500" r:id="rId716" display="https://www.facebook.com/tuoitreconganthuathienhue/"/>
    <hyperlink ref="C501" r:id="rId717" display="https://thuathienhue.gov.vn/"/>
    <hyperlink ref="C503" r:id="rId718" display="https://stp.thuathienhue.gov.vn/?gd=28&amp;cn=1&amp;id=142&amp;tc=3115"/>
    <hyperlink ref="C505" r:id="rId719" display="https://hongha.thuathienhue.gov.vn/"/>
    <hyperlink ref="C507" r:id="rId720" display="https://hongkim.thuathienhue.gov.vn/"/>
    <hyperlink ref="C508" r:id="rId721" display="https://www.facebook.com/tuoitreconganthuathienhue/"/>
    <hyperlink ref="C509" r:id="rId722" display="https://thuathienhue.gov.vn/"/>
    <hyperlink ref="C510" r:id="rId723" display="https://www.facebook.com/tuoitreconganthuathienhue/"/>
    <hyperlink ref="C511" r:id="rId724" display="https://thuathienhue.gov.vn/"/>
    <hyperlink ref="C512" r:id="rId725" display="https://www.facebook.com/tuoitreconganthuathienhue/"/>
    <hyperlink ref="C513" r:id="rId726" display="https://aluoi.thuathienhue.gov.vn/?gd=21&amp;cn=89&amp;tc=4383"/>
    <hyperlink ref="C514" r:id="rId727" display="https://www.facebook.com/p/B%E1%BB%99-%C4%91%E1%BB%99i-Bi%C3%AAn-ph%C3%B2ng-t%E1%BB%89nh-Th%E1%BB%ABa-Thi%C3%AAn-Hu%E1%BA%BF-100064816542285/?locale=mk_MK"/>
    <hyperlink ref="C515" r:id="rId728" display="https://thuathienhue.gov.vn/"/>
    <hyperlink ref="C516" r:id="rId729" display="https://www.facebook.com/tuoitreconganthuathienhue/"/>
    <hyperlink ref="C517" r:id="rId730" display="https://thuathienhue.gov.vn/"/>
    <hyperlink ref="C518" r:id="rId731" display="https://www.facebook.com/tuoitreconganthuathienhue/"/>
    <hyperlink ref="C519" r:id="rId732" display="https://thuathienhue.gov.vn/"/>
    <hyperlink ref="C520" r:id="rId733" display="https://www.facebook.com/tuoitreconganthuathienhue/"/>
    <hyperlink ref="C521" r:id="rId734" display="https://phuvinh.thuathienhue.gov.vn/UploadFiles/TinTuc/2024/8/1/45._qd_15_quy_trinh_noi_bo_xa_phu_vinh.pdf"/>
    <hyperlink ref="C522" r:id="rId735" display="https://www.facebook.com/tuoitreconganthuathienhue/"/>
    <hyperlink ref="C523" r:id="rId736" display="https://thuathienhue.gov.vn/"/>
    <hyperlink ref="C524" r:id="rId737" display="https://www.facebook.com/antt.huongphong/"/>
    <hyperlink ref="C525" r:id="rId738" display="https://huongphongtphue.thuathienhue.gov.vn/"/>
    <hyperlink ref="C526" r:id="rId739" display="https://www.facebook.com/tuoitreconganthuathienhue/"/>
    <hyperlink ref="C527" r:id="rId740" display="https://thuathienhue.gov.vn/"/>
    <hyperlink ref="C529" r:id="rId741" display="https://hongthuong.thuathienhue.gov.vn/"/>
    <hyperlink ref="C531" r:id="rId742" display="https://snv.thuathienhue.gov.vn/?gd=3&amp;cn=205&amp;tc=920"/>
    <hyperlink ref="C532" r:id="rId743" display="https://www.facebook.com/tuoitreconganthuathienhue/"/>
    <hyperlink ref="C533" r:id="rId744" display="https://thuathienhue.gov.vn/"/>
    <hyperlink ref="C535" r:id="rId745" display="https://aroang.thuathienhue.gov.vn/"/>
    <hyperlink ref="C536" r:id="rId746" display="https://www.facebook.com/tuoitreconganthuathienhue/"/>
    <hyperlink ref="C537" r:id="rId747" display="https://dongson.thuathienhue.gov.vn/?gd=4&amp;cn=28&amp;tc=1308"/>
    <hyperlink ref="C539" r:id="rId748" display="https://thuathienhue.gov.vn/"/>
    <hyperlink ref="C541" r:id="rId749" display="https://thuathienhue.gov.vn/"/>
    <hyperlink ref="C542" r:id="rId750" display="https://www.facebook.com/ANTTxaVinhMy/"/>
    <hyperlink ref="C543" r:id="rId751" display="https://vinhmy.thuathienhue.gov.vn/?gd=4&amp;cn=16"/>
    <hyperlink ref="C544" r:id="rId752" display="https://www.facebook.com/ubndxavinhhung/"/>
    <hyperlink ref="C545" r:id="rId753" display="https://vinhhung.thuathienhue.gov.vn/?gd=14&amp;cn=97&amp;tc=1177"/>
    <hyperlink ref="C546" r:id="rId754" display="https://www.facebook.com/ANTTxaVinhMy/"/>
    <hyperlink ref="C547" r:id="rId755" display="https://thuathienhue.gov.vn/"/>
    <hyperlink ref="C548" r:id="rId756" display="https://www.facebook.com/tuoitrethuathienhue/?locale=pa_IN"/>
    <hyperlink ref="C549" r:id="rId757" display="https://gianghai.thuathienhue.gov.vn/tin-tuc-su-kien/hdnd-xa-vinh-giang-thong-qua-de-an-sap-xep-sap-nhap-cac-thon-de-thanh-lap-thon-moi-tren-dia-ban-xa-vinh-giang.html"/>
    <hyperlink ref="C550" r:id="rId758" display="https://www.facebook.com/anttVinhHien/"/>
    <hyperlink ref="C551" r:id="rId759" display="https://thuathienhue.gov.vn/"/>
    <hyperlink ref="C553" r:id="rId760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554" r:id="rId761" display="https://www.facebook.com/p/ANTT-X%C3%83-L%E1%BB%98C-S%C6%A0N-100065498979478/"/>
    <hyperlink ref="C555" r:id="rId762" display="https://locson.thuathienhue.gov.vn/thong-tin-chi-dao-dieu-hanh/uy-ban-nhan-dan-xa-loc-son-ban-hanh-quy-che-lam-viec-cua-uy-ban-nhan-dan-xa-nhiem-ky-2021-2026.html"/>
    <hyperlink ref="C557" r:id="rId763" display="https://thuathienhue.gov.vn/vi-vn/Thong-tin-dieu-hanh-cua-ubnd-tinh/tid/Cong-nhan-xa-Xuan-Loc-va-xa-Loc-Binh-huyen-Phu-Loc-dat-chuan-nong-thon-moi-nam-2023/newsid/81B997B9-E066-4458-B761-B209010ADA13/cid/B2893D90-84EA-452E-9292-84FE4331533D"/>
    <hyperlink ref="C558" r:id="rId764" display="https://www.facebook.com/anttxalocvinh/"/>
    <hyperlink ref="C559" r:id="rId765" display="https://thuathienhue.gov.vn/"/>
    <hyperlink ref="C561" r:id="rId766" display="https://thuathienhue.gov.vn/"/>
    <hyperlink ref="C562" r:id="rId767" display="https://www.facebook.com/p/ANTT-X%C3%A3-L%E1%BB%99c-%C4%90i%E1%BB%81n-100063536498268/"/>
    <hyperlink ref="C563" r:id="rId768" display="https://thuathienhue.gov.vn/"/>
    <hyperlink ref="C564" r:id="rId769" display="https://www.facebook.com/p/UBND-x%C3%A3-L%E1%BB%99c-Th%E1%BB%A7y-100072446496397/"/>
    <hyperlink ref="C565" r:id="rId770" display="https://thuathienhue.gov.vn/"/>
    <hyperlink ref="C566" r:id="rId771" display="https://www.facebook.com/ANTTLocTri/"/>
    <hyperlink ref="C567" r:id="rId772" display="https://thuathienhue.gov.vn/"/>
    <hyperlink ref="C569" r:id="rId773" display="https://loctien.thuathienhue.gov.vn/"/>
    <hyperlink ref="C571" r:id="rId774" display="https://thuathienhue.gov.vn/"/>
    <hyperlink ref="C573" r:id="rId775" display="https://thuathienhue.gov.vn/vi-vn/Thong-tin-dieu-hanh-cua-ubnd-tinh/tid/Cong-nhan-xa-Xuan-Loc-va-xa-Loc-Binh-huyen-Phu-Loc-dat-chuan-nong-thon-moi-nam-2023/newsid/81B997B9-E066-4458-B761-B209010ADA13/cid/B2893D90-84EA-452E-9292-84FE4331533D"/>
    <hyperlink ref="C574" r:id="rId776" display="https://www.facebook.com/tuoitreconganthuathienhue/"/>
    <hyperlink ref="C575" r:id="rId777" display="https://thuathienhue.gov.vn/"/>
    <hyperlink ref="C576" r:id="rId778" display="https://www.facebook.com/tuoitreconganthuathienhue/"/>
    <hyperlink ref="C577" r:id="rId779" display="https://phuson.thuathienhue.gov.vn/"/>
    <hyperlink ref="C579" r:id="rId780" display="https://thuathienhue.gov.vn/"/>
    <hyperlink ref="C581" r:id="rId781" display="https://thuongquang.thuathienhue.gov.vn/?gd=4&amp;cn=16"/>
    <hyperlink ref="C582" r:id="rId782" display="https://www.facebook.com/tuoitrethuathienhue/"/>
    <hyperlink ref="C583" r:id="rId783" display="https://thuathienhue.gov.vn/"/>
    <hyperlink ref="C584" r:id="rId784" display="https://www.facebook.com/tuoitreconganthuathienhue/"/>
    <hyperlink ref="C585" r:id="rId785" display="https://huongxuannd.thuathienhue.gov.vn/tin-chi-dao-dieu-hanh/chuong-trinh-cong-tac-nam-2018-cua-uy-ban-nhan-dan-xa-huong-giang.html"/>
    <hyperlink ref="C587" r:id="rId786" display="https://thuathienhue.gov.vn/"/>
    <hyperlink ref="C589" r:id="rId787" display="https://thuonglo.thuathienhue.gov.vn/"/>
    <hyperlink ref="C591" r:id="rId788" display="https://tuongtac.thuathienhue.gov.vn/UploadFiles/PhanAnh/2022/10/58.31.h57246bcubnd2022pl1_signed.pdf"/>
    <hyperlink ref="C593" r:id="rId789" display="https://thuathienhue.gov.vn/"/>
    <hyperlink ref="C595" r:id="rId790" display="http://hoahiepbac.donghoa.phuyen.gov.vn/"/>
    <hyperlink ref="C596" r:id="rId791" display="https://www.facebook.com/HoaHiepNam/"/>
    <hyperlink ref="C597" r:id="rId792" display="http://hoahiepnam.donghoa.phuyen.gov.vn/"/>
    <hyperlink ref="C598" r:id="rId793" display="https://www.facebook.com/Tuoi.Tre.HKB/"/>
    <hyperlink ref="C599" r:id="rId794" display="https://www.danang.gov.vn/web/guest/trang-chu"/>
    <hyperlink ref="C600" r:id="rId795" display="https://www.facebook.com/phuonghoakhanhnamdn/"/>
    <hyperlink ref="C601" r:id="rId796" display="https://www.danang.gov.vn/web/guest/trang-chu"/>
    <hyperlink ref="C602" r:id="rId797" display="https://www.facebook.com/1640412692821515"/>
    <hyperlink ref="C603" r:id="rId798" display="https://www.danang.gov.vn/web/guest/trang-chu"/>
    <hyperlink ref="C604" r:id="rId799" display="https://www.facebook.com/p/C%C3%B4ng-An-Ph%C6%B0%E1%BB%9Dng-Tam-Thu%E1%BA%ADn-100067649785413/"/>
    <hyperlink ref="C605" r:id="rId800" display="https://tamthuan.danang.gov.vn/"/>
    <hyperlink ref="C606" r:id="rId801" display="https://www.facebook.com/ThanhKheTay/"/>
    <hyperlink ref="C607" r:id="rId802" display="https://thanhkhetay.danang.gov.vn/"/>
    <hyperlink ref="C608" r:id="rId803" display="https://www.facebook.com/p/C%C3%94NG-AN-PH%C6%AF%E1%BB%9CNG-THANH-KH%C3%8A-%C4%90%C3%94NG-100057225648770/"/>
    <hyperlink ref="C609" r:id="rId804" display="https://thanhkhetay.danang.gov.vn/"/>
    <hyperlink ref="C610" r:id="rId805" display="https://www.facebook.com/reel/1015771923341341/"/>
    <hyperlink ref="C611" r:id="rId806" display="https://www.danang.gov.vn/web/guest/trang-chu"/>
    <hyperlink ref="C612" r:id="rId807" display="https://www.facebook.com/p/Tu%E1%BB%95i-tr%E1%BA%BB-c%C3%B4ng-an-ph%C6%B0%E1%BB%9Dng-Ch%C3%ADnh-Gi%C3%A1n-100067077204236/"/>
    <hyperlink ref="C613" r:id="rId808" display="http://tanchinh.danang.gov.vn/"/>
    <hyperlink ref="C614" r:id="rId809" display="https://www.facebook.com/p/Tu%E1%BB%95i-tr%E1%BA%BB-c%C3%B4ng-an-ph%C6%B0%E1%BB%9Dng-Ch%C3%ADnh-Gi%C3%A1n-100067077204236/"/>
    <hyperlink ref="C615" r:id="rId810" display="https://chinhgian.danang.gov.vn/"/>
    <hyperlink ref="C616" r:id="rId811" display="https://www.facebook.com/tuoitrevinhtrung/"/>
    <hyperlink ref="C617" r:id="rId812" display="https://vinhtrung.danang.gov.vn/"/>
    <hyperlink ref="C618" r:id="rId813" display="https://www.facebook.com/thacgianqtk/"/>
    <hyperlink ref="C619" r:id="rId814" display="https://thacgian.danang.gov.vn/"/>
    <hyperlink ref="C620" r:id="rId815" display="https://www.facebook.com/p/Tr%C6%B0%E1%BB%9Dng-Ti%E1%BB%83u-h%E1%BB%8Dc-An-Kh%C3%AA-100083567316402/"/>
    <hyperlink ref="C621" r:id="rId816" display="https://www.danang.gov.vn/web/guest/trang-chu"/>
    <hyperlink ref="C622" r:id="rId817" display="https://www.facebook.com/Hoakheqtk/"/>
    <hyperlink ref="C623" r:id="rId818" display="https://www.danang.gov.vn/web/guest/trang-chu"/>
    <hyperlink ref="C624" r:id="rId819" display="https://www.facebook.com/p/C%C3%B4ng-an-ph%C6%B0%E1%BB%9Dng-Thanh-B%C3%ACnh-C%C3%B4ng-an-th%C3%A0nh-ph%E1%BB%91-%C4%90i%E1%BB%87n-Bi%C3%AAn-Ph%E1%BB%A7-100069849813294/?locale=vi_VN"/>
    <hyperlink ref="C625" r:id="rId820" display="https://danang.gov.vn/web/guest/van-ban-dieu-hanh/chi-tiet?id=6810"/>
    <hyperlink ref="C626" r:id="rId821" display="https://www.facebook.com/p/C%C3%B4ng-an-ph%C6%B0%E1%BB%9Dng-Thu%E1%BA%ADn-Ph%C6%B0%E1%BB%9Bc-61550677443197/"/>
    <hyperlink ref="C627" r:id="rId822" display="https://thuanphuoc.danang.gov.vn/"/>
    <hyperlink ref="C628" r:id="rId823" display="https://www.facebook.com/THACHTHANG136/"/>
    <hyperlink ref="C629" r:id="rId824" display="https://thachthang.danang.gov.vn/"/>
    <hyperlink ref="C630" r:id="rId825" display="https://www.facebook.com/congantpdanang/"/>
    <hyperlink ref="C631" r:id="rId826" display="https://haichau1.danang.gov.vn/"/>
    <hyperlink ref="C632" r:id="rId827" display="https://www.facebook.com/862879354507779"/>
    <hyperlink ref="C633" r:id="rId828" display="https://haichau2.danang.gov.vn/"/>
    <hyperlink ref="C634" r:id="rId829" display="https://www.facebook.com/587881275432823"/>
    <hyperlink ref="C635" r:id="rId830" display="https://phuocninh.danang.gov.vn/"/>
    <hyperlink ref="C637" r:id="rId831" display="https://hoathuantay.danang.gov.vn/"/>
    <hyperlink ref="C638" r:id="rId832" display="https://www.facebook.com/conganhoathuandong/"/>
    <hyperlink ref="C639" r:id="rId833" display="https://diadiem.danang.gov.vn/63-13-1539/Dia-diem-ngau-nhien/UBND-phuong-Hoa-Thuan-Dong.aspx"/>
    <hyperlink ref="C641" r:id="rId834" display="https://namduong.danang.gov.vn/"/>
    <hyperlink ref="C643" r:id="rId835" display="https://binhhien.danang.gov.vn/"/>
    <hyperlink ref="C644" r:id="rId836" display="https://www.facebook.com/tuoitrethuanan/"/>
    <hyperlink ref="C645" r:id="rId837" display="https://binhthuan.danang.gov.vn/lien-he"/>
    <hyperlink ref="C646" r:id="rId838" display="https://www.facebook.com/hoacuongbac/?locale=vi_VN"/>
    <hyperlink ref="C647" r:id="rId839" display="https://hoacuongbac.danang.gov.vn/"/>
    <hyperlink ref="C648" r:id="rId840" display="https://www.facebook.com/p/Ph%C6%B0%E1%BB%9Dng-Ho%C3%A0-C%C6%B0%E1%BB%9Dng-Nam-100064178374140/"/>
    <hyperlink ref="C649" r:id="rId841" display="https://hoacuongnam.danang.gov.vn/"/>
    <hyperlink ref="C650" r:id="rId842" display="https://www.facebook.com/p/Tu%E1%BB%95i-Tr%E1%BA%BB-Th%E1%BB%8D-Quang-100068447288190/"/>
    <hyperlink ref="C651" r:id="rId843" display="https://sontra.danang.gov.vn/"/>
    <hyperlink ref="C652" r:id="rId844" display="https://www.facebook.com/phuongnaihiendong/"/>
    <hyperlink ref="C653" r:id="rId845" display="https://diadiem.danang.gov.vn/63-13-1579/Dia-diem-ngau-nhien/UBND-phuong-Nai-Hien-Dong.aspx"/>
    <hyperlink ref="C654" r:id="rId846" display="https://www.facebook.com/p/Ph%C6%B0%E1%BB%9Dng-M%C3%A2n-Th%C3%A1i-100027200152772/"/>
    <hyperlink ref="C655" r:id="rId847" display="https://manthai.danang.gov.vn/"/>
    <hyperlink ref="C656" r:id="rId848" display="https://www.facebook.com/p/UBND-ph%C6%B0%E1%BB%9Dng-An-H%E1%BA%A3i-B%E1%BA%AFc-qu%E1%BA%ADn-S%C6%A1n-Tr%C3%A0-th%C3%A0nh-ph%E1%BB%91-%C4%90%C3%A0-N%E1%BA%B5ng-100052003933476/"/>
    <hyperlink ref="C657" r:id="rId849" display="https://www.danang.gov.vn/web/guest/trang-chu"/>
    <hyperlink ref="C658" r:id="rId850" display="https://www.facebook.com/p/C%C3%B4ng-an-Ph%C6%B0%E1%BB%9Dng-Ph%C6%B0%E1%BB%9Bc-M%E1%BB%B9-Th%C3%A0nh-Ph%E1%BB%91-Phan-Rang-Th%C3%A1p-Ch%C3%A0m-100071428507285/"/>
    <hyperlink ref="C659" r:id="rId851" display="https://phuocmy.danang.gov.vn/"/>
    <hyperlink ref="C660" r:id="rId852" display="https://www.facebook.com/anhaitay.phuong/"/>
    <hyperlink ref="C661" r:id="rId853" display="https://anhaitay.danang.gov.vn/"/>
    <hyperlink ref="C662" r:id="rId854" display="https://www.facebook.com/phuonganhaidong/"/>
    <hyperlink ref="C663" r:id="rId855" display="https://anhaidong.danang.gov.vn/"/>
    <hyperlink ref="C664" r:id="rId856" display="https://www.facebook.com/p/Tu%E1%BB%95i-Tr%E1%BA%BB-Ph%C6%B0%E1%BB%9Dng-M%E1%BB%B9-An-100077173647799/"/>
    <hyperlink ref="C665" r:id="rId857" display="https://nguhanhson.danang.gov.vn/dia-phuong"/>
    <hyperlink ref="C667" r:id="rId858" display="https://nguhanhson.danang.gov.vn/dia-phuong"/>
    <hyperlink ref="C669" r:id="rId859" display="https://www.danang.gov.vn/web/guest/trang-chu"/>
    <hyperlink ref="C671" r:id="rId860" display="https://www.danang.gov.vn/web/guest/trang-chu"/>
    <hyperlink ref="C673" r:id="rId861" display="https://camle.danang.gov.vn/-on-vi-truc-thuoc"/>
    <hyperlink ref="C674" r:id="rId862" display="https://www.facebook.com/p/Tu%E1%BB%95i-tr%E1%BA%BB-C%C3%B4ng-an-Ph%C6%B0%E1%BB%9Dng-Ho%C3%A0-Ph%C3%A1t-100063749213285/?locale=vi_VN"/>
    <hyperlink ref="C675" r:id="rId863" display="https://hoaphat.danang.gov.vn/chi-tiet-tin-tuc?dinhdanh=291706&amp;cat=49630"/>
    <hyperlink ref="C676" r:id="rId864" display="https://www.facebook.com/CAPHoaan/?locale=vi_VN"/>
    <hyperlink ref="C677" r:id="rId865" display="https://camle.danang.gov.vn/-on-vi-truc-thuoc"/>
    <hyperlink ref="C678" r:id="rId866" display="https://www.facebook.com/caphoathotay/"/>
    <hyperlink ref="C679" r:id="rId867" display="https://camle.danang.gov.vn/-on-vi-truc-thuoc"/>
    <hyperlink ref="C680" r:id="rId868" display="https://www.facebook.com/p/Tu%E1%BB%95i-tr%E1%BA%BB-CAP-Ho%C3%A0-Th%E1%BB%8D-%C4%90%C3%B4ng-100063756447330/"/>
    <hyperlink ref="C681" r:id="rId869" display="https://camle.danang.gov.vn/-on-vi-truc-thuoc"/>
    <hyperlink ref="C682" r:id="rId870" display="https://www.facebook.com/CAPHoaan/?locale=bs_BA"/>
    <hyperlink ref="C683" r:id="rId871" display="https://camle.danang.gov.vn/-on-vi-truc-thuoc"/>
    <hyperlink ref="C684" r:id="rId872" display="https://www.facebook.com/p/Trung-t%C3%A2m-V%C4%83n-h%C3%B3a-Th%E1%BB%83-thao-v%C3%A0-H%E1%BB%8Dc-t%E1%BA%ADp-c%E1%BB%99ng-%C4%91%E1%BB%93ng-x%C3%A3-H%C3%B2a-B%E1%BA%AFc-100023075393849/"/>
    <hyperlink ref="C685" r:id="rId873" display="https://www.danang.gov.vn/web/guest/trang-chu"/>
    <hyperlink ref="C686" r:id="rId874" display="https://www.facebook.com/tuoitredanangdn/?locale=vi_VN"/>
    <hyperlink ref="C687" r:id="rId875" display="https://www.danang.gov.vn/web/guest/trang-chu"/>
    <hyperlink ref="C688" r:id="rId876" display="https://www.facebook.com/thongtinxahoaninh/"/>
    <hyperlink ref="C689" r:id="rId877" display="https://hoaninh.danang.gov.vn/danh-ba/"/>
    <hyperlink ref="C691" r:id="rId878" display="https://hoason.danang.gov.vn/?id=475&amp;_c=94"/>
    <hyperlink ref="C692" r:id="rId879" display="https://www.facebook.com/tuoitredanangdn/?locale=vi_VN"/>
    <hyperlink ref="C693" r:id="rId880" display="https://hoanhon.danang.gov.vn/"/>
    <hyperlink ref="C694" r:id="rId881" display="https://www.facebook.com/tuoitredanangdn/?locale=vi_VN"/>
    <hyperlink ref="C695" r:id="rId882" display="https://www.danang.gov.vn/web/guest/trang-chu"/>
    <hyperlink ref="C696" r:id="rId883" display="https://www.facebook.com/tuoitredanangdn/?locale=vi_VN"/>
    <hyperlink ref="C697" r:id="rId884" display="https://www.danang.gov.vn/web/guest/trang-chu"/>
    <hyperlink ref="C698" r:id="rId885" display="https://www.facebook.com/hoachauhoavangdanang/?locale=vi_VN"/>
    <hyperlink ref="C699" r:id="rId886" display="https://hoachau.danang.gov.vn/"/>
    <hyperlink ref="C700" r:id="rId887" display="https://www.facebook.com/tuoitredanangdn/?locale=vi_VN"/>
    <hyperlink ref="C701" r:id="rId888" display="https://vithanh.haugiang.gov.vn/xa-hoa-tien1"/>
    <hyperlink ref="C702" r:id="rId889" display="https://www.facebook.com/tuoitredanangdn/?locale=vi_VN"/>
    <hyperlink ref="C703" r:id="rId890" display="https://www.danang.gov.vn/web/guest/trang-chu"/>
    <hyperlink ref="C704" r:id="rId891" display="https://www.facebook.com/tuoitredanangdn/?locale=vi_VN"/>
    <hyperlink ref="C705" r:id="rId892" display="https://danang.gov.vn/web/guest/van-ban-dieu-hanh/chi-tiet?id=6831"/>
    <hyperlink ref="C707" r:id="rId893" display="https://tamky.quangnam.gov.vn/webcenter/portal/tamky/pages_danh-ba?deptId=1033&amp;"/>
    <hyperlink ref="C708" r:id="rId894" display="https://www.facebook.com/policephuochoatk/?locale=vi_VN"/>
    <hyperlink ref="C709" r:id="rId895" display="https://tamky.quangnam.gov.vn/webcenter/portal/tamky/pages_danh-ba?deptId=1033&amp;"/>
    <hyperlink ref="C710" r:id="rId896" display="https://www.facebook.com/policeanmy/?locale=vi_VN"/>
    <hyperlink ref="C711" r:id="rId897" display="http://anmy.tamky.quangnam.gov.vn/"/>
    <hyperlink ref="C712" r:id="rId898" display="https://www.facebook.com/policehoahuong/"/>
    <hyperlink ref="C713" r:id="rId899" display="https://stc.quangnam.gov.vn/webcenter/portal/bantiepcongdan/pages_tin-tuc/chi-tiet-tin?dDocName=PORTAL464739"/>
    <hyperlink ref="C714" r:id="rId900" display="https://www.facebook.com/policeanxuan/"/>
    <hyperlink ref="C715" r:id="rId901" display="https://anxuan.tamky.quangnam.gov.vn/home/"/>
    <hyperlink ref="C716" r:id="rId902" display="https://www.facebook.com/policeanson/"/>
    <hyperlink ref="C717" r:id="rId903" display="https://tamky.quangnam.gov.vn/webcenter/portal/tamky/pages_danh-ba?deptId=1033&amp;"/>
    <hyperlink ref="C718" r:id="rId904" display="https://www.facebook.com/p/C%C3%B4ng-an-ph%C6%B0%E1%BB%9Dng-Tr%C6%B0%E1%BB%9Dng-Xu%C3%A2n-100079292536852/"/>
    <hyperlink ref="C719" r:id="rId905" display="https://truongxuan.tamky.quangnam.gov.vn/"/>
    <hyperlink ref="C720" r:id="rId906" display="https://www.facebook.com/policeanphu/"/>
    <hyperlink ref="C721" r:id="rId907" display="https://tamky.quangnam.gov.vn/webcenter/portal/tamky/pages_danh-ba?deptId=1033&amp;"/>
    <hyperlink ref="C722" r:id="rId908" display="https://www.facebook.com/Policetamthanhpn/"/>
    <hyperlink ref="C723" r:id="rId909" display="https://tamthanh.namdinh.gov.vn/"/>
    <hyperlink ref="C724" r:id="rId910" display="https://www.facebook.com/policetamthang/"/>
    <hyperlink ref="C725" r:id="rId911" display="https://tamthang.tamky.quangnam.gov.vn/"/>
    <hyperlink ref="C726" r:id="rId912" display="https://www.facebook.com/policetamphu/"/>
    <hyperlink ref="C727" r:id="rId913" display="https://tamky.quangnam.gov.vn/webcenter/portal/tamky/pages_danh-ba?deptId=1033&amp;"/>
    <hyperlink ref="C728" r:id="rId914" display="https://www.facebook.com/thanhdoantamky/"/>
    <hyperlink ref="C729" r:id="rId915" display="http://hoathuan.tamky.quangnam.gov.vn/"/>
    <hyperlink ref="C730" r:id="rId916" display="https://www.facebook.com/policetamngoc/"/>
    <hyperlink ref="C731" r:id="rId917" display="https://tamky.quangnam.gov.vn/webcenter/portal/tamky/pages_danh-ba?deptId=1043"/>
    <hyperlink ref="C732" r:id="rId918" display="https://www.facebook.com/tuoitreconganquangnam/"/>
    <hyperlink ref="C733" r:id="rId919" display="https://quangnam.gov.vn/thanh-pho-hoi-an-496.html"/>
    <hyperlink ref="C734" r:id="rId920" display="https://www.facebook.com/policetanan/"/>
    <hyperlink ref="C735" r:id="rId921" display="https://www.quangninh.gov.vn/donvi/TXQuangYen/Trang/ChiTietBVGioiThieu.aspx?bvid=210"/>
    <hyperlink ref="C736" r:id="rId922" display="https://www.facebook.com/policecampho/"/>
    <hyperlink ref="C737" r:id="rId923" display="http://hoian.gov.vn/campho/"/>
    <hyperlink ref="C739" r:id="rId924" display="http://hoian.gov.vn/thanhha/"/>
    <hyperlink ref="C740" r:id="rId925" display="https://www.facebook.com/p/UBND-Ph%C6%B0%E1%BB%9Dng-S%C6%A1n-Phong-100063555039148/"/>
    <hyperlink ref="C741" r:id="rId926" display="https://qppl.quangnam.gov.vn/Default.aspx?TabID=71&amp;VB=33246"/>
    <hyperlink ref="C742" r:id="rId927" display="https://www.facebook.com/policecamchau/"/>
    <hyperlink ref="C743" r:id="rId928" display="https://hoian.quangnam.gov.vn/webcenter/portal/hoian"/>
    <hyperlink ref="C744" r:id="rId929" display="https://www.facebook.com/policecuadai/"/>
    <hyperlink ref="C745" r:id="rId930" display="https://qppl.quangnam.gov.vn/Default.aspx?TabID=71&amp;VB=41260"/>
    <hyperlink ref="C746" r:id="rId931" display="https://www.facebook.com/policecampho/"/>
    <hyperlink ref="C747" r:id="rId932" display="http://hoian.gov.vn/campho/"/>
    <hyperlink ref="C748" r:id="rId933" display="https://www.facebook.com/policecamha/"/>
    <hyperlink ref="C749" r:id="rId934" display="https://camha.camxuyen.hatinh.gov.vn/"/>
    <hyperlink ref="C751" r:id="rId935" display="http://hoian.gov.vn/camkim/"/>
    <hyperlink ref="C752" r:id="rId936" display="https://www.facebook.com/policecamnam/"/>
    <hyperlink ref="C753" r:id="rId937" display="https://hoian.quangnam.gov.vn/webcenter/portal/hoian"/>
    <hyperlink ref="C754" r:id="rId938" display="https://www.facebook.com/policecamthanh/"/>
    <hyperlink ref="C755" r:id="rId939" display="http://camthanh.hoian.gov.vn/"/>
    <hyperlink ref="C756" r:id="rId940" display="https://www.facebook.com/tuoitreconganquangnam/"/>
    <hyperlink ref="C757" r:id="rId941" display="http://hoian.gov.vn/tanhiep"/>
    <hyperlink ref="C758" r:id="rId942" display="https://www.facebook.com/tuoitreconganquangnam/"/>
    <hyperlink ref="C759" r:id="rId943" display="https://quangnam.gov.vn/huyen-tay-giang-24829.html"/>
    <hyperlink ref="C760" r:id="rId944" display="https://www.facebook.com/tuoitreconganquangnam/"/>
    <hyperlink ref="C761" r:id="rId945" display="https://vpubnd.quangnam.gov.vn/webcenter/portal/vpubnd"/>
    <hyperlink ref="C762" r:id="rId946" display="https://www.facebook.com/tuoitreconganquangnam/"/>
    <hyperlink ref="C763" r:id="rId947" display="https://vpubnd.quangnam.gov.vn/webcenter/portal/vpubnd"/>
    <hyperlink ref="C764" r:id="rId948" display="https://www.facebook.com/tuoitreconganquangnam/"/>
    <hyperlink ref="C765" r:id="rId949" display="https://quangnam.gov.vn/huyen-tay-giang-24829.html"/>
    <hyperlink ref="C767" r:id="rId950" display="https://stttt.quangnam.gov.vn/webcenter/portal/bandantoc/pages_tin-tuc/chi-tiet?dDocName=PORTAL172145"/>
    <hyperlink ref="C769" r:id="rId951" display="https://vpubnd.quangnam.gov.vn/webcenter/portal/vpubnd"/>
    <hyperlink ref="C770" r:id="rId952" display="https://www.facebook.com/tuoitreconganquangnam/"/>
    <hyperlink ref="C771" r:id="rId953" display="https://www.quangninh.gov.vn/"/>
    <hyperlink ref="C773" r:id="rId954" display="https://sldtbxh.quangnam.gov.vn/webcenter/portal/soldtbxh"/>
    <hyperlink ref="C775" r:id="rId955" display="https://vpubnd.quangnam.gov.vn/webcenter/portal/vpubnd"/>
    <hyperlink ref="C776" r:id="rId956" display="https://www.facebook.com/policequangnam/"/>
    <hyperlink ref="C777" r:id="rId957" display="https://vpubnd.quangnam.gov.vn/webcenter/portal/vpubnd"/>
    <hyperlink ref="C779" r:id="rId958" display="https://tamky.quangnam.gov.vn/webcenter/portal/donggiang/pages_tin-tuc/chi-tiet?dDocName=PORTAL179540"/>
    <hyperlink ref="C781" r:id="rId959" display="https://donggiang.quangnam.gov.vn/webcenter/portal/donggiang/pages_tin-tuc/chi-tiet?dDocName=PORTAL178932"/>
    <hyperlink ref="C783" r:id="rId960" display="https://donggiang.quangnam.gov.vn/webcenter/portal/donggiang/pages_tin-tuc/chi-tiet?dDocName=PORTAL179629"/>
    <hyperlink ref="C784" r:id="rId961" display="https://www.facebook.com/tuoitreconganquangnam/"/>
    <hyperlink ref="C785" r:id="rId962" display="https://vpubnd.quangnam.gov.vn/webcenter/portal/vpubnd"/>
    <hyperlink ref="C786" r:id="rId963" display="https://www.facebook.com/tuoitreconganquangnam/"/>
    <hyperlink ref="C787" r:id="rId964" display="https://vpubnd.quangnam.gov.vn/webcenter/portal/vpubnd"/>
    <hyperlink ref="C788" r:id="rId965" display="https://www.facebook.com/tuoitreconganquangnam/"/>
    <hyperlink ref="C789" r:id="rId966" display="http://ba.donggiang.quangnam.gov.vn/"/>
    <hyperlink ref="C791" r:id="rId967" display="https://donggiang.quangnam.gov.vn/webcenter/portal/donggiang"/>
    <hyperlink ref="C792" r:id="rId968" display="https://www.facebook.com/tuoitreconganquangnam/"/>
    <hyperlink ref="C793" r:id="rId969" display="https://vpubnd.quangnam.gov.vn/webcenter/portal/vpubnd"/>
    <hyperlink ref="C794" r:id="rId970" display="https://www.facebook.com/policequangnam/"/>
    <hyperlink ref="C795" r:id="rId971" display="https://quangnam.gov.vn/"/>
    <hyperlink ref="C796" r:id="rId972" display="https://www.facebook.com/tuoitreconganquangnam/"/>
    <hyperlink ref="C797" r:id="rId973" display="https://donggiang.quangnam.gov.vn/webcenter/portal/donggiang"/>
    <hyperlink ref="C798" r:id="rId974" display="https://www.facebook.com/tuoitreconganquangnam/"/>
    <hyperlink ref="C799" r:id="rId975" display="https://dailoc.quangnam.gov.vn/"/>
    <hyperlink ref="C800" r:id="rId976" display="https://www.facebook.com/policedailanh/"/>
    <hyperlink ref="C801" r:id="rId977" display="https://dailanh.vanninh.khanhhoa.gov.vn/Default.aspx?TopicId=904c8c06-ed37-40c0-9cbc-dbecf41b9052"/>
    <hyperlink ref="C802" r:id="rId978" display="https://www.facebook.com/xadaihung/"/>
    <hyperlink ref="C803" r:id="rId979" display="https://dailoc.quangnam.gov.vn/Default.aspx?tabid=107&amp;NewsViews=4361"/>
    <hyperlink ref="C804" r:id="rId980" display="https://www.facebook.com/policedaihong/"/>
    <hyperlink ref="C805" r:id="rId981" display="http://daihong.dailoc.quangnam.gov.vn/"/>
    <hyperlink ref="C806" r:id="rId982" display="https://www.facebook.com/tuoitreconganquangnam/"/>
    <hyperlink ref="C807" r:id="rId983" display="http://daidong.dailoc.quangnam.gov.vn/"/>
    <hyperlink ref="C808" r:id="rId984" display="https://www.facebook.com/policedaiquang/"/>
    <hyperlink ref="C809" r:id="rId985" display="https://dailoc.quangnam.gov.vn/Default.aspx?tabid=1123"/>
    <hyperlink ref="C810" r:id="rId986" display="https://www.facebook.com/policedainghia/"/>
    <hyperlink ref="C811" r:id="rId987" display="https://dailoc.quangnam.gov.vn/Default.aspx?tabid=1123"/>
    <hyperlink ref="C812" r:id="rId988" display="https://www.facebook.com/policeDaihiep/"/>
    <hyperlink ref="C813" r:id="rId989" display="https://dailoc.quangnam.gov.vn/Default.aspx?tabid=1123"/>
    <hyperlink ref="C814" r:id="rId990" display="https://www.facebook.com/policedaithanh/"/>
    <hyperlink ref="C815" r:id="rId991" display="https://dailoc.quangnam.gov.vn/"/>
    <hyperlink ref="C816" r:id="rId992" display="https://www.facebook.com/tuoitreconganquangnam/"/>
    <hyperlink ref="C817" r:id="rId993" display="https://dailoc.quangnam.gov.vn/"/>
    <hyperlink ref="C818" r:id="rId994" display="https://www.facebook.com/policedaitan/"/>
    <hyperlink ref="C819" r:id="rId995" display="https://dailoc.quangnam.gov.vn/Default.aspx?tabid=107&amp;NewsViews=4442"/>
    <hyperlink ref="C820" r:id="rId996" display="https://www.facebook.com/PoliceDaiPhong/"/>
    <hyperlink ref="C821" r:id="rId997" display="https://dailoc.quangnam.gov.vn/"/>
    <hyperlink ref="C822" r:id="rId998" display="https://www.facebook.com/policedaiminhdl/"/>
    <hyperlink ref="C823" r:id="rId999" display="http://daidong.dailoc.quangnam.gov.vn/"/>
    <hyperlink ref="C825" r:id="rId1000" display="https://sldtbxh.quangnam.gov.vn/webcenter/portal/bantiepcongdan/pages_tin-tuc/chi-tiet-tin?dDocName=PORTAL259025"/>
    <hyperlink ref="C826" r:id="rId1001" display="https://www.facebook.com/policedaicuong/"/>
    <hyperlink ref="C827" r:id="rId1002" display="https://dailoc.quangnam.gov.vn/Default.aspx?tabid=1123"/>
    <hyperlink ref="C828" r:id="rId1003" display="https://www.facebook.com/tuoitreconganquangnam/"/>
    <hyperlink ref="C829" r:id="rId1004" display="https://dailoc.quangnam.gov.vn/"/>
    <hyperlink ref="C830" r:id="rId1005" display="https://www.facebook.com/policedaihoa"/>
    <hyperlink ref="C831" r:id="rId1006" display="https://dailoc.quangnam.gov.vn/"/>
    <hyperlink ref="C832" r:id="rId1007" display="https://www.facebook.com/policevinhdien/"/>
    <hyperlink ref="C833" r:id="rId1008" display="https://vinhdien.dienban.quangnam.gov.vn/"/>
    <hyperlink ref="C834" r:id="rId1009" display="https://www.facebook.com/dientiendienban/?locale=vi_VN"/>
    <hyperlink ref="C835" r:id="rId1010" display="https://dientien.dienban.quangnam.gov.vn/"/>
    <hyperlink ref="C836" r:id="rId1011" display="https://www.facebook.com/policedienhoa/"/>
    <hyperlink ref="C837" r:id="rId1012" display="https://dienhoa.dienban.quangnam.gov.vn/"/>
    <hyperlink ref="C838" r:id="rId1013" display="https://www.facebook.com/policedienthangbac/"/>
    <hyperlink ref="C839" r:id="rId1014" display="https://dienban.quangnam.gov.vn/Default.aspx?tabid=107&amp;NewsViews=14921&amp;language=en-US"/>
    <hyperlink ref="C840" r:id="rId1015" display="https://www.facebook.com/policedienthangtrung/"/>
    <hyperlink ref="C841" r:id="rId1016" display="https://dienban.quangnam.gov.vn/Default.aspx?tabid=858&amp;language=vi-VN&amp;dnn_ctr1877_Main_ctl00_rg_danhbaChangePage=9"/>
    <hyperlink ref="C842" r:id="rId1017" display="https://www.facebook.com/policedienthangnam/?locale=vi_VN"/>
    <hyperlink ref="C843" r:id="rId1018" display="http://dienthangnam.dienban.quangnam.gov.vn/"/>
    <hyperlink ref="C844" r:id="rId1019" display="https://www.facebook.com/phuongdienngoc.dienban/"/>
    <hyperlink ref="C845" r:id="rId1020" display="https://dienngoc.dienban.quangnam.gov.vn/"/>
    <hyperlink ref="C847" r:id="rId1021" display="http://dienban.gov.vn/Default.aspx?tabid=652&amp;dnn_ctr1882_Main_ctl00_rg_danhbaChangePage=11"/>
    <hyperlink ref="C848" r:id="rId1022" display="https://www.facebook.com/policedientho/"/>
    <hyperlink ref="C849" r:id="rId1023" display="https://dientho.dienban.quangnam.gov.vn/"/>
    <hyperlink ref="C850" r:id="rId1024" display="https://www.facebook.com/policedienphuoc/"/>
    <hyperlink ref="C851" r:id="rId1025" display="https://dienphuoc.dienban.quangnam.gov.vn/"/>
    <hyperlink ref="C852" r:id="rId1026" display="https://www.facebook.com/policedienan/"/>
    <hyperlink ref="C853" r:id="rId1027" display="https://dienban.quangnam.gov.vn/Default.aspx?tabid=858&amp;language=vi-VN&amp;dnn_ctr1877_Main_ctl00_rg_danhbaChangePage=13"/>
    <hyperlink ref="C854" r:id="rId1028" display="https://www.facebook.com/policediennambac/"/>
    <hyperlink ref="C855" r:id="rId1029" display="https://dienban.quangnam.gov.vn/Default.aspx?tabid=107&amp;NewsViews=15508&amp;language=vi-VN"/>
    <hyperlink ref="C856" r:id="rId1030" display="https://www.facebook.com/policediennamtrung/"/>
    <hyperlink ref="C857" r:id="rId1031" display="https://dienban.quangnam.gov.vn/Default.aspx?tabid=1031"/>
    <hyperlink ref="C858" r:id="rId1032" display="https://www.facebook.com/p/UBND-ph%C6%B0%E1%BB%9Dng-%C4%90i%E1%BB%87n-Nam-%C4%90%C3%B4ng-100069546027180/"/>
    <hyperlink ref="C859" r:id="rId1033" display="https://dienban.quangnam.gov.vn/Default.aspx?tabid=1031"/>
    <hyperlink ref="C861" r:id="rId1034" display="https://dienban.quangnam.gov.vn/Default.aspx?tabid=107&amp;NewsViews=8843&amp;language=en-US"/>
    <hyperlink ref="C862" r:id="rId1035" display="https://www.facebook.com/tuoitreconganquangnam/"/>
    <hyperlink ref="C863" r:id="rId1036" display="http://dienquang.dienban.quangnam.gov.vn/"/>
    <hyperlink ref="C864" r:id="rId1037" display="https://www.facebook.com/tuoitreconganquangnam/"/>
    <hyperlink ref="C865" r:id="rId1038" display="http://dientrung.dienban.quangnam.gov.vn/"/>
    <hyperlink ref="C866" r:id="rId1039" display="https://www.facebook.com/tuoitreconganquangnam/"/>
    <hyperlink ref="C867" r:id="rId1040" display="http://dienban.gov.vn/Default.aspx?tabid=652"/>
    <hyperlink ref="C868" r:id="rId1041" display="https://www.facebook.com/policedienminh/"/>
    <hyperlink ref="C869" r:id="rId1042" display="https://dienban.quangnam.gov.vn/"/>
    <hyperlink ref="C870" r:id="rId1043" display="https://www.facebook.com/policedienphuong/"/>
    <hyperlink ref="C871" r:id="rId1044" display="https://dienphuong.dienban.quangnam.gov.vn/"/>
    <hyperlink ref="C872" r:id="rId1045" display="https://www.facebook.com/tuoitreconganquangnam/"/>
    <hyperlink ref="C873" r:id="rId1046" display="http://duythu.duyxuyen.quangnam.gov.vn/"/>
    <hyperlink ref="C874" r:id="rId1047" display="https://www.facebook.com/policeduyphu/"/>
    <hyperlink ref="C875" r:id="rId1048" display="http://duyphu.duyxuyen.quangnam.gov.vn/"/>
    <hyperlink ref="C876" r:id="rId1049" display="https://www.facebook.com/policeduytan/"/>
    <hyperlink ref="C877" r:id="rId1050" display="http://duytan.duyxuyen.quangnam.gov.vn/Default.aspx?tabid=1380&amp;language=vi-VN"/>
    <hyperlink ref="C878" r:id="rId1051" display="https://www.facebook.com/policeduyhoa"/>
    <hyperlink ref="C879" r:id="rId1052" display="http://duyhoa.duyxuyen.quangnam.gov.vn/"/>
    <hyperlink ref="C880" r:id="rId1053" display="https://www.facebook.com/policeduychau/"/>
    <hyperlink ref="C881" r:id="rId1054" display="https://duyxuyen.quangnam.gov.vn/webcenter/portal/duyxuyen/pages_tin-tuc/chi-tiet-tin?dDocName=PORTAL027883"/>
    <hyperlink ref="C882" r:id="rId1055" display="https://www.facebook.com/policeduytrinh/"/>
    <hyperlink ref="C883" r:id="rId1056" display="https://duyxuyen.quangnam.gov.vn/webcenter/portal/duyxuyen/pages_tin-tuc/chi-tiet-tin?dDocName=PORTAL027873"/>
    <hyperlink ref="C884" r:id="rId1057" display="https://www.facebook.com/policeduyson/"/>
    <hyperlink ref="C885" r:id="rId1058" display="http://duyson.duyxuyen.quangnam.gov.vn/"/>
    <hyperlink ref="C886" r:id="rId1059" display="https://www.facebook.com/policeduytrung/"/>
    <hyperlink ref="C887" r:id="rId1060" display="https://duyxuyen.quangnam.gov.vn/webcenter/portal/duyxuyen/pages_tin-tuc/chi-tiet-tin?dDocName=PORTAL027869"/>
    <hyperlink ref="C888" r:id="rId1061" display="https://www.facebook.com/policeduyphuoc/"/>
    <hyperlink ref="C889" r:id="rId1062" display="https://duyphuoc.duyxuyen.quangnam.gov.vn/"/>
    <hyperlink ref="C890" r:id="rId1063" display="https://www.facebook.com/policeduythanh/"/>
    <hyperlink ref="C891" r:id="rId1064" display="http://duythanh.duyxuyen.quangnam.gov.vn/"/>
    <hyperlink ref="C892" r:id="rId1065" display="https://www.facebook.com/policeduyvinh/"/>
    <hyperlink ref="C893" r:id="rId1066" display="http://duyvinh.duyxuyen.quangnam.gov.vn/"/>
    <hyperlink ref="C894" r:id="rId1067" display="https://www.facebook.com/policeduynghia/"/>
    <hyperlink ref="C895" r:id="rId1068" display="https://duyxuyen.quangnam.gov.vn/webcenter/portal/duyxuyen/pages_tin-tuc/chi-tiet-tin?dDocName=PORTAL027879"/>
    <hyperlink ref="C896" r:id="rId1069" display="https://www.facebook.com/policeduyhai/"/>
    <hyperlink ref="C897" r:id="rId1070" display="http://duyhai.duyxuyen.quangnam.gov.vn/"/>
    <hyperlink ref="C899" r:id="rId1071" display="https://queson.quangnam.gov.vn/webcenter/portal/queson/pages_tin-tuc/chi-tiet?dDocName=PORTAL169712"/>
    <hyperlink ref="C901" r:id="rId1072" display="http://quexuan2.gov.vn/"/>
    <hyperlink ref="C903" r:id="rId1073" display="http://quephu.queson.quangnam.gov.vn/"/>
    <hyperlink ref="C904" r:id="rId1074" display="https://www.facebook.com/tuoitreconganquangnam/"/>
    <hyperlink ref="C905" r:id="rId1075" display="https://vpubnd.quangnam.gov.vn/webcenter/portal/vpubnd"/>
    <hyperlink ref="C907" r:id="rId1076" display="https://dbnd.quangnam.gov.vn/QTIUpload/VB/2019/12/nq__sap_xep_xa_(huyen_que_son__nong_son)_ct.pdf"/>
    <hyperlink ref="C908" r:id="rId1077" display="https://www.facebook.com/policequehiepqs/"/>
    <hyperlink ref="C909" r:id="rId1078" display="https://quehiep.queson.quangnam.gov.vn/"/>
    <hyperlink ref="C910" r:id="rId1079" display="https://www.facebook.com/p/M%E1%BA%B7t-tr%E1%BA%ADn-x%C3%A3-Qu%E1%BA%BF-Thu%E1%BA%ADn-huy%E1%BB%87n-Qu%E1%BA%BF-S%C6%A1n-t%E1%BB%89nh-Qu%E1%BA%A3ng-Nam-100076371649247/"/>
    <hyperlink ref="C911" r:id="rId1080" display="https://quethuan.queson.quangnam.gov.vn/"/>
    <hyperlink ref="C913" r:id="rId1081" display="https://dbnd.quangnam.gov.vn/QTIUpload/VB/2019/12/nq__sap_xep_xa_(huyen_que_son__nong_son)_ct.pdf"/>
    <hyperlink ref="C915" r:id="rId1082" display="https://quean.queson.quangnam.gov.vn/"/>
    <hyperlink ref="C917" r:id="rId1083" display="http://quechau.queson.quangnam.gov.vn/"/>
    <hyperlink ref="C918" r:id="rId1084" display="https://www.facebook.com/policequephong/"/>
    <hyperlink ref="C919" r:id="rId1085" display="https://quephong.queson.quangnam.gov.vn/"/>
    <hyperlink ref="C921" r:id="rId1086" display="https://quean.queson.quangnam.gov.vn/"/>
    <hyperlink ref="C923" r:id="rId1087" display="https://quean.queson.quangnam.gov.vn/"/>
    <hyperlink ref="C925" r:id="rId1088" display="https://dailoc.quangnam.gov.vn/Default.aspx?tabid=107&amp;NewsViews=2963"/>
    <hyperlink ref="C926" r:id="rId1089" display="https://www.facebook.com/policechochun/"/>
    <hyperlink ref="C927" r:id="rId1090" display="https://qppl.quangnam.gov.vn/Default.aspx?TabID=71&amp;VB=41948"/>
    <hyperlink ref="C929" r:id="rId1091" display="https://namgiang.quangnam.gov.vn/"/>
    <hyperlink ref="C931" r:id="rId1092" display="https://qppl.quangnam.gov.vn/Default.aspx?TabID=71&amp;VB=58241"/>
    <hyperlink ref="C933" r:id="rId1093" display="https://nongson.quangnam.gov.vn/webcenter/portal/bantiepcongdan/pages_tin-tuc/chi-tiet-tin?dDocName=PORTAL259676"/>
    <hyperlink ref="C934" r:id="rId1094" display="https://www.facebook.com/tuoitreconganquangnam/"/>
    <hyperlink ref="C935" r:id="rId1095" display="https://dactoi.namgiang.quangnam.gov.vn/tin-tuc/tin-dia-phuong-12/"/>
    <hyperlink ref="C937" r:id="rId1096" display="https://phuocson.quangnam.gov.vn/webcenter/portal/ubnd/pages_tin-tuc/chi-tiet?dDocName=PORTAL130988"/>
    <hyperlink ref="C938" r:id="rId1097" display="https://www.facebook.com/tuoitreconganquangnam/"/>
    <hyperlink ref="C939" r:id="rId1098" display="https://laichau.gov.vn/tin-tuc-su-kien/hoat-dong-cua-lanh-dao-tinh/pho-chu-tich-thuong-truc-ubnd-tinh-tong-thanh-hai-du-ngay-hoi-toan-dan-bao-ve-an-ninh-to-quoc-nam-2024-tai-xa-ta-tong-hu2.html"/>
    <hyperlink ref="C940" r:id="rId1099" display="https://www.facebook.com/tuoitreconganquangnam/"/>
    <hyperlink ref="C941" r:id="rId1100" display="https://vksquangnam.gov.vn/dang-doan-the/tang-qua-tet-quy-mao-nam-2023-tai-ubnd-xa-ca-dy-huyen-nam-giang-217.html"/>
    <hyperlink ref="C943" r:id="rId1101" display="https://quangnam.gov.vn/chu-tich-ubnd-tinh-quang-nam-le-van-dung-kiem-tra-sat-lo-tai-huyen-nam-giang-58784.html"/>
    <hyperlink ref="C945" r:id="rId1102" display="https://dbnd.quangnam.gov.vn/Files/TLKH/BAO_CAO_Tra_loi_y_kien_cu_tri_sau_ky_hop_18,_HDND_tinh.pdf"/>
    <hyperlink ref="C947" r:id="rId1103" display="http://phuocxuan.phuocson.quangnam.gov.vn/"/>
    <hyperlink ref="C948" r:id="rId1104" display="https://www.facebook.com/tuoitreconganquangnam/"/>
    <hyperlink ref="C949" r:id="rId1105" display="http://phuochiep.tuyphuoc.binhdinh.gov.vn/"/>
    <hyperlink ref="C950" r:id="rId1106" display="https://www.facebook.com/p/C%C3%B4ng-an-x%C3%A3-Ph%C6%B0%E1%BB%9Bc-H%C3%B2a-huy%E1%BB%87n-Ph%C3%BA-Gi%C3%A1o-100085919055199/"/>
    <hyperlink ref="C951" r:id="rId1107" display="http://phuochoa.phuocson.quangnam.gov.vn/"/>
    <hyperlink ref="C952" r:id="rId1108" display="https://www.facebook.com/tuoitreconganquangnam/"/>
    <hyperlink ref="C953" r:id="rId1109" display="https://phuocduc.phuocson.quangnam.gov.vn/"/>
    <hyperlink ref="C954" r:id="rId1110" display="https://www.facebook.com/tuoitreconganquangnam/"/>
    <hyperlink ref="C955" r:id="rId1111" display="http://phuocnang.phuocson.quangnam.gov.vn/"/>
    <hyperlink ref="C957" r:id="rId1112" display="https://phuocmy.quynhon.binhdinh.gov.vn/"/>
    <hyperlink ref="C958" r:id="rId1113" display="https://www.facebook.com/tuoitreconganquangnam/"/>
    <hyperlink ref="C959" r:id="rId1114" display="https://phuocduc.phuocson.quangnam.gov.vn/"/>
    <hyperlink ref="C960" r:id="rId1115" display="https://www.facebook.com/tuoitreconganquangnam/"/>
    <hyperlink ref="C961" r:id="rId1116" display="https://phuocson.quangnam.gov.vn/webcenter/portal/phuocson"/>
    <hyperlink ref="C962" r:id="rId1117" display="https://www.facebook.com/tuoitreconganquangnam/"/>
    <hyperlink ref="C963" r:id="rId1118" display="http://phuockim.phuocson.quangnam.gov.vn/"/>
    <hyperlink ref="C964" r:id="rId1119" display="https://www.facebook.com/1056723304753901"/>
    <hyperlink ref="C965" r:id="rId1120" display="https://nongson.quangnam.gov.vn/webcenter/portal/bantiepcongdan/pages_tin-tuc/chi-tiet-tin?dDocName=PORTAL261705"/>
    <hyperlink ref="C966" r:id="rId1121" display="https://www.facebook.com/phuocthanhphonuivungcao/?locale=vi_VN"/>
    <hyperlink ref="C967" r:id="rId1122" display="http://phuocthanh.tuyphuoc.binhdinh.gov.vn/"/>
    <hyperlink ref="C968" r:id="rId1123" display="https://www.facebook.com/tuoitreconganquangnam/"/>
    <hyperlink ref="C969" r:id="rId1124" display="https://www.quangninh.gov.vn/donvi/TXQuangYen/Trang/ChiTietBVGioiThieu.aspx?bvid=203"/>
    <hyperlink ref="C970" r:id="rId1125" display="https://www.facebook.com/policehiepthuan/"/>
    <hyperlink ref="C971" r:id="rId1126" display="http://hiepthuan.hiepduc.quangnam.gov.vn/"/>
    <hyperlink ref="C972" r:id="rId1127" display="https://www.facebook.com/policebinhlam/"/>
    <hyperlink ref="C973" r:id="rId1128" display="http://binhlam.hiepduc.quangnam.gov.vn/"/>
    <hyperlink ref="C975" r:id="rId1129" display="https://hiepduc.quangnam.gov.vn/webcenter/portal/hiepduc"/>
    <hyperlink ref="C976" r:id="rId1130" display="https://www.facebook.com/tuoitreconganquangnam/"/>
    <hyperlink ref="C977" r:id="rId1131" display="http://phuocgia.hiepduc.quangnam.gov.vn/"/>
    <hyperlink ref="C978" r:id="rId1132" display="https://www.facebook.com/tuoitreconganquangnam/"/>
    <hyperlink ref="C979" r:id="rId1133" display="http://phuocgia.hiepduc.quangnam.gov.vn/"/>
    <hyperlink ref="C981" r:id="rId1134" display="https://quean.queson.quangnam.gov.vn/"/>
    <hyperlink ref="C982" r:id="rId1135" display="https://www.facebook.com/policequeluu/"/>
    <hyperlink ref="C983" r:id="rId1136" display="http://queluu.hiepduc.gov.vn/"/>
    <hyperlink ref="C984" r:id="rId1137" display="https://www.facebook.com/tuoitreconganquangnam/"/>
    <hyperlink ref="C985" r:id="rId1138" display="https://hiepduc.quangnam.gov.vn/webcenter/portal/hiepduc"/>
    <hyperlink ref="C987" r:id="rId1139" display="http://binhson.hiepduc.quangnam.gov.vn/"/>
    <hyperlink ref="C989" r:id="rId1140" display="http://binhduong.thangbinh.quangnam.gov.vn/"/>
    <hyperlink ref="C990" r:id="rId1141" display="https://www.facebook.com/tuoitreconganquangbinh/"/>
    <hyperlink ref="C991" r:id="rId1142" display="http://binhgiang.thangbinh.quangnam.gov.vn/"/>
    <hyperlink ref="C992" r:id="rId1143" display="https://www.facebook.com/policebinhnguyen/"/>
    <hyperlink ref="C993" r:id="rId1144" display="http://binhnguyen.thangbinh.quangnam.gov.vn/"/>
    <hyperlink ref="C994" r:id="rId1145" display="https://www.facebook.com/@policeBinhPhuc/"/>
    <hyperlink ref="C995" r:id="rId1146" display="http://binhphuc.thangbinh.quangnam.gov.vn/"/>
    <hyperlink ref="C996" r:id="rId1147" display="https://www.facebook.com/policebinhtrieu/"/>
    <hyperlink ref="C997" r:id="rId1148" display="http://binhtrieu.thangbinh.quangnam.gov.vn/"/>
    <hyperlink ref="C998" r:id="rId1149" display="https://www.facebook.com/policebinhdao/"/>
    <hyperlink ref="C999" r:id="rId1150" display="http://binhdao.thangbinh.quangnam.gov.vn/danh-ba-%C4%91ien-thoai"/>
    <hyperlink ref="C1001" r:id="rId1151" display="http://binhminh.thangbinh.quangnam.gov.vn/"/>
    <hyperlink ref="C1002" r:id="rId1152" display="https://www.facebook.com/tuoitreconganquangbinh/"/>
    <hyperlink ref="C1003" r:id="rId1153" display="http://binhlanh.thangbinh.quangnam.gov.vn/"/>
    <hyperlink ref="C1004" r:id="rId1154" display="https://www.facebook.com/policebinhtri/"/>
    <hyperlink ref="C1005" r:id="rId1155" display="http://binhtri.thangbinh.quangnam.gov.vn/"/>
    <hyperlink ref="C1006" r:id="rId1156" display="https://www.facebook.com/185212866702797"/>
    <hyperlink ref="C1007" r:id="rId1157" display="https://binhdinh.gov.vn/"/>
    <hyperlink ref="C1008" r:id="rId1158" display="https://www.facebook.com/tuoitreconganquangbinh/"/>
    <hyperlink ref="C1009" r:id="rId1159" display="https://binhdinh.gov.vn/"/>
    <hyperlink ref="C1010" r:id="rId1160" display="https://www.facebook.com/policebinhquy/"/>
    <hyperlink ref="C1011" r:id="rId1161" display="http://binhquy.thangbinh.quangnam.gov.vn/"/>
    <hyperlink ref="C1012" r:id="rId1162" display="https://www.facebook.com/policebinhphu/"/>
    <hyperlink ref="C1013" r:id="rId1163" display="http://binhphu.thangbinh.quangnam.gov.vn/"/>
    <hyperlink ref="C1014" r:id="rId1164" display="https://www.facebook.com/policebinhchanh"/>
    <hyperlink ref="C1015" r:id="rId1165" display="http://binhchanh.thangbinh.quangnam.gov.vn/"/>
    <hyperlink ref="C1016" r:id="rId1166" display="https://www.facebook.com/policebinhtu/"/>
    <hyperlink ref="C1017" r:id="rId1167" display="http://binhtu.thangbinh.quangnam.gov.vn/"/>
    <hyperlink ref="C1018" r:id="rId1168" display="https://www.facebook.com/policebinhtrung/"/>
    <hyperlink ref="C1019" r:id="rId1169" display="http://binhsa.thangbinh.quangnam.gov.vn/"/>
    <hyperlink ref="C1020" r:id="rId1170" display="https://www.facebook.com/tuoitreconganquangbinh/"/>
    <hyperlink ref="C1021" r:id="rId1171" display="http://binhhai.thangbinh.quangnam.gov.vn/"/>
    <hyperlink ref="C1022" r:id="rId1172" display="https://www.facebook.com/policebinhque/"/>
    <hyperlink ref="C1023" r:id="rId1173" display="https://thangbinh.quangnam.gov.vn/webcenter/portal/thangbinh/pages_danh-ba?deptId=1825"/>
    <hyperlink ref="C1024" r:id="rId1174" display="https://www.facebook.com/tuoitreconganquangbinh/"/>
    <hyperlink ref="C1025" r:id="rId1175" display="http://binhnguyen.thangbinh.quangnam.gov.vn/"/>
    <hyperlink ref="C1026" r:id="rId1176" display="https://www.facebook.com/policebinhtrung/"/>
    <hyperlink ref="C1027" r:id="rId1177" display="https://binhtrung.chauduc.baria-vungtau.gov.vn/"/>
    <hyperlink ref="C1028" r:id="rId1178" display="https://www.facebook.com/tuoitreconganquangnam/"/>
    <hyperlink ref="C1029" r:id="rId1179" display="http://binhnam.thangbinh.quangnam.gov.vn/"/>
    <hyperlink ref="C1030" r:id="rId1180" display="https://www.facebook.com/p/C%C3%B4ng-An-X%C3%A3-Ti%C3%AAn-S%C6%A1n-100081826667879/"/>
    <hyperlink ref="C1031" r:id="rId1181" display="https://www.duytien.gov.vn/"/>
    <hyperlink ref="C1033" r:id="rId1182" display="https://tienphuoc.quangnam.gov.vn/webcenter/portal/tienphuoc"/>
    <hyperlink ref="C1034" r:id="rId1183" display="https://www.facebook.com/113691200861300"/>
    <hyperlink ref="C1035" r:id="rId1184" display="https://ubmttqvn.quangnam.gov.vn/Default.aspx?tabid=63&amp;Group=71&amp;NID=5794&amp;tien-phuoc-giam-sat-tien-do-xay-dung-nong-thon-moi&amp;dnn_ctr384_Main_rg_danhsachmoiChangePage=1&amp;dnn_ctr384_Main_rg_danhsachkhacChangePage=6"/>
    <hyperlink ref="C1036" r:id="rId1185" display="https://www.facebook.com/policetienchau/"/>
    <hyperlink ref="C1037" r:id="rId1186" display="http://tienchau.tienphuoc.quangnam.gov.vn/"/>
    <hyperlink ref="C1039" r:id="rId1187" display="http://tienlanh.tienphuoc.quangnam.gov.vn/"/>
    <hyperlink ref="C1041" r:id="rId1188" display="https://tienphuoc.quangnam.gov.vn/webcenter/portal/tienphuoc"/>
    <hyperlink ref="C1042" r:id="rId1189" display="https://www.facebook.com/tuoitreconganquangnam/"/>
    <hyperlink ref="C1043" r:id="rId1190" display="https://tienphuoc.quangnam.gov.vn/webcenter/portal/tienphuoc"/>
    <hyperlink ref="C1044" r:id="rId1191" display="https://www.facebook.com/policetiencanh/"/>
    <hyperlink ref="C1045" r:id="rId1192" display="http://tiencanh.tienphuoc.quangnam.gov.vn/"/>
    <hyperlink ref="C1046" r:id="rId1193" display="https://www.facebook.com/tuoitreconganquangnam/"/>
    <hyperlink ref="C1047" r:id="rId1194" display="http://tienmy.tienphuoc.quangnam.gov.vn/"/>
    <hyperlink ref="C1048" r:id="rId1195" display="https://www.facebook.com/tuoitreconganquangnam/"/>
    <hyperlink ref="C1049" r:id="rId1196" display="https://www.quangninh.gov.vn/donvi/TXQuangYen/Trang/ChiTietBVGioiThieu.aspx?bvid=212"/>
    <hyperlink ref="C1050" r:id="rId1197" display="https://www.facebook.com/policetientho/"/>
    <hyperlink ref="C1051" r:id="rId1198" display="http://tientho.tienphuoc.quangnam.gov.vn/Default.aspx?tabid=874"/>
    <hyperlink ref="C1052" r:id="rId1199" display="https://www.facebook.com/tuoitreconganquangnam/"/>
    <hyperlink ref="C1053" r:id="rId1200" display="https://www.quangninh.gov.vn/donvi/TXQuangYen/Trang/ChiTietBVGioiThieu.aspx?bvid=211"/>
    <hyperlink ref="C1055" r:id="rId1201" display="http://tienloc.tienphuoc.quangnam.gov.vn/"/>
    <hyperlink ref="C1057" r:id="rId1202" display="http://tienlap.tienphuoc.quangnam.gov.vn/"/>
    <hyperlink ref="C1059" r:id="rId1203" display="https://xatrason.trabong.quangngai.gov.vn/"/>
    <hyperlink ref="C1061" r:id="rId1204" display="https://stnmt.quangnam.gov.vn/webcenter/portal/bactramy/pages_hide/danh-ba-dien-thoai?deptId=2059"/>
    <hyperlink ref="C1063" r:id="rId1205" display="https://sldtbxh.quangnam.gov.vn/webcenter/portal/bactramy/pages_tin-tuc/chi-tiet?dDocName=PORTAL329326"/>
    <hyperlink ref="C1064" r:id="rId1206" display="https://www.facebook.com/tuoitreconganquangnam/"/>
    <hyperlink ref="C1065" r:id="rId1207" display="http://tradong.bactramy.quangnam.gov.vn/"/>
    <hyperlink ref="C1066" r:id="rId1208" display="https://www.facebook.com/policetraduong/"/>
    <hyperlink ref="C1067" r:id="rId1209" display="http://traduong.bactramy.quangnam.gov.vn/"/>
    <hyperlink ref="C1068" r:id="rId1210" display="https://www.facebook.com/policetragiang/"/>
    <hyperlink ref="C1069" r:id="rId1211" display="https://tragiang.gov.vn/"/>
    <hyperlink ref="C1071" r:id="rId1212" display="https://xatrabui.trabong.quangngai.gov.vn/"/>
    <hyperlink ref="C1073" r:id="rId1213" display="https://danang.gov.vn/chinh-quyen/chi-tiet?id=49296&amp;_c=3,9,33"/>
    <hyperlink ref="C1075" r:id="rId1214" display="https://qppl.quangnam.gov.vn/Default.aspx?TabID=71&amp;VB=57363"/>
    <hyperlink ref="C1077" r:id="rId1215" display="https://bactramy.quangnam.gov.vn/webcenter/portal/bactramy"/>
    <hyperlink ref="C1079" r:id="rId1216" display="https://snv.quangngai.gov.vn/xem-chi-tiet/-/asset_publisher/Content/thong-tin-ve-ia-gioi-hanh-chinh-giua-xa-tra-thanh-huyen-tra-bong-quang-ngai-va-xa-tra-giap-huyen-bac-tra-my-quang-nam-?24917318"/>
    <hyperlink ref="C1080" r:id="rId1217" display="https://www.facebook.com/tuoitreconganquangnam/"/>
    <hyperlink ref="C1081" r:id="rId1218" display="https://stttt.quangnam.gov.vn/webcenter/portal/bactramy/pages_tin-tuc/chi-tiet?dDocName=PORTAL337940"/>
    <hyperlink ref="C1082" r:id="rId1219" display="https://www.facebook.com/671270327098759"/>
    <hyperlink ref="C1083" r:id="rId1220" display="http://traleng.namtramy.quangnam.gov.vn/"/>
    <hyperlink ref="C1085" r:id="rId1221" display="http://xatradon.namtramy.gov.vn/"/>
    <hyperlink ref="C1087" r:id="rId1222" display="http://tratap.namtramy.gov.vn/"/>
    <hyperlink ref="C1089" r:id="rId1223" display="http://tramai.namtramy.gov.vn/"/>
    <hyperlink ref="C1091" r:id="rId1224" display="http://tracang.namtramy.gov.vn/"/>
    <hyperlink ref="C1093" r:id="rId1225" display="http://www.namtramy.gov.vn/Default.aspx?tabid=109&amp;Group=31&amp;NID=473&amp;xa-tra-linh-huyen-nam-tra-my-tinh-quang-nam"/>
    <hyperlink ref="C1095" r:id="rId1226" display="https://xatrason.trabong.quangngai.gov.vn/"/>
    <hyperlink ref="C1097" r:id="rId1227" display="http://www.namtramy.gov.vn/Default.aspx?tabid=109&amp;Group=31&amp;NID=477&amp;xa-tra-don-huyen-nam-tra-my-tinh-quang-nam"/>
    <hyperlink ref="C1098" r:id="rId1228" display="https://www.facebook.com/671270327098759"/>
    <hyperlink ref="C1099" r:id="rId1229" display="https://qppl.quangnam.gov.vn/Default.aspx?tabid=40&amp;LVB=12&amp;dnn_ctr403_VanBan_DanhSach_rg_VanBanChangePage=12"/>
    <hyperlink ref="C1100" r:id="rId1230" display="https://www.facebook.com/671270327098759"/>
    <hyperlink ref="C1101" r:id="rId1231" display="http://www.konplong.kontum.gov.vn/tin-tuc-su-kien/Tiep-nhan-thong-tin-phan-anh-viec-tam-dung-xay-dung-truong-hoc,-cau-treo-dan-sinh-tu-nguon-xa-hoi-hoa-tai-thon-3,-xa-Tra-Vinh,-huyen-Nam-Tra-My,-tinh-Quang-Nam-1616"/>
    <hyperlink ref="C1102" r:id="rId1232" display="https://www.facebook.com/policetamxuan1/"/>
    <hyperlink ref="C1103" r:id="rId1233" display="https://nuithanh.quangnam.gov.vn/webcenter/portal/nuithanh/pages_tin-tuc?catalog=ct"/>
    <hyperlink ref="C1105" r:id="rId1234" display="https://sgddt.quangnam.gov.vn/webcenter/portal/bantiepcongdan/pages_tin-tuc/chi-tiet-tin?dDocName=PORTAL259690"/>
    <hyperlink ref="C1106" r:id="rId1235" display="https://www.facebook.com/policetamtien/"/>
    <hyperlink ref="C1107" r:id="rId1236" display="https://nuithanh.quangnam.gov.vn/webcenter/portal/nuithanh"/>
    <hyperlink ref="C1108" r:id="rId1237" display="https://www.facebook.com/policetamson/"/>
    <hyperlink ref="C1109" r:id="rId1238" display="https://nuithanh.quangnam.gov.vn/webcenter/portal/nuithanh"/>
    <hyperlink ref="C1110" r:id="rId1239" display="https://www.facebook.com/Policetamthanhpn/"/>
    <hyperlink ref="C1111" r:id="rId1240" display="https://tamdan.gov.vn/"/>
    <hyperlink ref="C1112" r:id="rId1241" display="https://www.facebook.com/policetamanhbac/?locale=vi_VN"/>
    <hyperlink ref="C1113" r:id="rId1242" display="http://tamanhnam.nuithanh.quangnam.gov.vn/"/>
    <hyperlink ref="C1115" r:id="rId1243" display="http://tamanhnam.nuithanh.quangnam.gov.vn/"/>
    <hyperlink ref="C1116" r:id="rId1244" display="https://www.facebook.com/policetamhoa/"/>
    <hyperlink ref="C1117" r:id="rId1245" display="http://tamhoa.nuithanh.quangnam.gov.vn/"/>
    <hyperlink ref="C1118" r:id="rId1246" display="https://www.facebook.com/tuoitreconganquangnam/"/>
    <hyperlink ref="C1119" r:id="rId1247" display="https://stc.quangnam.gov.vn/webcenter/portal/bantiepcongdan/pages_van-ban/chi-tiet?dDocName=PORTAL513627"/>
    <hyperlink ref="C1120" r:id="rId1248" display="https://www.facebook.com/policetamhai"/>
    <hyperlink ref="C1121" r:id="rId1249" display="http://tamhai.nuithanh.quangnam.gov.vn/"/>
    <hyperlink ref="C1122" r:id="rId1250" display="https://www.facebook.com/policetamgiang/"/>
    <hyperlink ref="C1123" r:id="rId1251" display="https://tamgiangdong.namcan.camau.gov.vn/"/>
    <hyperlink ref="C1124" r:id="rId1252" display="https://www.facebook.com/p/C%C3%B4ng-an-x%C3%A3-Tam-Quang-100068635860222/"/>
    <hyperlink ref="C1125" r:id="rId1253" display="https://tamquang.tuongduong.nghean.gov.vn/"/>
    <hyperlink ref="C1126" r:id="rId1254" display="https://www.facebook.com/policetamnghia/"/>
    <hyperlink ref="C1127" r:id="rId1255" display="http://tamnghia.nuithanh.quangnam.gov.vn/"/>
    <hyperlink ref="C1129" r:id="rId1256" display="https://nuithanh.quangnam.gov.vn/webcenter/portal/nuithanh"/>
    <hyperlink ref="C1130" r:id="rId1257" display="https://www.facebook.com/policetammydong/"/>
    <hyperlink ref="C1131" r:id="rId1258" display="http://tammydong.nuithanh.quangnam.gov.vn/"/>
    <hyperlink ref="C1132" r:id="rId1259" display="https://www.facebook.com/p/M%E1%BA%B7t-tr%E1%BA%ADn-x%C3%A3-Tam-Tr%C3%A0-Huy%E1%BB%87n-N%C3%BAi-Th%C3%A0nh-T%E1%BB%89nh-Qu%E1%BA%A3ng-Nam-100083345678623/"/>
    <hyperlink ref="C1133" r:id="rId1260" display="https://sldtbxh.quangnam.gov.vn/webcenter/portal/nuithanh/pages_tin-tuc/chi-tiet?dDocName=PORTAL522301"/>
    <hyperlink ref="C1134" r:id="rId1261" display="https://www.facebook.com/Policetamthanhpn/"/>
    <hyperlink ref="C1135" r:id="rId1262" display="https://tamdan.gov.vn/"/>
    <hyperlink ref="C1136" r:id="rId1263" display="https://www.facebook.com/tuoitreconganquangnam/"/>
    <hyperlink ref="C1137" r:id="rId1264" display="https://tamdan.gov.vn/"/>
    <hyperlink ref="C1138" r:id="rId1265" display="https://www.facebook.com/p/C%C3%B4ng-an-x%C3%A3-Tam-%C4%90%C3%A0n-100073004180063/"/>
    <hyperlink ref="C1139" r:id="rId1266" display="https://tamdan.gov.vn/"/>
    <hyperlink ref="C1140" r:id="rId1267" display="https://www.facebook.com/policetamloc/"/>
    <hyperlink ref="C1141" r:id="rId1268" display="https://xatamloc.gov.vn/"/>
    <hyperlink ref="C1142" r:id="rId1269" display="https://www.facebook.com/policetamphuoc/"/>
    <hyperlink ref="C1143" r:id="rId1270" display="https://xatamphuoc.gov.vn/"/>
    <hyperlink ref="C1144" r:id="rId1271" display="https://www.facebook.com/policetamvinh/"/>
    <hyperlink ref="C1145" r:id="rId1272" display="https://tamvinh.gov.vn/"/>
    <hyperlink ref="C1146" r:id="rId1273" display="https://www.facebook.com/policetamthai/"/>
    <hyperlink ref="C1147" r:id="rId1274" display="http://tamthai.gov.vn/"/>
    <hyperlink ref="C1148" r:id="rId1275" display="https://www.facebook.com/policetamdaipn/"/>
    <hyperlink ref="C1149" r:id="rId1276" display="http://tamdai.phuninh.gov.vn/index.php?option=com_content&amp;view=frontpage"/>
    <hyperlink ref="C1150" r:id="rId1277" display="https://www.facebook.com/tuoitreconganquangnam/"/>
    <hyperlink ref="C1151" r:id="rId1278" display="https://tamdan.gov.vn/"/>
    <hyperlink ref="C1152" r:id="rId1279" display="https://www.facebook.com/policetamlanh/"/>
    <hyperlink ref="C1153" r:id="rId1280" display="https://xatamlanh.gov.vn/"/>
    <hyperlink ref="C1155" r:id="rId1281" display="https://nongson.quangnam.gov.vn/webcenter/portal/nongson/pages_danh-ba?deptId=601"/>
    <hyperlink ref="C1157" r:id="rId1282" display="https://quean.queson.quangnam.gov.vn/"/>
    <hyperlink ref="C1158" r:id="rId1283" display="https://www.facebook.com/tuoitreconganquangnam/"/>
    <hyperlink ref="C1159" r:id="rId1284" display="https://mc.ninhthuan.gov.vn/portaldvc/KenhTin/dich-vu-cong-truc-tuyen.aspx?_dv=000-27-31-H43"/>
    <hyperlink ref="C1161" r:id="rId1285" display="https://nongson.quangnam.gov.vn/webcenter/portal/nongson/pages_danh-ba?deptId=600"/>
    <hyperlink ref="C1162" r:id="rId1286" display="https://www.facebook.com/tuoitreconganquangnam/"/>
    <hyperlink ref="C1163" r:id="rId1287" display="https://sonvien.gov.vn/"/>
    <hyperlink ref="C1165" r:id="rId1288" display="https://quean.queson.quangnam.gov.vn/"/>
    <hyperlink ref="C1167" r:id="rId1289" display="https://sldtbxh.quangnam.gov.vn/webcenter/portal/nongsonv2/pages_tin-tuc/chi-tiet-tin?dDocName=PORTAL227903"/>
    <hyperlink ref="C1169" r:id="rId1290" display="https://phuonglehongphong.thanhpho.quangngai.gov.vn/"/>
    <hyperlink ref="C1170" r:id="rId1291" display="https://www.facebook.com/p/M%E1%BA%B7t-tr%E1%BA%ADn-ph%C6%B0%E1%BB%9Dng-Tr%E1%BA%A7n-Ph%C3%BA-th%C3%A0nh-ph%E1%BB%91-Qu%E1%BA%A3ng-Ng%C3%A3i-t%E1%BB%89nh-Qu%E1%BA%A3ng-Ng%C3%A3i-100091700378052/?locale=de_DE"/>
    <hyperlink ref="C1171" r:id="rId1292" display="https://phuongtranphu.thanhpho.quangngai.gov.vn/"/>
    <hyperlink ref="C1172" r:id="rId1293" display="https://www.facebook.com/162536025352996"/>
    <hyperlink ref="C1173" r:id="rId1294" display="https://phuongquangphu.thanhpho.quangngai.gov.vn/"/>
    <hyperlink ref="C1175" r:id="rId1295" display="https://quangngai.gov.vn/web/phuong-nghia-chanh/trang-chu"/>
    <hyperlink ref="C1176" r:id="rId1296" display="https://www.facebook.com/p/Li%C3%AAn-%C4%91%E1%BB%99i-THCS-Tr%E1%BA%A7n-H%C6%B0ng-%C4%90%E1%BA%A1o-TPQu%E1%BA%A3ng-Ng%C3%A3i-100075736100861/?locale=hi_IN"/>
    <hyperlink ref="C1177" r:id="rId1297" display="https://quangngai.gov.vn/web/phuong-tran-hung-dao/trang-chu"/>
    <hyperlink ref="C1179" r:id="rId1298" display="https://phuongnguyennghiem.thanhpho.quangngai.gov.vn/"/>
    <hyperlink ref="C1180" r:id="rId1299" display="https://www.facebook.com/BVDKTQN/?locale=th_TH"/>
    <hyperlink ref="C1181" r:id="rId1300" display="https://phuongnghialo.thanhpho.quangngai.gov.vn/"/>
    <hyperlink ref="C1183" r:id="rId1301" display="https://quangngai.gov.vn/web/phuong-chanh-lo/trang-chu"/>
    <hyperlink ref="C1185" r:id="rId1302" display="https://xanghiadung.thanhpho.quangngai.gov.vn/"/>
    <hyperlink ref="C1187" r:id="rId1303" display="https://xanghiadong.thanhpho.quangngai.gov.vn/"/>
    <hyperlink ref="C1188" r:id="rId1304" display="https://www.facebook.com/p/UBND-ph%C6%B0%E1%BB%9Dng-Tr%C6%B0%C6%A1ng-Quang-Tr%E1%BB%8Dng-100080094914423/"/>
    <hyperlink ref="C1189" r:id="rId1305" display="https://phuongtruongquangtrong.thanhpho.quangngai.gov.vn/uy-ban-nhan-dan"/>
    <hyperlink ref="C1190" r:id="rId1306" display="https://www.facebook.com/p/C%E1%BB%9D-%C4%90%E1%BB%8F-X%C3%A3-T%E1%BB%8Bnh-H%C3%B2a-100071571548817/"/>
    <hyperlink ref="C1191" r:id="rId1307" display="https://quangngai.gov.vn/web/xa-tinh-hoa/trang-chu"/>
    <hyperlink ref="C1192" r:id="rId1308" display="https://www.facebook.com/xatinhky/?locale=vi_VN"/>
    <hyperlink ref="C1193" r:id="rId1309" display="https://xatinhky.thanhpho.quangngai.gov.vn/"/>
    <hyperlink ref="C1195" r:id="rId1310" display="https://xatinhthien.thanhpho.quangngai.gov.vn/"/>
    <hyperlink ref="C1196" r:id="rId1311" display="https://www.facebook.com/DoanXaTinhAnDong/"/>
    <hyperlink ref="C1197" r:id="rId1312" display="https://quangngai.gov.vn/web/xa-tinh-an-dong/trang-chu"/>
    <hyperlink ref="C1199" r:id="rId1313" display="https://xatinhchau.thanhpho.quangngai.gov.vn/"/>
    <hyperlink ref="C1201" r:id="rId1314" display="https://xatinhkhe.thanhpho.quangngai.gov.vn/uy-ban-nhan-dan"/>
    <hyperlink ref="C1203" r:id="rId1315" display="https://xatinhlong.thanhpho.quangngai.gov.vn/"/>
    <hyperlink ref="C1205" r:id="rId1316" display="https://xatinhantay.thanhpho.quangngai.gov.vn/"/>
    <hyperlink ref="C1206" r:id="rId1317" display="https://www.facebook.com/dtncatquangngai/"/>
    <hyperlink ref="C1207" r:id="rId1318" display="https://xatinhan.thanhpho.quangngai.gov.vn/"/>
    <hyperlink ref="C1209" r:id="rId1319" display="https://xanghiaphu.thanhpho.quangngai.gov.vn/trang-chu"/>
    <hyperlink ref="C1210" r:id="rId1320" display="https://www.facebook.com/dtncatquangngai/"/>
    <hyperlink ref="C1211" r:id="rId1321" display="https://xanghiaha.thanhpho.quangngai.gov.vn/uy-ban-nhan-dan"/>
    <hyperlink ref="C1212" r:id="rId1322" display="https://www.facebook.com/dtncatquangngai/"/>
    <hyperlink ref="C1213" r:id="rId1323" display="https://quangngai.gov.vn/web/xa-nghia-dien/trang-chu"/>
    <hyperlink ref="C1215" r:id="rId1324" display="https://xabinhthuan.binhson.quangngai.gov.vn/"/>
    <hyperlink ref="C1216" r:id="rId1325" display="https://www.facebook.com/dtncatquangngai/"/>
    <hyperlink ref="C1217" r:id="rId1326" display="https://xabinhthanhbn.binhson.quangngai.gov.vn/"/>
    <hyperlink ref="C1218" r:id="rId1327" display="https://www.facebook.com/TrangTinTinhDoanQuangNgai/?locale=uk_UA"/>
    <hyperlink ref="C1219" r:id="rId1328" display="https://xabinhdong.binhson.quangngai.gov.vn/"/>
    <hyperlink ref="C1221" r:id="rId1329" display="https://quangngai.gov.vn/web/xa-binh-chanh/trang-chu"/>
    <hyperlink ref="C1223" r:id="rId1330" display="https://xabinhnguyen.binhson.quangngai.gov.vn/"/>
    <hyperlink ref="C1224" r:id="rId1331" display="https://www.facebook.com/p/C%E1%BB%9D-%C4%91%E1%BB%8F-B%C3%ACnh-Kh%C6%B0%C6%A1ng-100064222413863/"/>
    <hyperlink ref="C1225" r:id="rId1332" display="https://quangngai.gov.vn/web/xa-binh-khuong/uy-ban-nhan-dan"/>
    <hyperlink ref="C1226" r:id="rId1333" display="https://www.facebook.com/Codobinhtri/"/>
    <hyperlink ref="C1227" r:id="rId1334" display="https://xabinhtri.binhson.quangngai.gov.vn/uy-ban-nhan-dan"/>
    <hyperlink ref="C1228" r:id="rId1335" display="https://www.facebook.com/dtncatquangngai/"/>
    <hyperlink ref="C1229" r:id="rId1336" display="https://quangngai.gov.vn/"/>
    <hyperlink ref="C1231" r:id="rId1337" display="https://xabinhhai.binhson.quangngai.gov.vn/"/>
    <hyperlink ref="C1233" r:id="rId1338" display="https://binhson.quangngai.gov.vn/"/>
    <hyperlink ref="C1235" r:id="rId1339" display="https://xabinhphuoc.binhson.quangngai.gov.vn/uy-ban-nhan-dan"/>
    <hyperlink ref="C1237" r:id="rId1340" display="https://binhdai.bentre.gov.vn/binhthoi"/>
    <hyperlink ref="C1239" r:id="rId1341" display="https://xabinhhoa.binhson.quangngai.gov.vn/"/>
    <hyperlink ref="C1241" r:id="rId1342" display="https://xabinhtrung.binhson.quangngai.gov.vn/"/>
    <hyperlink ref="C1243" r:id="rId1343" display="https://xabinhminh.binhson.quangngai.gov.vn/uy-ban-nhan-dan"/>
    <hyperlink ref="C1245" r:id="rId1344" display="https://quangngai.gov.vn/web/xa-binh-long/trang-chu"/>
    <hyperlink ref="C1247" r:id="rId1345" display="https://vanban.quangngai.gov.vn/thongtin/vanban/detail?id=8292"/>
    <hyperlink ref="C1249" r:id="rId1346" display="https://quangngai.gov.vn/"/>
    <hyperlink ref="C1251" r:id="rId1347" display="https://xabinhthanhbn.binhson.quangngai.gov.vn/"/>
    <hyperlink ref="C1253" r:id="rId1348" display="https://xabinhchuong.binhson.quangngai.gov.vn/uy-ban-nhan-dan"/>
    <hyperlink ref="C1254" r:id="rId1349" display="https://www.facebook.com/people/Trang-tin-Tu%E1%BB%95i-tr%E1%BA%BB-B%C3%ACnh-Hi%E1%BB%87p/100065928273712/"/>
    <hyperlink ref="C1255" r:id="rId1350" display="https://quangngai.gov.vn/web/xa-binh-hiep/xem-chi-tiet/-/asset_publisher//Content/uy-ban-nhan-dan-xa-binh-hiep-to-chuc-hoi-nghi-binh-xet-cac-danh-hieu-van-hoa-nam-2023?21181687"/>
    <hyperlink ref="C1257" r:id="rId1351" display="https://xabinhmy.binhson.quangngai.gov.vn/"/>
    <hyperlink ref="C1259" r:id="rId1352" display="https://binhson.quangngai.gov.vn/"/>
    <hyperlink ref="C1261" r:id="rId1353" display="https://xabinhchau.binhson.quangngai.gov.vn/"/>
    <hyperlink ref="C1263" r:id="rId1354" display="https://xatragiang.trabong.quangngai.gov.vn/uy-ban-nhan-dan"/>
    <hyperlink ref="C1265" r:id="rId1355" display="https://xatrason.trabong.quangngai.gov.vn/"/>
    <hyperlink ref="C1267" r:id="rId1356" display="https://xatrahiep.trabong.quangngai.gov.vn/"/>
    <hyperlink ref="C1268" r:id="rId1357" display="https://www.facebook.com/p/C%E1%BB%9D-%C4%91%E1%BB%8F-Tr%C3%A0-B%C3%ACnh-100069150911568/"/>
    <hyperlink ref="C1269" r:id="rId1358" display="https://xatrabinh.trabong.quangngai.gov.vn/"/>
    <hyperlink ref="C1271" r:id="rId1359" display="https://xatraphu.trabong.quangngai.gov.vn/uy-ban-nhan-dan"/>
    <hyperlink ref="C1273" r:id="rId1360" display="https://xatralam.trabong.quangngai.gov.vn/uy-ban-nhan-dan"/>
    <hyperlink ref="C1275" r:id="rId1361" display="https://quangngai.gov.vn/web/xa-tra-tan/xem-chi-tiet/-/asset_publisher//Content/uy-ban-nhan-dan-xa-tra-tan-to-chuc-hoi-nghi-chu-tich-ubnd-xa-oi-thoai-voi-to-chuc-ca-nhan-ve-giai-quyet-thu-tuc-hanh-chinh-va-tiep-nhan-phan-anh-kie-1?21523171"/>
    <hyperlink ref="C1277" r:id="rId1362" display="https://xatrason.trabong.quangngai.gov.vn/"/>
    <hyperlink ref="C1279" r:id="rId1363" display="https://xatrabui.trabong.quangngai.gov.vn/"/>
    <hyperlink ref="C1281" r:id="rId1364" display="https://xatrathanh.trabong.quangngai.gov.vn/"/>
    <hyperlink ref="C1283" r:id="rId1365" display="https://vanban.quangngai.gov.vn/thongtin/vanban/detail?id=5039"/>
    <hyperlink ref="C1285" r:id="rId1366" display="https://xatrason.trabong.quangngai.gov.vn/"/>
    <hyperlink ref="C1287" r:id="rId1367" display="https://quangngai.gov.vn/web/xa-tra-phong/hoi-dong-nhan-dan"/>
    <hyperlink ref="C1289" r:id="rId1368" display="https://vanban.quangngai.gov.vn/thongtin/vanban/detail?id=5040"/>
    <hyperlink ref="C1291" r:id="rId1369" display="https://xatrason.trabong.quangngai.gov.vn/"/>
    <hyperlink ref="C1293" r:id="rId1370" display="https://xatraxinh.trabong.quangngai.gov.vn/"/>
    <hyperlink ref="C1295" r:id="rId1371" display="https://vanban.quangngai.gov.vn/thongtin/vanban/detail?id=5040"/>
    <hyperlink ref="C1297" r:id="rId1372" display="https://xatrason.trabong.quangngai.gov.vn/"/>
    <hyperlink ref="C1298" r:id="rId1373" display="https://www.facebook.com/p/C%C3%B4ng-an-x%C3%A3-T%E1%BB%8Bnh-Th%E1%BB%8D-100057411251139/"/>
    <hyperlink ref="C1306" r:id="rId1374" display="https://www.facebook.com/p/C%E1%BB%9D-%C4%91%E1%BB%8F-x%C3%A3-T%E1%BB%8Bnh-B%C3%ACnh-100063936579953/"/>
    <hyperlink ref="C1309" r:id="rId1375" display="https://xatinhdong.sontinh.quangngai.gov.vn/uy-ban-nhan-dan"/>
    <hyperlink ref="C1311" r:id="rId1376" display="https://xatinhbac.sontinh.quangngai.gov.vn/"/>
    <hyperlink ref="C1313" r:id="rId1377" display="https://xatinhson.sontinh.quangngai.gov.vn/"/>
    <hyperlink ref="C1315" r:id="rId1378" display="https://xatinhha.sontinh.quangngai.gov.vn/"/>
    <hyperlink ref="C1317" r:id="rId1379" display="https://xatinhgiang.sontinh.quangngai.gov.vn/"/>
    <hyperlink ref="C1318" r:id="rId1380" display="https://www.facebook.com/dtncatquangngai/"/>
    <hyperlink ref="C1319" r:id="rId1381" display="https://xatinhminh.sontinh.quangngai.gov.vn/"/>
    <hyperlink ref="C1321" r:id="rId1382" display="https://xanghialam.tunghia.quangngai.gov.vn/"/>
    <hyperlink ref="C1323" r:id="rId1383" display="https://xanghiathang.tunghia.quangngai.gov.vn/uy-ban-nhan-dan"/>
    <hyperlink ref="C1324" r:id="rId1384" display="https://www.facebook.com/caxnt/"/>
    <hyperlink ref="C1325" r:id="rId1385" display="https://xanghiathuan.tunghia.quangngai.gov.vn/uy-ban-nhan-dan"/>
    <hyperlink ref="C1326" r:id="rId1386" display="https://www.facebook.com/p/Trang-th%C3%B4ng-tin-x%C3%A3-Ngh%C4%A9a-K%E1%BB%B3-100072205571379/"/>
    <hyperlink ref="C1327" r:id="rId1387" display="https://xanghiaky.tunghia.quangngai.gov.vn/"/>
    <hyperlink ref="C1328" r:id="rId1388" display="https://www.facebook.com/dtncatquangngai/"/>
    <hyperlink ref="C1329" r:id="rId1389" display="https://xanghiason.tunghia.quangngai.gov.vn/uy-ban-nhan-dan"/>
    <hyperlink ref="C1330" r:id="rId1390" display="https://www.facebook.com/dtncatquangngai/"/>
    <hyperlink ref="C1331" r:id="rId1391" display="https://quangngai.gov.vn/web/xa-nghia-thuong/xem-chi-tiet/-/asset_publisher//Content/uy-ban-nhan-dan-xa-nghia-thuong-to-chuc-chuc-tho-mung-tho-nguoi-cao-tuoi-nam-2023-?19240027"/>
    <hyperlink ref="C1333" r:id="rId1392" display="https://tunghia.quangngai.gov.vn/"/>
    <hyperlink ref="C1335" r:id="rId1393" display="https://quangngai.gov.vn/web/xa-nghia-dien/trang-chu"/>
    <hyperlink ref="C1336" r:id="rId1394" display="https://www.facebook.com/dtncatquangngai/"/>
    <hyperlink ref="C1337" r:id="rId1395" display="https://xanghiathuong.tunghia.quangngai.gov.vn/"/>
    <hyperlink ref="C1339" r:id="rId1396" display="https://xanghiatrung.tunghia.quangngai.gov.vn/"/>
    <hyperlink ref="C1340" r:id="rId1397" display="https://www.facebook.com/tuoitrenghiahiep/"/>
    <hyperlink ref="C1341" r:id="rId1398" display="https://xanghiahiep.tunghia.quangngai.gov.vn/"/>
    <hyperlink ref="C1342" r:id="rId1399" display="https://www.facebook.com/Haokabg/"/>
    <hyperlink ref="C1343" r:id="rId1400" display="https://tunghia.quangngai.gov.vn/"/>
    <hyperlink ref="C1345" r:id="rId1401" display="https://xanghiamy.tunghia.quangngai.gov.vn/"/>
    <hyperlink ref="C1346" r:id="rId1402" display="https://www.facebook.com/dtncatquangngai/"/>
    <hyperlink ref="C1347" r:id="rId1403" display="https://sonha.quangngai.gov.vn/"/>
    <hyperlink ref="C1348" r:id="rId1404" display="https://www.facebook.com/dtncatquangngai/"/>
    <hyperlink ref="C1349" r:id="rId1405" display="https://sonha.quangngai.gov.vn/ubnd-xa-son-thanh"/>
    <hyperlink ref="C1351" r:id="rId1406" display="https://sonha.quangngai.gov.vn/ubnd-xa-son-nham"/>
    <hyperlink ref="C1352" r:id="rId1407" display="https://www.facebook.com/dtncatquangngai/"/>
    <hyperlink ref="C1353" r:id="rId1408" display="https://xasontra.trabong.quangngai.gov.vn/"/>
    <hyperlink ref="C1355" r:id="rId1409" display="https://sonha.quangngai.gov.vn/ubnd-xa-son-linh"/>
    <hyperlink ref="C1357" r:id="rId1410" display="https://sonha.quangngai.gov.vn/ubnd-xa-son-giang"/>
    <hyperlink ref="C1359" r:id="rId1411" display="https://sonha.quangngai.gov.vn/ubnd-xa-son-trung"/>
    <hyperlink ref="C1360" r:id="rId1412" display="https://www.facebook.com/dtncatquangngai/"/>
    <hyperlink ref="C1361" r:id="rId1413" display="https://sonha.quangngai.gov.vn/ubnd-xa-son-thuong"/>
    <hyperlink ref="C1362" r:id="rId1414" display="https://www.facebook.com/dtncatquangngai/"/>
    <hyperlink ref="C1363" r:id="rId1415" display="https://xasontra.trabong.quangngai.gov.vn/"/>
    <hyperlink ref="C1365" r:id="rId1416" display="https://sonha.quangngai.gov.vn/ubnd-xa-son-hai"/>
    <hyperlink ref="C1367" r:id="rId1417" display="https://sonha.quangngai.gov.vn/ubnd-xa-son-thuy"/>
    <hyperlink ref="C1368" r:id="rId1418" display="https://www.facebook.com/dtncatquangngai/"/>
    <hyperlink ref="C1369" r:id="rId1419" display="https://sonha.quangngai.gov.vn/ubnd-xa-son-ky"/>
    <hyperlink ref="C1370" r:id="rId1420" display="https://www.facebook.com/dtncatquangngai/"/>
    <hyperlink ref="C1371" r:id="rId1421" display="https://xasontra.trabong.quangngai.gov.vn/"/>
    <hyperlink ref="C1373" r:id="rId1422" display="https://xasonbua.sontay.quangngai.gov.vn/"/>
    <hyperlink ref="C1375" r:id="rId1423" display="https://sontay.quangngai.gov.vn/"/>
    <hyperlink ref="C1377" r:id="rId1424" display="https://xasonlien.sontay.quangngai.gov.vn/"/>
    <hyperlink ref="C1379" r:id="rId1425" display="https://sontay.quangngai.gov.vn/"/>
    <hyperlink ref="C1380" r:id="rId1426" display="https://www.facebook.com/dtncatquangngai/"/>
    <hyperlink ref="C1381" r:id="rId1427" display="https://xasonmau.sontay.quangngai.gov.vn/"/>
    <hyperlink ref="C1383" r:id="rId1428" display="https://xasondung.sontay.quangngai.gov.vn/"/>
    <hyperlink ref="C1384" r:id="rId1429" display="https://www.facebook.com/dtncatquangngai/"/>
    <hyperlink ref="C1385" r:id="rId1430" display="https://xasonlong.sontay.quangngai.gov.vn/"/>
    <hyperlink ref="C1387" r:id="rId1431" display="https://sontinh.quangngai.gov.vn/"/>
    <hyperlink ref="C1389" r:id="rId1432" display="https://sonha.quangngai.gov.vn/"/>
    <hyperlink ref="C1390" r:id="rId1433" display="https://www.facebook.com/p/Tu%E1%BB%95i-Tr%E1%BA%BB-Long-S%C6%A1n-100063727008675/"/>
    <hyperlink ref="C1391" r:id="rId1434" display="https://xalongson.minhlong.quangngai.gov.vn/"/>
    <hyperlink ref="C1392" r:id="rId1435" display="https://www.facebook.com/dtncatquangngai/"/>
    <hyperlink ref="C1393" r:id="rId1436" display="https://xalongmai.minhlong.quangngai.gov.vn/"/>
    <hyperlink ref="C1394" r:id="rId1437" display="https://www.facebook.com/dtncatquangngai/"/>
    <hyperlink ref="C1395" r:id="rId1438" display="https://xathanhan.minhlong.quangngai.gov.vn/"/>
    <hyperlink ref="C1397" r:id="rId1439" display="https://xalongmon.minhlong.quangngai.gov.vn/"/>
    <hyperlink ref="C1399" r:id="rId1440" display="https://xalonghiep.minhlong.quangngai.gov.vn/"/>
    <hyperlink ref="C1400" r:id="rId1441" display="https://www.facebook.com/CodoHanhThuan1/"/>
    <hyperlink ref="C1401" r:id="rId1442" display="https://xahanhthuan.nghiahanh.quangngai.gov.vn/uy-ban-nhan-dan"/>
    <hyperlink ref="C1402" r:id="rId1443" display="https://www.facebook.com/CodoHanhDung/"/>
    <hyperlink ref="C1403" r:id="rId1444" display="https://xahanhdung.nghiahanh.quangngai.gov.vn/uy-ban-nhan-dan"/>
    <hyperlink ref="C1405" r:id="rId1445" display="https://xahanhtrung.nghiahanh.quangngai.gov.vn/uy-ban-nhan-dan"/>
    <hyperlink ref="C1406" r:id="rId1446" display="https://www.facebook.com/dtncatquangngai/"/>
    <hyperlink ref="C1407" r:id="rId1447" display="https://nghiahanh.quangngai.gov.vn/nguoi-phat-ngon"/>
    <hyperlink ref="C1409" r:id="rId1448" display="https://xahanhduc.nghiahanh.quangngai.gov.vn/uy-ban-nhan-dan"/>
    <hyperlink ref="C1411" r:id="rId1449" display="https://quangngai.gov.vn/web/xa-hanh-minh/uy-ban-nhan-dan"/>
    <hyperlink ref="C1413" r:id="rId1450" display="https://xahanhphuoc.nghiahanh.quangngai.gov.vn/"/>
    <hyperlink ref="C1414" r:id="rId1451" display="https://www.facebook.com/p/C%E1%BB%9D-%C4%91%E1%BB%8F-H%C3%A0nh-Thi%E1%BB%87n-100081836240062/"/>
    <hyperlink ref="C1415" r:id="rId1452" display="https://xahanhthien.nghiahanh.quangngai.gov.vn/"/>
    <hyperlink ref="C1417" r:id="rId1453" display="https://xahanhthinh.nghiahanh.quangngai.gov.vn/"/>
    <hyperlink ref="C1419" r:id="rId1454" display="https://xahanhtintay.nghiahanh.quangngai.gov.vn/"/>
    <hyperlink ref="C1421" r:id="rId1455" display="https://xahanhtindong.nghiahanh.quangngai.gov.vn/"/>
    <hyperlink ref="C1422" r:id="rId1456" display="https://www.facebook.com/ducloischool/"/>
    <hyperlink ref="C1423" r:id="rId1457" display="https://quangngai.gov.vn/web/xa-duc-loi/trang-chu"/>
    <hyperlink ref="C1425" r:id="rId1458" display="https://xaducthang.moduc.quangngai.gov.vn/uy-ban-nhan-dan"/>
    <hyperlink ref="C1427" r:id="rId1459" display="https://xaducnhuan.moduc.quangngai.gov.vn/"/>
    <hyperlink ref="C1429" r:id="rId1460" display="https://xaducchanh.moduc.quangngai.gov.vn/trang-chu"/>
    <hyperlink ref="C1431" r:id="rId1461" display="https://xaduchiep.moduc.quangngai.gov.vn/uy-ban-nhan-dan"/>
    <hyperlink ref="C1432" r:id="rId1462" display="https://www.facebook.com/DoanXaDucMinh/"/>
    <hyperlink ref="C1433" r:id="rId1463" display="https://xaducminh.moduc.quangngai.gov.vn/"/>
    <hyperlink ref="C1435" r:id="rId1464" display="https://xaducthanh.moduc.quangngai.gov.vn/"/>
    <hyperlink ref="C1437" r:id="rId1465" display="https://xaduchoa.moduc.quangngai.gov.vn/uy-ban-nhan-dan"/>
    <hyperlink ref="C1439" r:id="rId1466" display="https://xaductan.moduc.quangngai.gov.vn/"/>
    <hyperlink ref="C1441" r:id="rId1467" display="https://quangngai.gov.vn/web/xa-duc-phu/trang-chu"/>
    <hyperlink ref="C1443" r:id="rId1468" display="https://xaducphong.moduc.quangngai.gov.vn/uy-ban-nhan-dan"/>
    <hyperlink ref="C1445" r:id="rId1469" display="https://quangngai.gov.vn/web/xa-duc-lan/trang-chu"/>
    <hyperlink ref="C1446" r:id="rId1470" display="https://www.facebook.com/dtncatquangngai/"/>
    <hyperlink ref="C1447" r:id="rId1471" display="https://xaphoan.ducpho.quangngai.gov.vn/"/>
    <hyperlink ref="C1448" r:id="rId1472" display="https://www.facebook.com/p/Tu%E1%BB%95i-tr%E1%BA%BB-Tr%E1%BA%A1i-T%E1%BA%A1m-giam-C%C3%B4ng-an-t%E1%BB%89nh-Qu%E1%BA%A3ng-Ng%C3%A3i-100083198865485/?locale=vi_VN"/>
    <hyperlink ref="C1449" r:id="rId1473" display="https://xaphophong.ducpho.quangngai.gov.vn/"/>
    <hyperlink ref="C1451" r:id="rId1474" display="https://xaphothuan.ducpho.quangngai.gov.vn/"/>
    <hyperlink ref="C1453" r:id="rId1475" display="https://ducpho.quangngai.gov.vn/"/>
    <hyperlink ref="C1454" r:id="rId1476" display="https://www.facebook.com/p/Tu%E1%BB%95i-tr%E1%BA%BB-Tr%E1%BA%A1i-T%E1%BA%A1m-giam-C%C3%B4ng-an-t%E1%BB%89nh-Qu%E1%BA%A3ng-Ng%C3%A3i-100083198865485/?locale=vi_VN"/>
    <hyperlink ref="C1455" r:id="rId1477" display="https://ducpho.quangngai.gov.vn/"/>
    <hyperlink ref="C1457" r:id="rId1478" display="https://xaphonhon.ducpho.quangngai.gov.vn/"/>
    <hyperlink ref="C1459" r:id="rId1479" display="https://ducpho.quangngai.gov.vn/"/>
    <hyperlink ref="C1461" r:id="rId1480" display="https://phuongphominh.ducpho.quangngai.gov.vn/"/>
    <hyperlink ref="C1462" r:id="rId1481" display="https://www.facebook.com/p/Tu%E1%BB%95i-tr%E1%BA%BB-Tr%E1%BA%A1i-T%E1%BA%A1m-giam-C%C3%B4ng-an-t%E1%BB%89nh-Qu%E1%BA%A3ng-Ng%C3%A3i-100083198865485/?locale=sw_KE"/>
    <hyperlink ref="C1463" r:id="rId1482" display="https://phuongphovinh.ducpho.quangngai.gov.vn/uy-ban-nhan-dan"/>
    <hyperlink ref="C1465" r:id="rId1483" display="https://ducpho.quangngai.gov.vn/"/>
    <hyperlink ref="C1467" r:id="rId1484" display="https://xaphocuong.ducpho.quangngai.gov.vn/"/>
    <hyperlink ref="C1469" r:id="rId1485" display="https://xaphokhanh.ducpho.quangngai.gov.vn/"/>
    <hyperlink ref="C1471" r:id="rId1486" display="https://phuongphothanh.ducpho.quangngai.gov.vn/"/>
    <hyperlink ref="C1473" r:id="rId1487" display="https://xaphochau.ducpho.quangngai.gov.vn/"/>
    <hyperlink ref="C1475" r:id="rId1488" display="https://quangngai.gov.vn/web/xa-ba-dien/trang-chu"/>
    <hyperlink ref="C1476" r:id="rId1489" display="https://www.facebook.com/conganBaTri/"/>
    <hyperlink ref="C1477" r:id="rId1490" display="https://xabatrang.bato.quangngai.gov.vn/"/>
    <hyperlink ref="C1478" r:id="rId1491" display="https://www.facebook.com/dtncatquangngai/"/>
    <hyperlink ref="C1479" r:id="rId1492" display="https://xabathanh.bato.quangngai.gov.vn/"/>
    <hyperlink ref="C1480" r:id="rId1493" display="https://www.facebook.com/p/Tin-N%C3%B3ng-Qu%E1%BA%A3ng-Ng%C3%A3i-100083575682334/"/>
    <hyperlink ref="C1481" r:id="rId1494" display="https://quangngai.gov.vn/web/xa-ba-dong/trang-chu"/>
    <hyperlink ref="C1482" r:id="rId1495" display="https://www.facebook.com/dtncatquangngai/"/>
    <hyperlink ref="C1483" r:id="rId1496" display="https://xabadinh.bato.quangngai.gov.vn/"/>
    <hyperlink ref="C1485" r:id="rId1497" display="https://xabagiang.bato.quangngai.gov.vn/"/>
    <hyperlink ref="C1487" r:id="rId1498" display="https://xabalien.bato.quangngai.gov.vn/"/>
    <hyperlink ref="C1489" r:id="rId1499" display="https://xabangac.bato.quangngai.gov.vn/ubnd"/>
    <hyperlink ref="C1490" r:id="rId1500" display="https://www.facebook.com/tuoitrexabakham"/>
    <hyperlink ref="C1491" r:id="rId1501" display="https://xabakham.bato.quangngai.gov.vn/"/>
    <hyperlink ref="C1492" r:id="rId1502" display="https://www.facebook.com/conganBaTri/"/>
    <hyperlink ref="C1493" r:id="rId1503" display="https://xabacung.bato.quangngai.gov.vn/uy-ban-nhan-dan"/>
    <hyperlink ref="C1494" r:id="rId1504" display="https://www.facebook.com/dtncatquangngai/"/>
    <hyperlink ref="C1495" r:id="rId1505" display="https://xabatieu.bato.quangngai.gov.vn/"/>
    <hyperlink ref="C1496" r:id="rId1506" display="https://www.facebook.com/dtncatquangngai/"/>
    <hyperlink ref="C1497" r:id="rId1507" display="https://xabatieu.bato.quangngai.gov.vn/"/>
    <hyperlink ref="C1498" r:id="rId1508" display="https://www.facebook.com/dtncatquangngai/"/>
    <hyperlink ref="C1499" r:id="rId1509" display="https://xabatrang.bato.quangngai.gov.vn/"/>
    <hyperlink ref="C1500" r:id="rId1510" display="https://www.facebook.com/dtncatquangngai/"/>
    <hyperlink ref="C1501" r:id="rId1511" display="https://bato.quangngai.gov.vn/"/>
    <hyperlink ref="C1503" r:id="rId1512" display="https://xababich.bato.quangngai.gov.vn/"/>
    <hyperlink ref="C1505" r:id="rId1513" display="https://xabavi.bato.quangngai.gov.vn/"/>
    <hyperlink ref="C1506" r:id="rId1514" display="https://www.facebook.com/conganBaTri/"/>
    <hyperlink ref="C1507" r:id="rId1515" display="https://xabale.bato.quangngai.gov.vn/uy-ban-nhan-dan"/>
    <hyperlink ref="C1508" r:id="rId1516" display="https://www.facebook.com/dtncatquangngai/"/>
    <hyperlink ref="C1509" r:id="rId1517" display="https://xabanam.bato.quangngai.gov.vn/"/>
    <hyperlink ref="C1511" r:id="rId1518" display="https://xabaxa.bato.quangngai.gov.vn/"/>
    <hyperlink ref="C1512" r:id="rId1519" display="https://www.facebook.com/p/Tu%E1%BB%95i-tr%E1%BA%BB-Tr%E1%BA%A1i-T%E1%BA%A1m-giam-C%C3%B4ng-an-t%E1%BB%89nh-Qu%E1%BA%A3ng-Ng%C3%A3i-100083198865485/?locale=sw_KE"/>
    <hyperlink ref="C1513" r:id="rId1520" display="https://quangngai.gov.vn/ubnd-huyen-ly-son"/>
    <hyperlink ref="C1515" r:id="rId1521" display="https://sonha.quangngai.gov.vn/ubnd-xa-son-hai"/>
    <hyperlink ref="C1516" r:id="rId1522" display="https://www.facebook.com/dtncatquangngai/"/>
    <hyperlink ref="C1517" r:id="rId1523" display="https://quangngai.gov.vn/"/>
    <hyperlink ref="C1518" r:id="rId1524" display="https://www.facebook.com/TuoitreCongantinhBinhDinh/"/>
    <hyperlink ref="C1519" r:id="rId1525" display="https://nhonbinh.quynhon.binhdinh.gov.vn/"/>
    <hyperlink ref="C1520" r:id="rId1526" display="https://www.facebook.com/p/C%C3%B4ng-an-ph%C6%B0%E1%BB%9Dng-Nh%C6%A1n-Ph%C3%BA-100081302717599/"/>
    <hyperlink ref="C1521" r:id="rId1527" display="https://nhonphu.quynhon.binhdinh.gov.vn/"/>
    <hyperlink ref="C1522" r:id="rId1528" display="https://www.facebook.com/capdongdaqn"/>
    <hyperlink ref="C1523" r:id="rId1529" display="https://dongda.quynhon.binhdinh.gov.vn/"/>
    <hyperlink ref="C1524" r:id="rId1530" display="https://www.facebook.com/p/C%C3%B4ng-an-ph%C6%B0%E1%BB%9Dng-Tr%E1%BA%A7n-Quang-Di%E1%BB%87u-Quy-Nh%C6%A1n-100094198361520/"/>
    <hyperlink ref="C1525" r:id="rId1531" display="https://tranquangdieu.quynhon.binhdinh.gov.vn/"/>
    <hyperlink ref="C1527" r:id="rId1532" display="https://haicang.quynhon.binhdinh.gov.vn/"/>
    <hyperlink ref="C1529" r:id="rId1533" display="https://quangtrung.quynhon.binhdinh.gov.vn/"/>
    <hyperlink ref="C1530" r:id="rId1534" display="https://www.facebook.com/CongAnPhuongThiNaiTPQuyNhon/"/>
    <hyperlink ref="C1531" r:id="rId1535" display="https://thinai.quynhon.binhdinh.gov.vn/"/>
    <hyperlink ref="C1532" r:id="rId1536" display="https://www.facebook.com/p/C%C3%B4ng-an-ph%C6%B0%E1%BB%9Dng-L%C3%AA-H%E1%BB%93ng-Phong-TPQuy-Nh%C6%A1n-100081080766213/"/>
    <hyperlink ref="C1533" r:id="rId1537" display="https://lehongphong.quynhon.binhdinh.gov.vn/"/>
    <hyperlink ref="C1534" r:id="rId1538" display="https://www.facebook.com/p/C%C3%B4ng-an-ph%C6%B0%E1%BB%9Dng-Tr%E1%BA%A7n-H%C6%B0ng-%C4%90%E1%BA%A1o-th%C3%A0nh-ph%E1%BB%91-Quy-Nh%C6%A1n-B%C3%ACnh-%C4%90%E1%BB%8Bnh-100079406322738/"/>
    <hyperlink ref="C1535" r:id="rId1539" display="https://tranhungdao.quynhon.binhdinh.gov.vn/"/>
    <hyperlink ref="C1536" r:id="rId1540" display="https://www.facebook.com/capngomay/"/>
    <hyperlink ref="C1537" r:id="rId1541" display="https://ngomay.quynhon.binhdinh.gov.vn/"/>
    <hyperlink ref="C1538" r:id="rId1542" display="https://www.facebook.com/tuoitre.lythuongkiet/"/>
    <hyperlink ref="C1539" r:id="rId1543" display="https://lythuongkiet.quynhon.binhdinh.gov.vn/"/>
    <hyperlink ref="C1540" r:id="rId1544" display="https://www.facebook.com/p/C%C3%B4ng-an-ph%C6%B0%E1%BB%9Dng-L%C3%AA-L%E1%BB%A3i-TPQuy-Nh%C6%A1n-100078168583896/"/>
    <hyperlink ref="C1541" r:id="rId1545" display="https://leloi.quynhon.binhdinh.gov.vn/"/>
    <hyperlink ref="C1542" r:id="rId1546" display="https://www.facebook.com/reel/796607692529495/"/>
    <hyperlink ref="C1543" r:id="rId1547" display="https://tranphu.quynhon.binhdinh.gov.vn/"/>
    <hyperlink ref="C1545" r:id="rId1548" display="https://buithixuan.quynhon.binhdinh.gov.vn/"/>
    <hyperlink ref="C1546" r:id="rId1549" display="https://www.facebook.com/CAnguyenvancuqn/"/>
    <hyperlink ref="C1547" r:id="rId1550" display="http://nguyenvancu.quynhon.binhdinh.gov.vn/"/>
    <hyperlink ref="C1549" r:id="rId1551" display="https://ghenhrang.quynhon.binhdinh.gov.vn/"/>
    <hyperlink ref="C1550" r:id="rId1552" display="https://www.facebook.com/TuoitreCongantinhBinhDinh/"/>
    <hyperlink ref="C1551" r:id="rId1553" display="https://nhonly.quynhon.binhdinh.gov.vn/"/>
    <hyperlink ref="C1552" r:id="rId1554" display="https://www.facebook.com/TuoitreCongantinhBinhDinh/"/>
    <hyperlink ref="C1553" r:id="rId1555" display="https://nhonhoi.quynhon.binhdinh.gov.vn/"/>
    <hyperlink ref="C1554" r:id="rId1556" display="https://www.facebook.com/p/C%C3%B4ng-an-x%C3%A3-Nh%C6%A1n-H%E1%BA%A3i-100091739926914/"/>
    <hyperlink ref="C1555" r:id="rId1557" display="http://nhonhai.quynhon.binhdinh.gov.vn/"/>
    <hyperlink ref="C1557" r:id="rId1558" display="http://nhonchau.quynhon.binhdinh.gov.vn/"/>
    <hyperlink ref="C1558" r:id="rId1559" display="https://www.facebook.com/p/Tu%E1%BB%95i-tr%E1%BA%BB-C%C3%B4ng-an-huy%E1%BB%87n-Ninh-Ph%C6%B0%E1%BB%9Bc-100068114569027/"/>
    <hyperlink ref="C1559" r:id="rId1560" display="https://phuocmy.quynhon.binhdinh.gov.vn/"/>
    <hyperlink ref="C1561" r:id="rId1561" display="http://anhung.anlao.binhdinh.gov.vn/"/>
    <hyperlink ref="C1562" r:id="rId1562" display="https://www.facebook.com/TuoitreCongantinhBinhDinh/"/>
    <hyperlink ref="C1563" r:id="rId1563" display="https://binhdinh.gov.vn/"/>
    <hyperlink ref="C1565" r:id="rId1564" display="http://andung.anlao.binhdinh.gov.vn/"/>
    <hyperlink ref="C1566" r:id="rId1565" display="https://www.facebook.com/TuoitreCongantinhBinhDinh/"/>
    <hyperlink ref="C1567" r:id="rId1566" display="https://vinhthanh.binhdinh.gov.vn/Index.aspx?P=B02&amp;M=61&amp;I=070754158"/>
    <hyperlink ref="C1568" r:id="rId1567" display="https://www.facebook.com/TuoitreCongantinhBinhDinh/"/>
    <hyperlink ref="C1569" r:id="rId1568" display="http://antan.anlao.binhdinh.gov.vn/"/>
    <hyperlink ref="C1570" r:id="rId1569" display="https://www.facebook.com/TuoitreCongantinhBinhDinh/"/>
    <hyperlink ref="C1571" r:id="rId1570" display="http://antan.anlao.binhdinh.gov.vn/"/>
    <hyperlink ref="C1572" r:id="rId1571" display="https://www.facebook.com/TuoitreCongantinhBinhDinh/"/>
    <hyperlink ref="C1573" r:id="rId1572" display="http://anhoa.anlao.binhdinh.gov.vn/"/>
    <hyperlink ref="C1574" r:id="rId1573" display="https://www.facebook.com/TuoitreCongantinhBinhDinh/"/>
    <hyperlink ref="C1575" r:id="rId1574" display="https://binhdinh.gov.vn/"/>
    <hyperlink ref="C1576" r:id="rId1575" display="https://www.facebook.com/p/C%C3%B4ng-an-huy%E1%BB%87n-Tuy-Ph%C6%B0%E1%BB%9Bc-B%C3%ACnh-%C4%90%E1%BB%8Bnh-100093140506030/"/>
    <hyperlink ref="C1577" r:id="rId1576" display="http://annghia.hoaian.binhdinh.gov.vn/Index.aspx?L=VN&amp;P=A02&amp;M=20"/>
    <hyperlink ref="C1579" r:id="rId1577" display="https://hoaison-hoainhon.binhdinh.gov.vn/"/>
    <hyperlink ref="C1581" r:id="rId1578" display="https://hoaichaubac-hoainhon.binhdinh.gov.vn/"/>
    <hyperlink ref="C1583" r:id="rId1579" display="https://hoaichau-hoainhon.binhdinh.gov.vn/"/>
    <hyperlink ref="C1584" r:id="rId1580" display="https://www.facebook.com/AnttHoaiNhon/"/>
    <hyperlink ref="C1585" r:id="rId1581" display="https://hoaiphu-hoainhon.binhdinh.gov.vn/"/>
    <hyperlink ref="C1587" r:id="rId1582" display="https://tamquanbac-hoainhon.binhdinh.gov.vn/"/>
    <hyperlink ref="C1589" r:id="rId1583" display="https://tamquannam-hoainhon.binhdinh.gov.vn/"/>
    <hyperlink ref="C1591" r:id="rId1584" display="https://hoaihao-hoainhon.binhdinh.gov.vn/"/>
    <hyperlink ref="C1593" r:id="rId1585" display="https://hoaithanhtay-hoainhon.binhdinh.gov.vn/"/>
    <hyperlink ref="C1595" r:id="rId1586" display="https://hoaithanh-hoainhon.binhdinh.gov.vn/"/>
    <hyperlink ref="C1597" r:id="rId1587" display="https://hoaihuong-hoainhon.binhdinh.gov.vn/"/>
    <hyperlink ref="C1598" r:id="rId1588" display="https://www.facebook.com/AnttHoaiNhon/"/>
    <hyperlink ref="C1599" r:id="rId1589" display="https://hoaitan-hoainhon.binhdinh.gov.vn/"/>
    <hyperlink ref="C1600" r:id="rId1590" display="https://www.facebook.com/p/Tu%E1%BB%95i-tr%E1%BA%BB-Ho%C3%A0i-H%E1%BA%A3i-100072119063452/"/>
    <hyperlink ref="C1601" r:id="rId1591" display="http://hoaihai-hoainhon.binhdinh.gov.vn/"/>
    <hyperlink ref="C1603" r:id="rId1592" display="https://hoaixuan-hoainhon.binhdinh.gov.vn/"/>
    <hyperlink ref="C1605" r:id="rId1593" display="http://hoaimy-hoainhon.binhdinh.gov.vn/"/>
    <hyperlink ref="C1606" r:id="rId1594" display="https://www.facebook.com/TuoitreCongantinhBinhDinh/"/>
    <hyperlink ref="C1607" r:id="rId1595" display="http://hoaiduc-hoainhon.binhdinh.gov.vn/"/>
    <hyperlink ref="C1608" r:id="rId1596" display="https://www.facebook.com/Tuoitreanhaotay1/"/>
    <hyperlink ref="C1609" r:id="rId1597" display="http://anhaotay.hoaian.binhdinh.gov.vn/"/>
    <hyperlink ref="C1611" r:id="rId1598" display="http://anhaodong.hoaian.binhdinh.gov.vn/"/>
    <hyperlink ref="C1612" r:id="rId1599" display="https://www.facebook.com/tuoitrecongansonla/"/>
    <hyperlink ref="C1613" r:id="rId1600" display="http://anthanh.hoaian.binhdinh.gov.vn/"/>
    <hyperlink ref="C1615" r:id="rId1601" display="http://anmy.hoaian.binhdinh.gov.vn/"/>
    <hyperlink ref="C1617" r:id="rId1602" display="https://hoaian.binhdinh.gov.vn/"/>
    <hyperlink ref="C1619" r:id="rId1603" display="http://antin.hoaian.binhdinh.gov.vn/"/>
    <hyperlink ref="C1620" r:id="rId1604" display="https://www.facebook.com/caxanthanh22/"/>
    <hyperlink ref="C1621" r:id="rId1605" display="http://anthanh.hoaian.binhdinh.gov.vn/"/>
    <hyperlink ref="C1623" r:id="rId1606" display="http://anphong.hoaian.binhdinh.gov.vn/"/>
    <hyperlink ref="C1625" r:id="rId1607" display="https://anduc.hoaian.binhdinh.gov.vn/"/>
    <hyperlink ref="C1627" r:id="rId1608" display="http://anhuu.hoaian.binhdinh.gov.vn/"/>
    <hyperlink ref="C1628" r:id="rId1609" display="https://www.facebook.com/TuoitreCongantinhBinhDinh/"/>
    <hyperlink ref="C1629" r:id="rId1610" display="https://binhdinh.gov.vn/"/>
    <hyperlink ref="C1631" r:id="rId1611" display="http://antuongtay.hoaian.binhdinh.gov.vn/"/>
    <hyperlink ref="C1632" r:id="rId1612" display="https://www.facebook.com/cax.antuongdong/"/>
    <hyperlink ref="C1633" r:id="rId1613" display="http://antuongdong.hoaian.binhdinh.gov.vn/"/>
    <hyperlink ref="C1634" r:id="rId1614" display="https://www.facebook.com/p/C%C3%B4ng-an-x%C3%A3-%C3%82n-Ngh%C4%A9a-100082587249878/"/>
    <hyperlink ref="C1635" r:id="rId1615" display="http://annghia.hoaian.binhdinh.gov.vn/Index.aspx?L=VN&amp;P=A02&amp;M=20"/>
    <hyperlink ref="C1636" r:id="rId1616" display="https://www.facebook.com/TuoitreCongantinhBinhDinh/"/>
    <hyperlink ref="C1637" r:id="rId1617" display="http://myduc.phumy.binhdinh.gov.vn/"/>
    <hyperlink ref="C1638" r:id="rId1618" display="https://www.facebook.com/p/C%C3%B4ng-an-x%C3%A3-M%E1%BB%B9-Ch%C3%A2u-100079851157083/"/>
    <hyperlink ref="C1639" r:id="rId1619" display="http://mychau.phumy.binhdinh.gov.vn/"/>
    <hyperlink ref="C1640" r:id="rId1620" display="https://www.facebook.com/TuoitreCongantinhBinhDinh/"/>
    <hyperlink ref="C1641" r:id="rId1621" display="http://mythang.phumy.binhdinh.gov.vn/"/>
    <hyperlink ref="C1642" r:id="rId1622" display="https://www.facebook.com/p/C%C3%B4ng-an-x%C3%A3-M%E1%BB%B9-L%E1%BB%99c-HTam-B%C3%ACnh-TV%C4%A9nh-Long-100071953686739/"/>
    <hyperlink ref="C1643" r:id="rId1623" display="http://myloc.phumy.binhdinh.gov.vn/"/>
    <hyperlink ref="C1644" r:id="rId1624" display="https://www.facebook.com/p/Tu%E1%BB%95i-Tr%E1%BA%BB-M%E1%BB%B9-L%E1%BB%A3i-100063587776230/?locale=gn_PY"/>
    <hyperlink ref="C1645" r:id="rId1625" display="http://myloi.phumy.binhdinh.gov.vn/"/>
    <hyperlink ref="C1646" r:id="rId1626" display="https://www.facebook.com/TuoitreCongantinhBinhDinh/"/>
    <hyperlink ref="C1647" r:id="rId1627" display="http://mychau.phumy.binhdinh.gov.vn/"/>
    <hyperlink ref="C1648" r:id="rId1628" display="https://www.facebook.com/CAXmytrinh/"/>
    <hyperlink ref="C1649" r:id="rId1629" display="http://mytrinh.phumy.binhdinh.gov.vn/"/>
    <hyperlink ref="C1650" r:id="rId1630" display="https://www.facebook.com/conganmytho/"/>
    <hyperlink ref="C1651" r:id="rId1631" display="http://mytho.phumy.binhdinh.gov.vn/"/>
    <hyperlink ref="C1652" r:id="rId1632" display="https://www.facebook.com/TuoitreCongantinhBinhDinh/"/>
    <hyperlink ref="C1653" r:id="rId1633" display="http://myhoa.phumy.binhdinh.gov.vn/"/>
    <hyperlink ref="C1654" r:id="rId1634" display="https://www.facebook.com/p/C%C3%B4ng-an-x%C3%A3-M%E1%BB%B9-Th%C3%A0nh-100079986674787/"/>
    <hyperlink ref="C1655" r:id="rId1635" display="http://mythanh.phumy.binhdinh.gov.vn/"/>
    <hyperlink ref="C1656" r:id="rId1636" display="https://www.facebook.com/p/C%C3%B4ng-An-x%C3%A3-M%E1%BB%B9-Ch%C3%A1nh-100078697523021/"/>
    <hyperlink ref="C1657" r:id="rId1637" display="http://mychanh.phumy.binhdinh.gov.vn/"/>
    <hyperlink ref="C1658" r:id="rId1638" display="https://www.facebook.com/TuoitreCongantinhBinhDinh/"/>
    <hyperlink ref="C1659" r:id="rId1639" display="http://myquang.phumy.binhdinh.gov.vn/"/>
    <hyperlink ref="C1660" r:id="rId1640" display="https://www.facebook.com/p/%C4%90o%C3%A0n-Thanh-Ni%C3%AAn-x%C3%A3-M%E1%BB%B9-Hi%E1%BB%87p-100072394221429/?locale=ko_KR"/>
    <hyperlink ref="C1661" r:id="rId1641" display="http://myhiep.phumy.binhdinh.gov.vn/"/>
    <hyperlink ref="C1662" r:id="rId1642" display="https://www.facebook.com/p/C%C3%B4ng-an-x%C3%A3-M%E1%BB%B9-T%C3%A0i-huy%E1%BB%87n-Ph%C3%B9-M%E1%BB%B9-100080134854024/"/>
    <hyperlink ref="C1663" r:id="rId1643" display="http://mytai.phumy.binhdinh.gov.vn/"/>
    <hyperlink ref="C1665" r:id="rId1644" display="http://mycat.phumy.binhdinh.gov.vn/"/>
    <hyperlink ref="C1666" r:id="rId1645" display="https://www.facebook.com/p/C%C3%B4ng-An-x%C3%A3-M%E1%BB%B9-Ch%C3%A1nh-100078697523021/"/>
    <hyperlink ref="C1667" r:id="rId1646" display="http://mychanhtay.phumy.binhdinh.gov.vn/"/>
    <hyperlink ref="C1669" r:id="rId1647" display="https://vinhthanh.binhdinh.gov.vn/Index.aspx?P=B02&amp;M=61&amp;I=070801533"/>
    <hyperlink ref="C1671" r:id="rId1648" display="https://vinhthanh.binhdinh.gov.vn/Index.aspx?P=B02&amp;M=61&amp;I=070801079"/>
    <hyperlink ref="C1673" r:id="rId1649" display="https://vinhthanh.binhdinh.gov.vn/Index.aspx?L=VN&amp;P=B02&amp;M=61"/>
    <hyperlink ref="C1675" r:id="rId1650" display="http://vinhhao.vinhthanh.binhdinh.gov.vn/"/>
    <hyperlink ref="C1677" r:id="rId1651" display="https://vinhthanh.binhdinh.gov.vn/Index.aspx?P=B02&amp;M=61&amp;I=070757389"/>
    <hyperlink ref="C1678" r:id="rId1652" display="https://www.facebook.com/p/Tu%E1%BB%95i-tr%E1%BA%BB-C%C3%B4ng-an-Th%C3%A0nh-ph%E1%BB%91-V%C4%A9nh-Y%C3%AAn-100066497717181/?locale=nl_BE"/>
    <hyperlink ref="C1679" r:id="rId1653" display="https://vinhthanh.binhdinh.gov.vn/Index.aspx?P=B02&amp;M=61&amp;I=070755555"/>
    <hyperlink ref="C1681" r:id="rId1654" display="https://vinhthanh.binhdinh.gov.vn/"/>
    <hyperlink ref="C1682" r:id="rId1655" display="https://www.facebook.com/p/Tu%E1%BB%95i-tr%E1%BA%BB-C%C3%B4ng-an-Th%C3%A0nh-ph%E1%BB%91-V%C4%A9nh-Y%C3%AAn-100066497717181/"/>
    <hyperlink ref="C1683" r:id="rId1656" display="https://vinhthanh.binhdinh.gov.vn/Index.aspx?P=B02&amp;M=61&amp;I=070754158"/>
    <hyperlink ref="C1685" r:id="rId1657" display="http://binhtan.tayson.binhdinh.gov.vn/"/>
    <hyperlink ref="C1687" r:id="rId1658" display="http://taythuan.tayson.binhdinh.gov.vn/"/>
    <hyperlink ref="C1688" r:id="rId1659" display="https://www.facebook.com/TuoitreCongantinhBinhDinh/"/>
    <hyperlink ref="C1689" r:id="rId1660" display="https://xabinhthuan.binhson.quangngai.gov.vn/"/>
    <hyperlink ref="C1690" r:id="rId1661" display="https://www.facebook.com/p/C%C3%B4ng-an-x%C3%A3-T%C3%A2y-Giang-100072489274631/"/>
    <hyperlink ref="C1691" r:id="rId1662" display="https://tayson.binhdinh.gov.vn/vi/laws/detail/Phan-cong-dieu-hanh-Uy-ban-nhan-dan-xa-Tay-Giang-2107/"/>
    <hyperlink ref="C1692" r:id="rId1663" display="https://www.facebook.com/p/C%C3%B4ng-an-x%C3%A3-B%C3%ACnh-Th%C3%A0nh-huy%E1%BB%87n-T%C3%A2y-S%C6%A1n-B%C3%ACnh-%C4%90%E1%BB%8Bnh-100037509193667/"/>
    <hyperlink ref="C1693" r:id="rId1664" display="https://binhthanh.thoaison.angiang.gov.vn/"/>
    <hyperlink ref="C1694" r:id="rId1665" display="https://www.facebook.com/TuoitreCongantinhBinhDinh/"/>
    <hyperlink ref="C1695" r:id="rId1666" display="http://tayvinh.tayson.binhdinh.gov.vn/"/>
    <hyperlink ref="C1696" r:id="rId1667" display="https://www.facebook.com/TuoitreCongantinhBinhDinh/"/>
    <hyperlink ref="C1697" r:id="rId1668" display="http://binhhoa.tayson.binhdinh.gov.vn/"/>
    <hyperlink ref="C1698" r:id="rId1669" display="https://www.facebook.com/TuoitreCongantinhBinhDinh/"/>
    <hyperlink ref="C1699" r:id="rId1670" display="http://tayvinh.tayson.binhdinh.gov.vn/"/>
    <hyperlink ref="C1700" r:id="rId1671" display="https://www.facebook.com/TuoitreCongantinhBinhDinh/"/>
    <hyperlink ref="C1701" r:id="rId1672" display="http://binhtuong.tayson.binhdinh.gov.vn/"/>
    <hyperlink ref="C1702" r:id="rId1673" display="https://www.facebook.com/p/C%C3%B4ng-an-x%C3%A3-T%C3%A2y-Vinh-100083142762065/"/>
    <hyperlink ref="C1703" r:id="rId1674" display="http://tayvinh.tayson.binhdinh.gov.vn/"/>
    <hyperlink ref="C1704" r:id="rId1675" display="https://www.facebook.com/TuoitreCongantinhBinhDinh/"/>
    <hyperlink ref="C1705" r:id="rId1676" display="https://vinhthanh.binhdinh.gov.vn/Index.aspx?P=B02&amp;M=61&amp;I=070754158"/>
    <hyperlink ref="C1706" r:id="rId1677" display="https://www.facebook.com/TuoitreCongantinhBinhDinh/"/>
    <hyperlink ref="C1707" r:id="rId1678" display="http://tayxuan.tayson.binhdinh.gov.vn/"/>
    <hyperlink ref="C1708" r:id="rId1679" display="https://www.facebook.com/TuoitreCongantinhBinhDinh/"/>
    <hyperlink ref="C1709" r:id="rId1680" display="http://binhnghi.tayson.binhdinh.gov.vn/"/>
    <hyperlink ref="C1710" r:id="rId1681" display="https://www.facebook.com/TuoitreCongantinhBinhDinh/"/>
    <hyperlink ref="C1711" r:id="rId1682" display="https://tayphu.thoaison.angiang.gov.vn/"/>
    <hyperlink ref="C1713" r:id="rId1683" display="https://phucat.binhdinh.gov.vn/"/>
    <hyperlink ref="C1715" r:id="rId1684" display="https://catminh.phucat.binhdinh.gov.vn/"/>
    <hyperlink ref="C1716" r:id="rId1685" display="https://www.facebook.com/1796651693828869"/>
    <hyperlink ref="C1717" r:id="rId1686" display="https://phucat.binhdinh.gov.vn/trang-thong-tin/so-do-co-cau-to-chuc/ubnd-xa-thi-tran_633301007a1007223065cb05"/>
    <hyperlink ref="C1719" r:id="rId1687" display="https://cattai.phucat.binhdinh.gov.vn/"/>
    <hyperlink ref="C1720" r:id="rId1688" display="https://www.facebook.com/p/%C4%90o%C3%A0n-X%C3%A3-C%C3%A1t-L%C3%A2m-100027036885211/"/>
    <hyperlink ref="C1721" r:id="rId1689" display="https://phucat.binhdinh.gov.vn/trang-thong-tin/so-do-co-cau-to-chuc/ubnd-xa-thi-tran_633301007a1007223065cb05"/>
    <hyperlink ref="C1723" r:id="rId1690" display="http://cathanh.phucat.binhdinh.gov.vn/trang-thong-tin/so-do-co-cau-to-chuc/ubnd-xa-cat-hanh_633301007a1007223065cb05"/>
    <hyperlink ref="C1724" r:id="rId1691" display="https://www.facebook.com/p/%C4%90o%C3%A0n-x%C3%A3-C%C3%A1t-Th%C3%A0nh-100078195291418/?locale=gl_ES"/>
    <hyperlink ref="C1725" r:id="rId1692" display="https://phucat.binhdinh.gov.vn/"/>
    <hyperlink ref="C1726" r:id="rId1693" display="https://www.facebook.com/Conganxaxcattrinh/"/>
    <hyperlink ref="C1727" r:id="rId1694" display="https://cattrinh.phucat.binhdinh.gov.vn/"/>
    <hyperlink ref="C1728" r:id="rId1695" display="https://www.facebook.com/2626005224322712"/>
    <hyperlink ref="C1729" r:id="rId1696" display="https://phucat.binhdinh.gov.vn/trang-thong-tin/so-do-co-cau-to-chuc/ubnd-xa-thi-tran_633301007a1007223065cb05"/>
    <hyperlink ref="C1731" r:id="rId1697" display="https://phucat.binhdinh.gov.vn/trang-thong-tin/so-do-co-cau-to-chuc/ubnd-xa-thi-tran_633301007a1007223065cb05"/>
    <hyperlink ref="C1733" r:id="rId1698" display="https://phucat.binhdinh.gov.vn/trang-thong-tin/so-do-co-cau-to-chuc/ubnd-xa-thi-tran_633301007a1007223065cb05"/>
    <hyperlink ref="C1735" r:id="rId1699" display="https://phucat.binhdinh.gov.vn/trang-thong-tin/so-do-co-cau-to-chuc/ubnd-xa-thi-tran_633301007a1007223065cb05"/>
    <hyperlink ref="C1737" r:id="rId1700" display="https://phucat.binhdinh.gov.vn/"/>
    <hyperlink ref="C1739" r:id="rId1701" display="http://cathanh.phucat.binhdinh.gov.vn/trang-thong-tin/so-do-co-cau-to-chuc/ubnd-xa-cat-hanh_633301007a1007223065cb05"/>
    <hyperlink ref="C1741" r:id="rId1702" display="https://phucat.binhdinh.gov.vn/trang-thong-tin/so-do-co-cau-to-chuc/ubnd-xa-thi-tran_633301007a1007223065cb05"/>
    <hyperlink ref="C1742" r:id="rId1703" display="https://www.facebook.com/p/%C4%90O%C3%80N-X%C3%83-C%C3%81T-TH%E1%BA%AENG-100063913938600/"/>
    <hyperlink ref="C1743" r:id="rId1704" display="https://phucat.binhdinh.gov.vn/"/>
    <hyperlink ref="C1745" r:id="rId1705" display="https://phucat.binhdinh.gov.vn/"/>
    <hyperlink ref="C1746" r:id="rId1706" display="https://www.facebook.com/p/C%C3%B4ng-an-ph%C6%B0%C6%A1%CC%80ng-Bi%CC%80nh-%C4%90i%CC%A3nh-100083082201802/"/>
    <hyperlink ref="C1747" r:id="rId1707" display="https://binhdinh.annhon.binhdinh.gov.vn/"/>
    <hyperlink ref="C1748" r:id="rId1708" display="https://www.facebook.com/dapda/?locale=vi_VN"/>
    <hyperlink ref="C1749" r:id="rId1709" display="https://dapda.annhon.binhdinh.gov.vn/"/>
    <hyperlink ref="C1750" r:id="rId1710" display="https://www.facebook.com/p/C%C3%B4ng-an-x%C3%A3-Nh%C6%A1n-M%E1%BB%B9-TX-An-Nh%C6%A1n-100080357388267/"/>
    <hyperlink ref="C1751" r:id="rId1711" display="https://nhonmy.annhon.binhdinh.gov.vn/"/>
    <hyperlink ref="C1752" r:id="rId1712" display="https://www.facebook.com/p/C%C3%B4ng-an-ph%C6%B0%E1%BB%9Dng-Nh%C6%A1n-Th%C3%A0nh-100080799765927/"/>
    <hyperlink ref="C1753" r:id="rId1713" display="https://nhonthanh.annhon.binhdinh.gov.vn/"/>
    <hyperlink ref="C1755" r:id="rId1714" display="https://nhonhanh.annhon.binhdinh.gov.vn/"/>
    <hyperlink ref="C1756" r:id="rId1715" display="https://www.facebook.com/conganxanhonhau/"/>
    <hyperlink ref="C1757" r:id="rId1716" display="https://nhonhau.annhon.binhdinh.gov.vn/"/>
    <hyperlink ref="C1758" r:id="rId1717" display="https://www.facebook.com/TuoitreCongantinhBinhDinh/"/>
    <hyperlink ref="C1759" r:id="rId1718" display="https://nhonphong.annhon.binhdinh.gov.vn/"/>
    <hyperlink ref="C1760" r:id="rId1719" display="https://www.facebook.com/TuoitreCongantinhBinhDinh/"/>
    <hyperlink ref="C1761" r:id="rId1720" display="https://nhonan.annhon.binhdinh.gov.vn/"/>
    <hyperlink ref="C1762" r:id="rId1721" display="https://www.facebook.com/100080033252889"/>
    <hyperlink ref="C1763" r:id="rId1722" display="https://nhonphuc.annhon.binhdinh.gov.vn/"/>
    <hyperlink ref="C1764" r:id="rId1723" display="https://www.facebook.com/p/Ph%C6%B0%E1%BB%9Dng-Nh%C6%A1n-H%C6%B0ng-Th%E1%BB%8B-x%C3%A3-An-Nh%C6%A1n-B%C3%ACnh-%C4%90%E1%BB%8Bnh-100064379841861/"/>
    <hyperlink ref="C1765" r:id="rId1724" display="https://nhonhung.annhon.binhdinh.gov.vn/"/>
    <hyperlink ref="C1767" r:id="rId1725" display="http://nhonkhanh.annhon.binhdinh.gov.vn/"/>
    <hyperlink ref="C1769" r:id="rId1726" display="https://nhonloc.annhon.binhdinh.gov.vn/"/>
    <hyperlink ref="C1770" r:id="rId1727" display="https://www.facebook.com/TuoitreCongantinhBinhDinh/"/>
    <hyperlink ref="C1771" r:id="rId1728" display="https://nhonhoa.annhon.binhdinh.gov.vn/"/>
    <hyperlink ref="C1772" r:id="rId1729" display="https://www.facebook.com/p/C%C3%B4ng-an-x%C3%A3-Nh%C6%A1n-T%C3%A2n-100083292223039/"/>
    <hyperlink ref="C1773" r:id="rId1730" display="https://nhontan.annhon.binhdinh.gov.vn/"/>
    <hyperlink ref="C1775" r:id="rId1731" display="https://nhontho.annhon.binhdinh.gov.vn/"/>
    <hyperlink ref="C1777" r:id="rId1732" display="http://phuocthang.tuyphuoc.binhdinh.gov.vn/"/>
    <hyperlink ref="C1778" r:id="rId1733" display="https://www.facebook.com/caxphuochung/"/>
    <hyperlink ref="C1779" r:id="rId1734" display="http://phuochung.tuyphuoc.binhdinh.gov.vn/"/>
    <hyperlink ref="C1780" r:id="rId1735" display="https://www.facebook.com/ConganPhuocQuang/"/>
    <hyperlink ref="C1781" r:id="rId1736" display="http://phuocquang.tuyphuoc.binhdinh.gov.vn/"/>
    <hyperlink ref="C1782" r:id="rId1737" display="https://www.facebook.com/p/C%C3%B4ng-an-x%C3%A3-Ph%C6%B0%E1%BB%9Bc-Ho%C3%A0-Tuy-Ph%C6%B0%E1%BB%9Bc-B%C3%ACnh-%C4%90%E1%BB%8Bnh-100079621328478/"/>
    <hyperlink ref="C1783" r:id="rId1738" display="http://phuochoa.tuyphuoc.binhdinh.gov.vn/"/>
    <hyperlink ref="C1784" r:id="rId1739" display="https://www.facebook.com/p/Tu%E1%BB%95i-tr%E1%BA%BB-C%C3%B4ng-an-huy%E1%BB%87n-Ninh-Ph%C6%B0%E1%BB%9Bc-100068114569027/"/>
    <hyperlink ref="C1785" r:id="rId1740" display="http://phuocson.tuyphuoc.binhdinh.gov.vn/"/>
    <hyperlink ref="C1786" r:id="rId1741" display="https://www.facebook.com/p/C%C3%B4ng-an-x%C3%A3-Ph%C6%B0%E1%BB%9Bc-Hi%E1%BB%87p-Tuy-Ph%C6%B0%E1%BB%9Bc-B%C3%ACnh-%C4%90%E1%BB%8Bnh-100082081251817/"/>
    <hyperlink ref="C1787" r:id="rId1742" display="http://phuochiep.tuyphuoc.binhdinh.gov.vn/"/>
    <hyperlink ref="C1788" r:id="rId1743" display="https://www.facebook.com/p/C%C3%B4ng-an-x%C3%A3-Ph%C6%B0%E1%BB%9Bc-L%E1%BB%99c-Tuy-Ph%C6%B0%E1%BB%9Bc-B%C3%ACnh-%C4%90%E1%BB%8Bnh-100083228984104/"/>
    <hyperlink ref="C1789" r:id="rId1744" display="http://phuocloc.tuyphuoc.binhdinh.gov.vn/"/>
    <hyperlink ref="C1791" r:id="rId1745" display="http://phuocnghia.tuyphuoc.binhdinh.gov.vn/"/>
    <hyperlink ref="C1792" r:id="rId1746" display="https://www.facebook.com/caxphuocthuan/"/>
    <hyperlink ref="C1793" r:id="rId1747" display="http://phuocthuan.tuyphuoc.binhdinh.gov.vn/"/>
    <hyperlink ref="C1794" r:id="rId1748" display="https://www.facebook.com/p/Tu%E1%BB%95i-tr%E1%BA%BB-C%C3%B4ng-an-huy%E1%BB%87n-Ninh-Ph%C6%B0%E1%BB%9Bc-100068114569027/"/>
    <hyperlink ref="C1795" r:id="rId1749" display="http://phuocan.tuyphuoc.binhdinh.gov.vn/"/>
    <hyperlink ref="C1796" r:id="rId1750" display="https://www.facebook.com/p/C%C3%B4ng-an-huy%E1%BB%87n-Tuy-Ph%C6%B0%E1%BB%9Bc-B%C3%ACnh-%C4%90%E1%BB%8Bnh-100093140506030/"/>
    <hyperlink ref="C1797" r:id="rId1751" display="http://phuocthanh.tuyphuoc.binhdinh.gov.vn/"/>
    <hyperlink ref="C1798" r:id="rId1752" display="https://www.facebook.com/TuoitreCongantinhBinhDinh/"/>
    <hyperlink ref="C1799" r:id="rId1753" display="https://vancanh.binhdinh.gov.vn/vi/about/Nguoi-phat-ngon.html"/>
    <hyperlink ref="C1801" r:id="rId1754" display="https://vancanh.binhdinh.gov.vn/"/>
    <hyperlink ref="C1802" r:id="rId1755" display="https://www.facebook.com/TuoitreCongantinhBinhDinh/"/>
    <hyperlink ref="C1803" r:id="rId1756" display="https://vancanh.binhdinh.gov.vn/vi/about/Nguoi-phat-ngon.html"/>
    <hyperlink ref="C1804" r:id="rId1757" display="https://www.facebook.com/TuoitreCongantinhBinhDinh/"/>
    <hyperlink ref="C1805" r:id="rId1758" display="https://canhhien.vancanh.binhdinh.gov.vn/"/>
    <hyperlink ref="C1807" r:id="rId1759" display="https://vancanh.binhdinh.gov.vn/vi/about/Nguoi-phat-ngon.html"/>
    <hyperlink ref="C1808" r:id="rId1760" display="https://www.facebook.com/TuoitreCongantinhBinhDinh/"/>
    <hyperlink ref="C1809" r:id="rId1761" display="https://vancanh.binhdinh.gov.vn/"/>
    <hyperlink ref="C1810" r:id="rId1762" display="https://www.facebook.com/3936464256430627"/>
    <hyperlink ref="C1811" r:id="rId1763" display="https://phuong1.tptuyhoa.phuyen.gov.vn/"/>
    <hyperlink ref="C1812" r:id="rId1764" display="https://www.facebook.com/ubndp8/"/>
    <hyperlink ref="C1813" r:id="rId1765" display="https://phuong8.tptuyhoa.phuyen.gov.vn/"/>
    <hyperlink ref="C1814" r:id="rId1766" display="https://www.facebook.com/565858940709176"/>
    <hyperlink ref="C1815" r:id="rId1767" display="https://phuong2.tptuyhoa.phuyen.gov.vn/"/>
    <hyperlink ref="C1816" r:id="rId1768" display="https://www.facebook.com/p/C%C3%B4ng-an-Ph%C6%B0%E1%BB%9Dng-9-TP-Tuy-H%C3%B2a-61550869165626/"/>
    <hyperlink ref="C1817" r:id="rId1769" display="https://phuong9.tptuyhoa.phuyen.gov.vn/"/>
    <hyperlink ref="C1818" r:id="rId1770" display="https://www.facebook.com/565858940709176"/>
    <hyperlink ref="C1819" r:id="rId1771" display="https://phuong3.tptuyhoa.phuyen.gov.vn/"/>
    <hyperlink ref="C1820" r:id="rId1772" display="https://www.facebook.com/565858940709176"/>
    <hyperlink ref="C1821" r:id="rId1773" display="https://phuong4.tptuyhoa.phuyen.gov.vn/"/>
    <hyperlink ref="C1822" r:id="rId1774" display="https://www.facebook.com/565858940709176"/>
    <hyperlink ref="C1823" r:id="rId1775" display="https://phuong5.tptuyhoa.phuyen.gov.vn/"/>
    <hyperlink ref="C1824" r:id="rId1776" display="https://www.facebook.com/565858940709176"/>
    <hyperlink ref="C1825" r:id="rId1777" display="https://phuong7.tptuyhoa.phuyen.gov.vn/"/>
    <hyperlink ref="C1826" r:id="rId1778" display="https://www.facebook.com/565858940709176"/>
    <hyperlink ref="C1827" r:id="rId1779" display="https://phuong6.tptuyhoa.phuyen.gov.vn/"/>
    <hyperlink ref="C1829" r:id="rId1780" display="https://phuthanh.tptuyhoa.phuyen.gov.vn/"/>
    <hyperlink ref="C1830" r:id="rId1781" display="https://www.facebook.com/LumiereFamilyVillageDongtac/"/>
    <hyperlink ref="C1831" r:id="rId1782" display="https://phudong.tptuyhoa.phuyen.gov.vn/"/>
    <hyperlink ref="C1833" r:id="rId1783" display="https://hoakien.tptuyhoa.phuyen.gov.vn/"/>
    <hyperlink ref="C1835" r:id="rId1784" display="https://binhkien.tptuyhoa.phuyen.gov.vn/"/>
    <hyperlink ref="C1836" r:id="rId1785" display="https://www.facebook.com/641900859818241"/>
    <hyperlink ref="C1837" r:id="rId1786" display="https://binhngoc.tptuyhoa.phuyen.gov.vn/"/>
    <hyperlink ref="C1838" r:id="rId1787" display="https://www.facebook.com/p/C%C3%B4ng-an-t%E1%BB%89nh-Ph%C3%BA-Y%C3%AAn-61551062110991/"/>
    <hyperlink ref="C1839" r:id="rId1788" display="https://anphu.tptuyhoa.phuyen.gov.vn/"/>
    <hyperlink ref="C1840" r:id="rId1789" display="https://www.facebook.com/ubndphuongphulam/"/>
    <hyperlink ref="C1841" r:id="rId1790" display="https://phulam.tptuyhoa.phuyen.gov.vn/"/>
    <hyperlink ref="C1842" r:id="rId1791" display="https://www.facebook.com/p/C%C3%B4ng-an-ph%C6%B0%E1%BB%9Dng-Xu%C3%A2n-Ph%C3%BA-61550626626284/"/>
    <hyperlink ref="C1843" r:id="rId1792" display="https://xuanphu.songcau.phuyen.gov.vn/"/>
    <hyperlink ref="C1844" r:id="rId1793" display="https://www.facebook.com/groups/365669155089109/"/>
    <hyperlink ref="C1845" r:id="rId1794" display="https://xuanlam.hungnguyen.nghean.gov.vn/"/>
    <hyperlink ref="C1846" r:id="rId1795" display="https://www.facebook.com/p/C%C3%B4ng-an-ph%C6%B0%E1%BB%9Dng-Xu%C3%A2n-Th%C3%A0nh-C%C3%B4ng-an-Th%E1%BB%8B-x%C3%A3-S%C3%B4ng-C%E1%BA%A7u-100064200665739/"/>
    <hyperlink ref="C1847" r:id="rId1796" display="https://xuanthanh.songcau.phuyen.gov.vn/"/>
    <hyperlink ref="C1848" r:id="rId1797" display="https://www.facebook.com/p/C%C3%B4ng-an-x%C3%A3-Xu%C3%A2n-H%E1%BA%A3i-th%E1%BB%8B-x%C3%A3-S%C3%B4ng-C%E1%BA%A7u-t%E1%BB%89nh-Ph%C3%BA-Y%C3%AAn-100064027720140/"/>
    <hyperlink ref="C1849" r:id="rId1798" display="http://xuanhai.nghixuan.hatinh.gov.vn/"/>
    <hyperlink ref="C1850" r:id="rId1799" display="https://www.facebook.com/p/C%C3%B4ng-an-X%C3%A3-Xu%C3%A2n-L%E1%BB%99c-Th%E1%BB%8B-X%C3%A3-S%C3%B4ng-C%E1%BA%A7u-100069221619492/"/>
    <hyperlink ref="C1851" r:id="rId1800" display="https://xuanloc.songcau.phuyen.gov.vn/"/>
    <hyperlink ref="C1852" r:id="rId1801" display="https://www.facebook.com/p/%C4%90%E1%BB%93ng-Xu%C3%A2n-B%C3%ACnh-Y%C3%AAn-100039502344986/"/>
    <hyperlink ref="C1853" r:id="rId1802" display="https://xuanloc.songcau.phuyen.gov.vn/tin-van-hoa-xa-hoi/du-lich-ho-chua-nuoc-xuan-binh-763359"/>
    <hyperlink ref="C1854" r:id="rId1803" display="https://www.facebook.com/doancongantinhphuyen/"/>
    <hyperlink ref="C1855" r:id="rId1804" display="http://hoaxuannam.donghoa.phuyen.gov.vn/"/>
    <hyperlink ref="C1856" r:id="rId1805" display="https://www.facebook.com/p/C%C3%B4ng-an-X%C3%A3-Xu%C3%A2n-C%E1%BA%A3nh-Th%E1%BB%8B-X%C3%A3-S%C3%B4ng-C%E1%BA%A7u-100067631561961/"/>
    <hyperlink ref="C1857" r:id="rId1806" display="https://songcau.phuyen.gov.vn/"/>
    <hyperlink ref="C1858" r:id="rId1807" display="https://www.facebook.com/p/C%C3%B4ng-an-x%C3%A3-Xu%C3%A2n-Th%E1%BB%8Bnh-C%C3%B4ng-an-th%E1%BB%8B-x%C3%A3-S%C3%B4ng-C%E1%BA%A7u-T%E1%BB%89nh-Ph%C3%BA-Y%C3%AAn-100066806936746/"/>
    <hyperlink ref="C1859" r:id="rId1808" display="https://xuanthinh.songcau.phuyen.gov.vn/"/>
    <hyperlink ref="C1861" r:id="rId1809" display="https://xuanphuong.songcau.phuyen.gov.vn/"/>
    <hyperlink ref="C1862" r:id="rId1810" display="https://www.facebook.com/conganphuongxuanyen/?locale=vi_VN"/>
    <hyperlink ref="C1863" r:id="rId1811" display="https://xuanyen.songcau.phuyen.gov.vn/"/>
    <hyperlink ref="C1864" r:id="rId1812" display="https://www.facebook.com/p/C%C3%B4ng-an-x%C3%A3-Xu%C3%A2n-Th%E1%BB%8D-1-th%E1%BB%8B-x%C3%A3-S%C3%B4ng-C%E1%BA%A7u-61550956130042/"/>
    <hyperlink ref="C1865" r:id="rId1813" display="https://xuantho2.songcau.phuyen.gov.vn/"/>
    <hyperlink ref="C1866" r:id="rId1814" display="https://www.facebook.com/p/Tu%E1%BB%95i-tr%E1%BA%BB-B%E1%BB%99-%C4%91%E1%BB%99i-Bi%C3%AAn-ph%C3%B2ng-t%E1%BB%89nh-Ph%C3%BA-Y%C3%AAn-100064843538950/"/>
    <hyperlink ref="C1867" r:id="rId1815" display="https://songcau.phuyen.gov.vn/"/>
    <hyperlink ref="C1868" r:id="rId1816" display="https://www.facebook.com/p/Tu%E1%BB%95i-tr%E1%BA%BB-B%E1%BB%99-%C4%91%E1%BB%99i-Bi%C3%AAn-ph%C3%B2ng-t%E1%BB%89nh-Ph%C3%BA-Y%C3%AAn-100064843538950/?locale=de_DE"/>
    <hyperlink ref="C1869" r:id="rId1817" display="https://xuantho2.songcau.phuyen.gov.vn/"/>
    <hyperlink ref="C1871" r:id="rId1818" display="https://phuyen.gov.vn/wps/portal/home/trang-chu/chi-tiet/tin-tuc-su-kien/noi-bat/7c50ee004e6a46dfbae7bb4cd977eac3"/>
    <hyperlink ref="C1873" r:id="rId1819" display="https://www.vkspy.gov.vn/News/pha-rung-phong-ho-bon-bi-cao-lanh-30-nam-tu-58_4888.html"/>
    <hyperlink ref="C1874" r:id="rId1820" display="https://www.facebook.com/p/Xu%C3%A2n-L%C3%A3nh-b%C3%ACnh-y%C3%AAn-100079083176237/"/>
    <hyperlink ref="C1875" r:id="rId1821" display="https://bqlkkt.phuyen.gov.vn/images/companies/1/pages/th%C3%B4ng%20b%C3%A1o/2022/2022.1.TB_DS_nguoi_phat_ngon_theo_220106113807kysokyso_signed2021121503306033590.pdf?1642038236397"/>
    <hyperlink ref="C1877" r:id="rId1822" display="https://xuanlong.dongxuan.phuyen.gov.vn/uy-ban-nhan-dan"/>
    <hyperlink ref="C1878" r:id="rId1823" display="https://www.facebook.com/doancongantinhphuyen/"/>
    <hyperlink ref="C1879" r:id="rId1824" display="https://bqlkkt.phuyen.gov.vn/images/companies/1/pages/th%C3%B4ng%20b%C3%A1o/2022/2022.1.TB_DS_nguoi_phat_ngon_theo_220106113807kysokyso_signed2021121503306033590.pdf?1642038236397"/>
    <hyperlink ref="C1881" r:id="rId1825" display="https://bqlkkt.phuyen.gov.vn/images/companies/1/pages/th%C3%B4ng%20b%C3%A1o/2022/2022.1.TB_DS_nguoi_phat_ngon_theo_220106113807kysokyso_signed2021121503306033590.pdf?1642038236397"/>
    <hyperlink ref="C1882" r:id="rId1826" display="https://www.facebook.com/p/Xu%C3%A2n-Quang-2-b%C3%ACnh-y%C3%AAn-100069125267147/"/>
    <hyperlink ref="C1883" r:id="rId1827" display="https://bqlkkt.phuyen.gov.vn/images/companies/1/pages/th%C3%B4ng%20b%C3%A1o/2022/2022.1.TB_DS_nguoi_phat_ngon_theo_220106113807kysokyso_signed2021121503306033590.pdf?1642038236397"/>
    <hyperlink ref="C1885" r:id="rId1828" display="https://dongxuan.phuyen.gov.vn/wps/portal/dongxuan/Home/page2/tin-tuc-su-kien/kinh-te-xa-hoi/nong_thon_moi_xsn"/>
    <hyperlink ref="C1886" r:id="rId1829" display="https://www.facebook.com/doancongantinhphuyen/?locale=vi_VN"/>
    <hyperlink ref="C1887" r:id="rId1830" display="https://bqlkkt.phuyen.gov.vn/images/companies/1/pages/th%C3%B4ng%20b%C3%A1o/2022/2022.1.TB_DS_nguoi_phat_ngon_theo_220106113807kysokyso_signed2021121503306033590.pdf?1642038236397"/>
    <hyperlink ref="C1889" r:id="rId1831" display="https://bqlkkt.phuyen.gov.vn/images/companies/1/pages/th%C3%B4ng%20b%C3%A1o/2022/2022.1.TB_DS_nguoi_phat_ngon_theo_220106113807kysokyso_signed2021121503306033590.pdf?1642038236397"/>
    <hyperlink ref="C1890" r:id="rId1832" display="https://www.facebook.com/doancongantinhphuyen/?locale=vi_VN"/>
    <hyperlink ref="C1891" r:id="rId1833" display="https://andan.tuyan.phuyen.gov.vn/"/>
    <hyperlink ref="C1893" r:id="rId1834" display="https://anninhtay.tuyan.phuyen.gov.vn/"/>
    <hyperlink ref="C1895" r:id="rId1835" display="https://ubndxaanninhdong.tuyan.phuyen.gov.vn/"/>
    <hyperlink ref="C1896" r:id="rId1836" display="https://www.facebook.com/p/X%C3%A3-An-Th%E1%BA%A1ch-huy%E1%BB%87n-Tuy-An-t%E1%BB%89nh-Ph%C3%BA-Y%C3%AAn-100067990225984/"/>
    <hyperlink ref="C1897" r:id="rId1837" display="https://songlo.vinhphuc.gov.vn/noidung/Lists/Hethongchinhtri/View_Detail.aspx?ItemID=61"/>
    <hyperlink ref="C1899" r:id="rId1838" display="https://bqlkkt.phuyen.gov.vn/images/companies/1/pages/th%C3%B4ng%20b%C3%A1o/2022/2022.1.TB_DS_nguoi_phat_ngon_theo_220106113807kysokyso_signed2021121503306033590.pdf?1642038236397"/>
    <hyperlink ref="C1901" r:id="rId1839" display="https://www.phuyen.gov.vn/"/>
    <hyperlink ref="C1902" r:id="rId1840" display="https://www.facebook.com/p/C%C3%B4ng-an-x%C3%A3-Xu%C3%A2n-H%E1%BA%A3i-th%E1%BB%8B-x%C3%A3-S%C3%B4ng-C%E1%BA%A7u-t%E1%BB%89nh-Ph%C3%BA-Y%C3%AAn-100064027720140/"/>
    <hyperlink ref="C1903" r:id="rId1841" display="https://songcau.phuyen.gov.vn/"/>
    <hyperlink ref="C1904" r:id="rId1842" display="https://www.facebook.com/doancongantinhphuyen/?locale=vi_VN"/>
    <hyperlink ref="C1905" r:id="rId1843" display="https://anphu.tptuyhoa.phuyen.gov.vn/"/>
    <hyperlink ref="C1906" r:id="rId1844" display="https://www.facebook.com/p/C%C3%B4ng-an-x%C3%A3-Xu%C3%A2n-H%E1%BA%A3i-th%E1%BB%8B-x%C3%A3-S%C3%B4ng-C%E1%BA%A7u-t%E1%BB%89nh-Ph%C3%BA-Y%C3%AAn-100064027720140/"/>
    <hyperlink ref="C1907" r:id="rId1845" display="https://xuanloc.songcau.phuyen.gov.vn/"/>
    <hyperlink ref="C1908" r:id="rId1846" display="https://www.facebook.com/p/Tu%E1%BB%95i-tr%E1%BA%BB-C%C3%B4ng-an-Th%C3%A0nh-ph%E1%BB%91-V%C4%A9nh-Y%C3%AAn-100066497717181/"/>
    <hyperlink ref="C1909" r:id="rId1847" display="https://www.phuyen.gov.vn/"/>
    <hyperlink ref="C1910" r:id="rId1848" display="https://www.facebook.com/thanhniendonghoa/?locale=vi_VN"/>
    <hyperlink ref="C1911" r:id="rId1849" display="http://hoatantay.tayhoa.phuyen.gov.vn/"/>
    <hyperlink ref="C1913" r:id="rId1850" display="https://www.phuyen.gov.vn/"/>
    <hyperlink ref="C1915" r:id="rId1851" display="https://anmy.tuyan.phuyen.gov.vn/"/>
    <hyperlink ref="C1916" r:id="rId1852" display="https://www.facebook.com/p/Tu%E1%BB%95i-tr%E1%BA%BB-C%C3%B4ng-an-Tuy-An-100068088114332/"/>
    <hyperlink ref="C1917" r:id="rId1853" display="https://bqlkkt.phuyen.gov.vn/images/companies/1/pages/th%C3%B4ng%20b%C3%A1o/2022/2022.1.TB_DS_nguoi_phat_ngon_theo_220106113807kysokyso_signed2021121503306033590.pdf?1642038236397"/>
    <hyperlink ref="C1918" r:id="rId1854" display="https://www.facebook.com/doancongantinhphuyen/?locale=vi_VN"/>
    <hyperlink ref="C1919" r:id="rId1855" display="https://antho.tuyan.phuyen.gov.vn/"/>
    <hyperlink ref="C1920" r:id="rId1856" display="https://www.facebook.com/p/C%C3%B4ng-an-x%C3%A3-Ph%C6%B0%E1%BB%9Bc-T%C3%A2n-100078407517853/"/>
    <hyperlink ref="C1921" r:id="rId1857" display="https://bqlkkt.phuyen.gov.vn/images/companies/1/pages/th%C3%B4ng%20b%C3%A1o/2022/2022.1.TB_DS_nguoi_phat_ngon_theo_220106113807kysokyso_signed2021121503306033590.pdf?1642038236397"/>
    <hyperlink ref="C1922" r:id="rId1858" display="https://www.facebook.com/p/Tu%E1%BB%95i-tr%E1%BA%BB-C%C3%B4ng-an-th%E1%BB%8B-x%C3%A3-S%C6%A1n-T%C3%A2y-100040884909606/"/>
    <hyperlink ref="C1923" r:id="rId1859" display="https://sonhoa.phuyen.gov.vn/"/>
    <hyperlink ref="C1924" r:id="rId1860" display="https://www.facebook.com/p/Tu%E1%BB%95i-tr%E1%BA%BB-C%C3%B4ng-an-Th%C3%A0nh-ph%E1%BB%91-V%C4%A9nh-Y%C3%AAn-100066497717181/?locale=nl_BE"/>
    <hyperlink ref="C1925" r:id="rId1861" display="https://sonhoa.phuyen.gov.vn/"/>
    <hyperlink ref="C1926" r:id="rId1862" display="https://www.facebook.com/p/Tu%E1%BB%95i-tr%E1%BA%BB-C%C3%B4ng-an-th%E1%BB%8B-x%C3%A3-S%C6%A1n-T%C3%A2y-100040884909606/"/>
    <hyperlink ref="C1927" r:id="rId1863" display="https://sonhoa.phuyen.gov.vn/"/>
    <hyperlink ref="C1929" r:id="rId1864" display="https://sonhoa.phuyen.gov.vn/xa-ca-lui"/>
    <hyperlink ref="C1930" r:id="rId1865" display="https://www.facebook.com/p/Tu%E1%BB%95i-tr%E1%BA%BB-C%C3%B4ng-an-huy%E1%BB%87n-Ninh-Ph%C6%B0%E1%BB%9Bc-100068114569027/"/>
    <hyperlink ref="C1931" r:id="rId1866" display="https://sonhoa.phuyen.gov.vn/xa-son-phuoc"/>
    <hyperlink ref="C1932" r:id="rId1867" display="https://www.facebook.com/p/Tu%E1%BB%95i-tr%E1%BA%BB-C%C3%B4ng-an-th%E1%BB%8B-x%C3%A3-S%C6%A1n-T%C3%A2y-100040884909606/"/>
    <hyperlink ref="C1933" r:id="rId1868" display="http://songiang.songhinh.phuyen.gov.vn/"/>
    <hyperlink ref="C1934" r:id="rId1869" display="https://www.facebook.com/p/Tu%E1%BB%95i-tr%E1%BA%BB-C%C3%B4ng-an-Th%C3%A0nh-ph%E1%BB%91-V%C4%A9nh-Y%C3%AAn-100066497717181/?locale=nl_BE"/>
    <hyperlink ref="C1935" r:id="rId1870" display="https://sonhoa.phuyen.gov.vn/xa-son-nguyen"/>
    <hyperlink ref="C1937" r:id="rId1871" display="https://sonhoa.phuyen.gov.vn/xa-eacha-rang"/>
    <hyperlink ref="C1938" r:id="rId1872" display="https://www.facebook.com/100080272940134"/>
    <hyperlink ref="C1939" r:id="rId1873" display="https://sonhoa.phuyen.gov.vn/xa-krong-pa"/>
    <hyperlink ref="C1941" r:id="rId1874" display="https://sonhoa.phuyen.gov.vn/xa-suoi-bac"/>
    <hyperlink ref="C1942" r:id="rId1875" display="https://www.facebook.com/p/Tu%E1%BB%95i-tr%E1%BA%BB-C%C3%B4ng-an-th%E1%BB%8B-x%C3%A3-S%C6%A1n-T%C3%A2y-100040884909606/"/>
    <hyperlink ref="C1943" r:id="rId1876" display="https://sonhoa.phuyen.gov.vn/xa-son-ha"/>
    <hyperlink ref="C1945" r:id="rId1877" display="https://sonhoa.phuyen.gov.vn/xa-suoi-trai"/>
    <hyperlink ref="C1947" r:id="rId1878" display="http://ealam.songhinh.phuyen.gov.vn/"/>
    <hyperlink ref="C1949" r:id="rId1879" display="http://ducbinhtay.songhinh.phuyen.gov.vn/"/>
    <hyperlink ref="C1951" r:id="rId1880" display="http://eaba.songhinh.phuyen.gov.vn/"/>
    <hyperlink ref="C1952" r:id="rId1881" display="https://www.facebook.com/p/Tu%E1%BB%95i-Tr%E1%BA%BB-S%C6%A1n-Giang-100064751044063/?locale=cs_CZ"/>
    <hyperlink ref="C1953" r:id="rId1882" display="http://songiang.songhinh.phuyen.gov.vn/"/>
    <hyperlink ref="C1955" r:id="rId1883" display="https://ducbinhdong.songhinh.phuyen.gov.vn/"/>
    <hyperlink ref="C1957" r:id="rId1884" display="http://eabar.songhinh.phuyen.gov.vn/"/>
    <hyperlink ref="C1959" r:id="rId1885" display="https://eabia.songhinh.phuyen.gov.vn/gioi-thieu-chung"/>
    <hyperlink ref="C1961" r:id="rId1886" display="http://eatrol.songhinh.phuyen.gov.vn/"/>
    <hyperlink ref="C1963" r:id="rId1887" display="https://songhinh.phuyen.gov.vn/"/>
    <hyperlink ref="C1965" r:id="rId1888" display="http://ealy.songhinh.phuyen.gov.vn/"/>
    <hyperlink ref="C1966" r:id="rId1889" display="https://www.facebook.com/p/Tu%E1%BB%95i-tr%E1%BA%BB-C%C3%B4ng-an-th%E1%BB%8B-x%C3%A3-S%C6%A1n-T%C3%A2y-100040884909606/"/>
    <hyperlink ref="C1967" r:id="rId1890" display="http://sonthanhtay.tayhoa.phuyen.gov.vn/"/>
    <hyperlink ref="C1969" r:id="rId1891" display="http://sonthanhdong.tayhoa.phuyen.gov.vn/"/>
    <hyperlink ref="C1971" r:id="rId1892" display="http://hoabinh1.tayhoa.phuyen.gov.vn/"/>
    <hyperlink ref="C1972" r:id="rId1893" display="https://www.facebook.com/doancongantinhphuyen/"/>
    <hyperlink ref="C1973" r:id="rId1894" display="http://hoaphong.tayhoa.phuyen.gov.vn/"/>
    <hyperlink ref="C1974" r:id="rId1895" display="https://www.facebook.com/thanhniendonghoa/?locale=vi_VN"/>
    <hyperlink ref="C1975" r:id="rId1896" display="http://hoatantay.tayhoa.phuyen.gov.vn/"/>
    <hyperlink ref="C1977" r:id="rId1897" display="http://hoatantay.tayhoa.phuyen.gov.vn/"/>
    <hyperlink ref="C1978" r:id="rId1898" display="https://www.facebook.com/p/%C4%90o%C3%A0n-c%C6%A1-s%E1%BB%9F-C%C3%B4ng-an-th%E1%BB%8B-x%C3%A3-%C4%90%C3%B4ng-H%C3%B2a-100070857971642/"/>
    <hyperlink ref="C1979" r:id="rId1899" display="http://hoadong.tayhoa.phuyen.gov.vn/"/>
    <hyperlink ref="C1980" r:id="rId1900" display="https://www.facebook.com/ConganxaHoaMyDong/"/>
    <hyperlink ref="C1981" r:id="rId1901" display="http://hoamydong.tayhoa.phuyen.gov.vn/"/>
    <hyperlink ref="C1983" r:id="rId1902" display="http://hoamytay.tayhoa.phuyen.gov.vn/"/>
    <hyperlink ref="C1985" r:id="rId1903" display="http://hoathinh.tayhoa.phuyen.gov.vn/"/>
    <hyperlink ref="C1987" r:id="rId1904" display="http://hoaquangbac.phuhoa.phuyen.gov.vn/"/>
    <hyperlink ref="C1988" r:id="rId1905" display="https://www.facebook.com/p/C%C3%B4ng-an-x%C3%A3-Ho%C3%A0-Quang-Nam-100093128534711/"/>
    <hyperlink ref="C1989" r:id="rId1906" display="http://hoaquangnam.phuhoa.phuyen.gov.vn/"/>
    <hyperlink ref="C1990" r:id="rId1907" display="https://www.facebook.com/doancongantinhphuyen/"/>
    <hyperlink ref="C1991" r:id="rId1908" display="https://phuhoa.phuyen.gov.vn/"/>
    <hyperlink ref="C1992" r:id="rId1909" display="https://www.facebook.com/XAHOATRI/"/>
    <hyperlink ref="C1993" r:id="rId1910" display="http://hoatri.phuhoa.phuyen.gov.vn/"/>
    <hyperlink ref="C1994" r:id="rId1911" display="https://www.facebook.com/doancongantinhphuyen/?locale=vi_VN"/>
    <hyperlink ref="C1995" r:id="rId1912" display="http://hoatantay.tayhoa.phuyen.gov.vn/"/>
    <hyperlink ref="C1996" r:id="rId1913" display="https://www.facebook.com/thanhniendonghoa/?locale=vi_VN"/>
    <hyperlink ref="C1997" r:id="rId1914" display="http://hoadinhdong.phuhoa.phuyen.gov.vn/"/>
    <hyperlink ref="C1999" r:id="rId1915" display="https://bqlkkt.phuyen.gov.vn/images/companies/1/pages/th%C3%B4ng%20b%C3%A1o/2022/2022.1.TB_DS_nguoi_phat_ngon_theo_220106113807kysokyso_signed2021121503306033590.pdf?1642038236397"/>
    <hyperlink ref="C2001" r:id="rId1916" display="http://hoathang.phuhoa.phuyen.gov.vn/vi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2025-02-11T20:35:18Z</dcterms:modified>
</cp:coreProperties>
</file>