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1999" i="1"/>
  <c r="B1997" i="1"/>
  <c r="B1995" i="1"/>
  <c r="B1994" i="1"/>
  <c r="B1993" i="1"/>
  <c r="B1992" i="1"/>
  <c r="B1991" i="1"/>
  <c r="B1989" i="1"/>
  <c r="B1988" i="1"/>
  <c r="B1987" i="1"/>
  <c r="B1985" i="1"/>
  <c r="B1984" i="1"/>
  <c r="B1983" i="1"/>
  <c r="B1982" i="1"/>
  <c r="B1981" i="1"/>
  <c r="B1980" i="1"/>
  <c r="B1979" i="1"/>
  <c r="B1977" i="1"/>
  <c r="B1975" i="1"/>
  <c r="B1974" i="1"/>
  <c r="B1973" i="1"/>
  <c r="B1972" i="1"/>
  <c r="B1971" i="1"/>
  <c r="B1969" i="1"/>
  <c r="B1967" i="1"/>
  <c r="B1965" i="1"/>
  <c r="B1964" i="1"/>
  <c r="B1963" i="1"/>
  <c r="B1961" i="1"/>
  <c r="B1959" i="1"/>
  <c r="B1958" i="1"/>
  <c r="B1957" i="1"/>
  <c r="B1956" i="1"/>
  <c r="B1955" i="1"/>
  <c r="B1954" i="1"/>
  <c r="B1953" i="1"/>
  <c r="B1951" i="1"/>
  <c r="B1950" i="1"/>
  <c r="B1949" i="1"/>
  <c r="B1947" i="1"/>
  <c r="B1945" i="1"/>
  <c r="B1944" i="1"/>
  <c r="B1943" i="1"/>
  <c r="B1942" i="1"/>
  <c r="B1941" i="1"/>
  <c r="B1940" i="1"/>
  <c r="B1939" i="1"/>
  <c r="B1937" i="1"/>
  <c r="B1936" i="1"/>
  <c r="B1935" i="1"/>
  <c r="B1933" i="1"/>
  <c r="B1931" i="1"/>
  <c r="B1929" i="1"/>
  <c r="B1928" i="1"/>
  <c r="B1927" i="1"/>
  <c r="B1925" i="1"/>
  <c r="B1924" i="1"/>
  <c r="B1923" i="1"/>
  <c r="B1922" i="1"/>
  <c r="B1921" i="1"/>
  <c r="B1919" i="1"/>
  <c r="B1917" i="1"/>
  <c r="B1916" i="1"/>
  <c r="B1915" i="1"/>
  <c r="B1913" i="1"/>
  <c r="B1912" i="1"/>
  <c r="B1911" i="1"/>
  <c r="B1910" i="1"/>
  <c r="B1909" i="1"/>
  <c r="B1908" i="1"/>
  <c r="B1907" i="1"/>
  <c r="B1906" i="1"/>
  <c r="B1905" i="1"/>
  <c r="B1903" i="1"/>
  <c r="B1901" i="1"/>
  <c r="B1900" i="1"/>
  <c r="B1899" i="1"/>
  <c r="B1897" i="1"/>
  <c r="B1896" i="1"/>
  <c r="B1895" i="1"/>
  <c r="B1893" i="1"/>
  <c r="B1891" i="1"/>
  <c r="B1889" i="1"/>
  <c r="B1887" i="1"/>
  <c r="B1886" i="1"/>
  <c r="B1885" i="1"/>
  <c r="B1884" i="1"/>
  <c r="B1883" i="1"/>
  <c r="B1882" i="1"/>
  <c r="B1881" i="1"/>
  <c r="B1879" i="1"/>
  <c r="B1877" i="1"/>
  <c r="B1875" i="1"/>
  <c r="B1874" i="1"/>
  <c r="B1873" i="1"/>
  <c r="B1871" i="1"/>
  <c r="B1869" i="1"/>
  <c r="B1867" i="1"/>
  <c r="B1865" i="1"/>
  <c r="B1863" i="1"/>
  <c r="B1861" i="1"/>
  <c r="B1859" i="1"/>
  <c r="B1858" i="1"/>
  <c r="B1857" i="1"/>
  <c r="B1856" i="1"/>
  <c r="B1855" i="1"/>
  <c r="B1854" i="1"/>
  <c r="B1853" i="1"/>
  <c r="B1852" i="1"/>
  <c r="B1851" i="1"/>
  <c r="B1849" i="1"/>
  <c r="B1848" i="1"/>
  <c r="B1847" i="1"/>
  <c r="B1845" i="1"/>
  <c r="B1843" i="1"/>
  <c r="B1842" i="1"/>
  <c r="B1841" i="1"/>
  <c r="B1840" i="1"/>
  <c r="B1839" i="1"/>
  <c r="B1838" i="1"/>
  <c r="B1837" i="1"/>
  <c r="B1835" i="1"/>
  <c r="B1834" i="1"/>
  <c r="B1833" i="1"/>
  <c r="B1832" i="1"/>
  <c r="B1831" i="1"/>
  <c r="B1829" i="1"/>
  <c r="B1828" i="1"/>
  <c r="B1827" i="1"/>
  <c r="B1825" i="1"/>
  <c r="B1823" i="1"/>
  <c r="B1821" i="1"/>
  <c r="B1819" i="1"/>
  <c r="B1817" i="1"/>
  <c r="B1815" i="1"/>
  <c r="B1814" i="1"/>
  <c r="B1813" i="1"/>
  <c r="B1811" i="1"/>
  <c r="B1810" i="1"/>
  <c r="B1809" i="1"/>
  <c r="B1807" i="1"/>
  <c r="B1805" i="1"/>
  <c r="B1803" i="1"/>
  <c r="B1801" i="1"/>
  <c r="B1799" i="1"/>
  <c r="B1798" i="1"/>
  <c r="B1797" i="1"/>
  <c r="B1795" i="1"/>
  <c r="B1794" i="1"/>
  <c r="B1793" i="1"/>
  <c r="B1791" i="1"/>
  <c r="B1789" i="1"/>
  <c r="B1787" i="1"/>
  <c r="B1785" i="1"/>
  <c r="B1783" i="1"/>
  <c r="B1781" i="1"/>
  <c r="B1779" i="1"/>
  <c r="B1777" i="1"/>
  <c r="B1776" i="1"/>
  <c r="B1775" i="1"/>
  <c r="B1774" i="1"/>
  <c r="B1773" i="1"/>
  <c r="B1771" i="1"/>
  <c r="B1770" i="1"/>
  <c r="B1769" i="1"/>
  <c r="B1768" i="1"/>
  <c r="B1767" i="1"/>
  <c r="B1765" i="1"/>
  <c r="B1763" i="1"/>
  <c r="B1761" i="1"/>
  <c r="B1760" i="1"/>
  <c r="B1759" i="1"/>
  <c r="B1757" i="1"/>
  <c r="B1755" i="1"/>
  <c r="B1754" i="1"/>
  <c r="B1753" i="1"/>
  <c r="B1751" i="1"/>
  <c r="B1750" i="1"/>
  <c r="B1749" i="1"/>
  <c r="B1747" i="1"/>
  <c r="B1746" i="1"/>
  <c r="B1745" i="1"/>
  <c r="B1743" i="1"/>
  <c r="B1742" i="1"/>
  <c r="B1741" i="1"/>
  <c r="B1740" i="1"/>
  <c r="B1739" i="1"/>
  <c r="B1737" i="1"/>
  <c r="B1735" i="1"/>
  <c r="B1733" i="1"/>
  <c r="B1731" i="1"/>
  <c r="B1729" i="1"/>
  <c r="B1728" i="1"/>
  <c r="B1727" i="1"/>
  <c r="B1725" i="1"/>
  <c r="B1724" i="1"/>
  <c r="B1723" i="1"/>
  <c r="B1722" i="1"/>
  <c r="B1721" i="1"/>
  <c r="B1719" i="1"/>
  <c r="B1718" i="1"/>
  <c r="B1717" i="1"/>
  <c r="B1715" i="1"/>
  <c r="B1714" i="1"/>
  <c r="B1713" i="1"/>
  <c r="B1711" i="1"/>
  <c r="B1710" i="1"/>
  <c r="B1709" i="1"/>
  <c r="B1708" i="1"/>
  <c r="B1707" i="1"/>
  <c r="B1705" i="1"/>
  <c r="B1703" i="1"/>
  <c r="B1701" i="1"/>
  <c r="B1699" i="1"/>
  <c r="B1698" i="1"/>
  <c r="B1697" i="1"/>
  <c r="B1695" i="1"/>
  <c r="B1693" i="1"/>
  <c r="B1692" i="1"/>
  <c r="B1691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5" i="1"/>
  <c r="B1674" i="1"/>
  <c r="B1673" i="1"/>
  <c r="B1672" i="1"/>
  <c r="B1671" i="1"/>
  <c r="B1670" i="1"/>
  <c r="B1669" i="1"/>
  <c r="B1667" i="1"/>
  <c r="B1665" i="1"/>
  <c r="B1663" i="1"/>
  <c r="B1662" i="1"/>
  <c r="B1661" i="1"/>
  <c r="B1660" i="1"/>
  <c r="B1659" i="1"/>
  <c r="B1658" i="1"/>
  <c r="B1656" i="1"/>
  <c r="B1655" i="1"/>
  <c r="B1654" i="1"/>
  <c r="B1653" i="1"/>
  <c r="B1652" i="1"/>
  <c r="B1651" i="1"/>
  <c r="B1650" i="1"/>
  <c r="B1647" i="1"/>
  <c r="B1645" i="1"/>
  <c r="B1644" i="1"/>
  <c r="B1643" i="1"/>
  <c r="B1641" i="1"/>
  <c r="B1640" i="1"/>
  <c r="B1639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5" i="1"/>
  <c r="B1594" i="1"/>
  <c r="B1593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7" i="1"/>
  <c r="B1576" i="1"/>
  <c r="B1575" i="1"/>
  <c r="B1574" i="1"/>
  <c r="B1572" i="1"/>
  <c r="B1571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5" i="1"/>
  <c r="B1554" i="1"/>
  <c r="B1553" i="1"/>
  <c r="B1552" i="1"/>
  <c r="B1551" i="1"/>
  <c r="B1550" i="1"/>
  <c r="B1549" i="1"/>
  <c r="B1548" i="1"/>
  <c r="B1547" i="1"/>
  <c r="B1545" i="1"/>
  <c r="B1543" i="1"/>
  <c r="B1541" i="1"/>
  <c r="B1540" i="1"/>
  <c r="B1539" i="1"/>
  <c r="B1538" i="1"/>
  <c r="B1537" i="1"/>
  <c r="B1535" i="1"/>
  <c r="B1533" i="1"/>
  <c r="B1532" i="1"/>
  <c r="B1531" i="1"/>
  <c r="B1529" i="1"/>
  <c r="B1527" i="1"/>
  <c r="B1525" i="1"/>
  <c r="B1523" i="1"/>
  <c r="B1522" i="1"/>
  <c r="B1521" i="1"/>
  <c r="B1519" i="1"/>
  <c r="B1517" i="1"/>
  <c r="B1516" i="1"/>
  <c r="B1515" i="1"/>
  <c r="B1514" i="1"/>
  <c r="B1513" i="1"/>
  <c r="B1512" i="1"/>
  <c r="B1511" i="1"/>
  <c r="B1510" i="1"/>
  <c r="B1509" i="1"/>
  <c r="B1507" i="1"/>
  <c r="B1506" i="1"/>
  <c r="B1505" i="1"/>
  <c r="B1504" i="1"/>
  <c r="B1503" i="1"/>
  <c r="B1502" i="1"/>
  <c r="B1501" i="1"/>
  <c r="B1499" i="1"/>
  <c r="B1498" i="1"/>
  <c r="B1497" i="1"/>
  <c r="B1496" i="1"/>
  <c r="B1495" i="1"/>
  <c r="B1493" i="1"/>
  <c r="B1492" i="1"/>
  <c r="B1491" i="1"/>
  <c r="B1490" i="1"/>
  <c r="B1489" i="1"/>
  <c r="B1488" i="1"/>
  <c r="B1487" i="1"/>
  <c r="B1486" i="1"/>
  <c r="B1485" i="1"/>
  <c r="B1484" i="1"/>
  <c r="B1481" i="1"/>
  <c r="B1480" i="1"/>
  <c r="B1479" i="1"/>
  <c r="B1478" i="1"/>
  <c r="B1477" i="1"/>
  <c r="B1476" i="1"/>
  <c r="B1475" i="1"/>
  <c r="B1474" i="1"/>
  <c r="B1473" i="1"/>
  <c r="B1472" i="1"/>
  <c r="B1471" i="1"/>
  <c r="B1469" i="1"/>
  <c r="B1468" i="1"/>
  <c r="B1465" i="1"/>
  <c r="B1464" i="1"/>
  <c r="B1463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29" i="1"/>
  <c r="B1428" i="1"/>
  <c r="B1427" i="1"/>
  <c r="B1426" i="1"/>
  <c r="B1425" i="1"/>
  <c r="B1424" i="1"/>
  <c r="B1423" i="1"/>
  <c r="B1421" i="1"/>
  <c r="B1420" i="1"/>
  <c r="B1419" i="1"/>
  <c r="B1418" i="1"/>
  <c r="B1415" i="1"/>
  <c r="B1413" i="1"/>
  <c r="B1412" i="1"/>
  <c r="B1411" i="1"/>
  <c r="B1409" i="1"/>
  <c r="B1408" i="1"/>
  <c r="B1407" i="1"/>
  <c r="B1405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87" i="1"/>
  <c r="B1386" i="1"/>
  <c r="B1385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1" i="1"/>
  <c r="B1360" i="1"/>
  <c r="B1359" i="1"/>
  <c r="B1358" i="1"/>
  <c r="B1357" i="1"/>
  <c r="B1356" i="1"/>
  <c r="B1355" i="1"/>
  <c r="B1353" i="1"/>
  <c r="B1352" i="1"/>
  <c r="B1351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5" i="1"/>
  <c r="B1324" i="1"/>
  <c r="B1323" i="1"/>
  <c r="B1321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299" i="1"/>
  <c r="B1298" i="1"/>
  <c r="B1297" i="1"/>
  <c r="B1296" i="1"/>
  <c r="B1295" i="1"/>
  <c r="B1293" i="1"/>
  <c r="B1289" i="1"/>
  <c r="B1288" i="1"/>
  <c r="B1287" i="1"/>
  <c r="B1286" i="1"/>
  <c r="B1285" i="1"/>
  <c r="B1284" i="1"/>
  <c r="B1283" i="1"/>
  <c r="B1282" i="1"/>
  <c r="B1281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1" i="1"/>
  <c r="B1260" i="1"/>
  <c r="B1259" i="1"/>
  <c r="B1258" i="1"/>
  <c r="B1257" i="1"/>
  <c r="B1256" i="1"/>
  <c r="B1255" i="1"/>
  <c r="B1254" i="1"/>
  <c r="B1253" i="1"/>
  <c r="B1251" i="1"/>
  <c r="B1249" i="1"/>
  <c r="B1248" i="1"/>
  <c r="B1247" i="1"/>
  <c r="B1246" i="1"/>
  <c r="B1245" i="1"/>
  <c r="B1243" i="1"/>
  <c r="B1241" i="1"/>
  <c r="B1240" i="1"/>
  <c r="B1239" i="1"/>
  <c r="B1237" i="1"/>
  <c r="B1235" i="1"/>
  <c r="B1234" i="1"/>
  <c r="B1233" i="1"/>
  <c r="B1231" i="1"/>
  <c r="B1230" i="1"/>
  <c r="B1229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197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1" i="1"/>
  <c r="B1180" i="1"/>
  <c r="B1179" i="1"/>
  <c r="B1178" i="1"/>
  <c r="B1177" i="1"/>
  <c r="B1176" i="1"/>
  <c r="B1173" i="1"/>
  <c r="B1172" i="1"/>
  <c r="B1171" i="1"/>
  <c r="B1169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2" i="1"/>
  <c r="B1151" i="1"/>
  <c r="B1150" i="1"/>
  <c r="B1149" i="1"/>
  <c r="B1148" i="1"/>
  <c r="B1147" i="1"/>
  <c r="B1145" i="1"/>
  <c r="B1144" i="1"/>
  <c r="B1143" i="1"/>
  <c r="B1141" i="1"/>
  <c r="B1140" i="1"/>
  <c r="B1139" i="1"/>
  <c r="B1138" i="1"/>
  <c r="B1137" i="1"/>
  <c r="B1136" i="1"/>
  <c r="B1135" i="1"/>
  <c r="B1133" i="1"/>
  <c r="B1132" i="1"/>
  <c r="B1131" i="1"/>
  <c r="B1130" i="1"/>
  <c r="B1129" i="1"/>
  <c r="B1128" i="1"/>
  <c r="B1127" i="1"/>
  <c r="B1126" i="1"/>
  <c r="B1125" i="1"/>
  <c r="B1123" i="1"/>
  <c r="B1121" i="1"/>
  <c r="B1120" i="1"/>
  <c r="B1119" i="1"/>
  <c r="B1117" i="1"/>
  <c r="B1116" i="1"/>
  <c r="B1115" i="1"/>
  <c r="B1114" i="1"/>
  <c r="B1113" i="1"/>
  <c r="B1112" i="1"/>
  <c r="B1111" i="1"/>
  <c r="B1109" i="1"/>
  <c r="B1108" i="1"/>
  <c r="B1107" i="1"/>
  <c r="B1105" i="1"/>
  <c r="B1103" i="1"/>
  <c r="B1102" i="1"/>
  <c r="B1101" i="1"/>
  <c r="B1100" i="1"/>
  <c r="B1099" i="1"/>
  <c r="B1097" i="1"/>
  <c r="B1096" i="1"/>
  <c r="B1095" i="1"/>
  <c r="B1094" i="1"/>
  <c r="B1093" i="1"/>
  <c r="B1092" i="1"/>
  <c r="B1091" i="1"/>
  <c r="B1090" i="1"/>
  <c r="B1089" i="1"/>
  <c r="B1088" i="1"/>
  <c r="B1087" i="1"/>
  <c r="B1085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7" i="1"/>
  <c r="B1056" i="1"/>
  <c r="B1055" i="1"/>
  <c r="B1054" i="1"/>
  <c r="B1053" i="1"/>
  <c r="B1052" i="1"/>
  <c r="B1051" i="1"/>
  <c r="B1050" i="1"/>
  <c r="B1049" i="1"/>
  <c r="B1047" i="1"/>
  <c r="B1046" i="1"/>
  <c r="B1045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27" i="1"/>
  <c r="B1026" i="1"/>
  <c r="B1025" i="1"/>
  <c r="B1023" i="1"/>
  <c r="B1022" i="1"/>
  <c r="B1021" i="1"/>
  <c r="B1019" i="1"/>
  <c r="B1017" i="1"/>
  <c r="B1015" i="1"/>
  <c r="B1013" i="1"/>
  <c r="B1011" i="1"/>
  <c r="B1009" i="1"/>
  <c r="B1007" i="1"/>
  <c r="B1005" i="1"/>
  <c r="B1004" i="1"/>
  <c r="B1003" i="1"/>
  <c r="B1002" i="1"/>
  <c r="B1001" i="1"/>
  <c r="B1000" i="1"/>
  <c r="B999" i="1"/>
  <c r="B997" i="1"/>
  <c r="B996" i="1"/>
  <c r="B995" i="1"/>
  <c r="B993" i="1"/>
  <c r="B992" i="1"/>
  <c r="B991" i="1"/>
  <c r="B989" i="1"/>
  <c r="B988" i="1"/>
  <c r="B987" i="1"/>
  <c r="B986" i="1"/>
  <c r="B985" i="1"/>
  <c r="B983" i="1"/>
  <c r="B982" i="1"/>
  <c r="B981" i="1"/>
  <c r="B979" i="1"/>
  <c r="B977" i="1"/>
  <c r="B975" i="1"/>
  <c r="B973" i="1"/>
  <c r="B972" i="1"/>
  <c r="B971" i="1"/>
  <c r="B969" i="1"/>
  <c r="B968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7" i="1"/>
  <c r="B936" i="1"/>
  <c r="B935" i="1"/>
  <c r="B933" i="1"/>
  <c r="B931" i="1"/>
  <c r="B929" i="1"/>
  <c r="B928" i="1"/>
  <c r="B927" i="1"/>
  <c r="B926" i="1"/>
  <c r="B925" i="1"/>
  <c r="B924" i="1"/>
  <c r="B923" i="1"/>
  <c r="B922" i="1"/>
  <c r="B921" i="1"/>
  <c r="B919" i="1"/>
  <c r="B917" i="1"/>
  <c r="B916" i="1"/>
  <c r="B915" i="1"/>
  <c r="B914" i="1"/>
  <c r="B913" i="1"/>
  <c r="B911" i="1"/>
  <c r="B909" i="1"/>
  <c r="B908" i="1"/>
  <c r="B907" i="1"/>
  <c r="B906" i="1"/>
  <c r="B905" i="1"/>
  <c r="B904" i="1"/>
  <c r="B903" i="1"/>
  <c r="B902" i="1"/>
  <c r="B901" i="1"/>
  <c r="B899" i="1"/>
  <c r="B898" i="1"/>
  <c r="B897" i="1"/>
  <c r="B895" i="1"/>
  <c r="B893" i="1"/>
  <c r="B892" i="1"/>
  <c r="B891" i="1"/>
  <c r="B890" i="1"/>
  <c r="B889" i="1"/>
  <c r="B888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3" i="1"/>
  <c r="B852" i="1"/>
  <c r="B851" i="1"/>
  <c r="B849" i="1"/>
  <c r="B848" i="1"/>
  <c r="B847" i="1"/>
  <c r="B845" i="1"/>
  <c r="B843" i="1"/>
  <c r="B842" i="1"/>
  <c r="B841" i="1"/>
  <c r="B839" i="1"/>
  <c r="B837" i="1"/>
  <c r="B836" i="1"/>
  <c r="B835" i="1"/>
  <c r="B833" i="1"/>
  <c r="B832" i="1"/>
  <c r="B831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09" i="1"/>
  <c r="B808" i="1"/>
  <c r="B807" i="1"/>
  <c r="B806" i="1"/>
  <c r="B805" i="1"/>
  <c r="B804" i="1"/>
  <c r="B803" i="1"/>
  <c r="B801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5" i="1"/>
  <c r="B764" i="1"/>
  <c r="B763" i="1"/>
  <c r="B762" i="1"/>
  <c r="B761" i="1"/>
  <c r="B760" i="1"/>
  <c r="B759" i="1"/>
  <c r="B758" i="1"/>
  <c r="B757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19" i="1"/>
  <c r="B718" i="1"/>
  <c r="B717" i="1"/>
  <c r="B716" i="1"/>
  <c r="B715" i="1"/>
  <c r="B713" i="1"/>
  <c r="B712" i="1"/>
  <c r="B711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5" i="1"/>
  <c r="B643" i="1"/>
  <c r="B642" i="1"/>
  <c r="B641" i="1"/>
  <c r="B639" i="1"/>
  <c r="B638" i="1"/>
  <c r="B637" i="1"/>
  <c r="B636" i="1"/>
  <c r="B635" i="1"/>
  <c r="B634" i="1"/>
  <c r="B633" i="1"/>
  <c r="B631" i="1"/>
  <c r="B630" i="1"/>
  <c r="B629" i="1"/>
  <c r="B628" i="1"/>
  <c r="B627" i="1"/>
  <c r="B625" i="1"/>
  <c r="B623" i="1"/>
  <c r="B622" i="1"/>
  <c r="B621" i="1"/>
  <c r="B620" i="1"/>
  <c r="B619" i="1"/>
  <c r="B618" i="1"/>
  <c r="B617" i="1"/>
  <c r="B616" i="1"/>
  <c r="B615" i="1"/>
  <c r="B613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7" i="1"/>
  <c r="B586" i="1"/>
  <c r="B585" i="1"/>
  <c r="B584" i="1"/>
  <c r="B583" i="1"/>
  <c r="B581" i="1"/>
  <c r="B580" i="1"/>
  <c r="B579" i="1"/>
  <c r="B577" i="1"/>
  <c r="B575" i="1"/>
  <c r="B574" i="1"/>
  <c r="B573" i="1"/>
  <c r="B572" i="1"/>
  <c r="B571" i="1"/>
  <c r="B569" i="1"/>
  <c r="B568" i="1"/>
  <c r="B567" i="1"/>
  <c r="B565" i="1"/>
  <c r="B564" i="1"/>
  <c r="B563" i="1"/>
  <c r="B561" i="1"/>
  <c r="B560" i="1"/>
  <c r="B559" i="1"/>
  <c r="B558" i="1"/>
  <c r="B557" i="1"/>
  <c r="B555" i="1"/>
  <c r="B554" i="1"/>
  <c r="B553" i="1"/>
  <c r="B551" i="1"/>
  <c r="B549" i="1"/>
  <c r="B548" i="1"/>
  <c r="B547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69" i="1"/>
  <c r="B468" i="1"/>
  <c r="B467" i="1"/>
  <c r="B466" i="1"/>
  <c r="B465" i="1"/>
  <c r="B464" i="1"/>
  <c r="B463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1" i="1"/>
  <c r="B440" i="1"/>
  <c r="B439" i="1"/>
  <c r="B438" i="1"/>
  <c r="B437" i="1"/>
  <c r="B436" i="1"/>
  <c r="B435" i="1"/>
  <c r="B433" i="1"/>
  <c r="B432" i="1"/>
  <c r="B431" i="1"/>
  <c r="B430" i="1"/>
  <c r="B429" i="1"/>
  <c r="B428" i="1"/>
  <c r="B427" i="1"/>
  <c r="B425" i="1"/>
  <c r="B424" i="1"/>
  <c r="B423" i="1"/>
  <c r="B422" i="1"/>
  <c r="B421" i="1"/>
  <c r="B420" i="1"/>
  <c r="B419" i="1"/>
  <c r="B418" i="1"/>
  <c r="B417" i="1"/>
  <c r="B415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3" i="1"/>
  <c r="B382" i="1"/>
  <c r="B381" i="1"/>
  <c r="B380" i="1"/>
  <c r="B379" i="1"/>
  <c r="B377" i="1"/>
  <c r="B375" i="1"/>
  <c r="B374" i="1"/>
  <c r="B373" i="1"/>
  <c r="B371" i="1"/>
  <c r="B370" i="1"/>
  <c r="B369" i="1"/>
  <c r="B367" i="1"/>
  <c r="B365" i="1"/>
  <c r="B364" i="1"/>
  <c r="B363" i="1"/>
  <c r="B362" i="1"/>
  <c r="B361" i="1"/>
  <c r="B360" i="1"/>
  <c r="B359" i="1"/>
  <c r="B358" i="1"/>
  <c r="B357" i="1"/>
  <c r="B356" i="1"/>
  <c r="B355" i="1"/>
  <c r="B353" i="1"/>
  <c r="B351" i="1"/>
  <c r="B350" i="1"/>
  <c r="B349" i="1"/>
  <c r="B347" i="1"/>
  <c r="B345" i="1"/>
  <c r="B344" i="1"/>
  <c r="B343" i="1"/>
  <c r="B342" i="1"/>
  <c r="B341" i="1"/>
  <c r="B339" i="1"/>
  <c r="B338" i="1"/>
  <c r="B337" i="1"/>
  <c r="B335" i="1"/>
  <c r="B334" i="1"/>
  <c r="B333" i="1"/>
  <c r="B331" i="1"/>
  <c r="B329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09" i="1"/>
  <c r="B308" i="1"/>
  <c r="B307" i="1"/>
  <c r="B305" i="1"/>
  <c r="B304" i="1"/>
  <c r="B303" i="1"/>
  <c r="B301" i="1"/>
  <c r="B300" i="1"/>
  <c r="B299" i="1"/>
  <c r="B298" i="1"/>
  <c r="B297" i="1"/>
  <c r="B295" i="1"/>
  <c r="B294" i="1"/>
  <c r="B293" i="1"/>
  <c r="B292" i="1"/>
  <c r="B291" i="1"/>
  <c r="B290" i="1"/>
  <c r="B289" i="1"/>
  <c r="B288" i="1"/>
  <c r="B287" i="1"/>
  <c r="B285" i="1"/>
  <c r="B283" i="1"/>
  <c r="B281" i="1"/>
  <c r="B280" i="1"/>
  <c r="B279" i="1"/>
  <c r="B278" i="1"/>
  <c r="B277" i="1"/>
  <c r="B276" i="1"/>
  <c r="B275" i="1"/>
  <c r="B274" i="1"/>
  <c r="B273" i="1"/>
  <c r="B271" i="1"/>
  <c r="B270" i="1"/>
  <c r="B269" i="1"/>
  <c r="B267" i="1"/>
  <c r="B266" i="1"/>
  <c r="B265" i="1"/>
  <c r="B263" i="1"/>
  <c r="B261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5" i="1"/>
  <c r="B244" i="1"/>
  <c r="B243" i="1"/>
  <c r="B242" i="1"/>
  <c r="B241" i="1"/>
  <c r="B240" i="1"/>
  <c r="B239" i="1"/>
  <c r="B238" i="1"/>
  <c r="B237" i="1"/>
  <c r="B236" i="1"/>
  <c r="B235" i="1"/>
  <c r="B233" i="1"/>
  <c r="B231" i="1"/>
  <c r="B230" i="1"/>
  <c r="B229" i="1"/>
  <c r="B227" i="1"/>
  <c r="B225" i="1"/>
  <c r="B224" i="1"/>
  <c r="B223" i="1"/>
  <c r="B222" i="1"/>
  <c r="B221" i="1"/>
  <c r="B219" i="1"/>
  <c r="B218" i="1"/>
  <c r="B217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7" i="1"/>
  <c r="B196" i="1"/>
  <c r="B195" i="1"/>
  <c r="B193" i="1"/>
  <c r="B192" i="1"/>
  <c r="B191" i="1"/>
  <c r="B189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3" i="1"/>
  <c r="B171" i="1"/>
  <c r="B169" i="1"/>
  <c r="B168" i="1"/>
  <c r="B167" i="1"/>
  <c r="B166" i="1"/>
  <c r="B165" i="1"/>
  <c r="B163" i="1"/>
  <c r="B161" i="1"/>
  <c r="B160" i="1"/>
  <c r="B159" i="1"/>
  <c r="B157" i="1"/>
  <c r="B156" i="1"/>
  <c r="B155" i="1"/>
  <c r="B153" i="1"/>
  <c r="B152" i="1"/>
  <c r="B151" i="1"/>
  <c r="B149" i="1"/>
  <c r="B147" i="1"/>
  <c r="B145" i="1"/>
  <c r="B143" i="1"/>
  <c r="B142" i="1"/>
  <c r="B141" i="1"/>
  <c r="B139" i="1"/>
  <c r="B138" i="1"/>
  <c r="B137" i="1"/>
  <c r="B135" i="1"/>
  <c r="B134" i="1"/>
  <c r="B133" i="1"/>
  <c r="B131" i="1"/>
  <c r="B130" i="1"/>
  <c r="B129" i="1"/>
  <c r="B128" i="1"/>
  <c r="B127" i="1"/>
  <c r="B126" i="1"/>
  <c r="B125" i="1"/>
  <c r="B123" i="1"/>
  <c r="B122" i="1"/>
  <c r="B121" i="1"/>
  <c r="B120" i="1"/>
  <c r="B119" i="1"/>
  <c r="B117" i="1"/>
  <c r="B116" i="1"/>
  <c r="B115" i="1"/>
  <c r="B114" i="1"/>
  <c r="B113" i="1"/>
  <c r="B111" i="1"/>
  <c r="B109" i="1"/>
  <c r="B108" i="1"/>
  <c r="B107" i="1"/>
  <c r="B105" i="1"/>
  <c r="B104" i="1"/>
  <c r="B103" i="1"/>
  <c r="B102" i="1"/>
  <c r="B101" i="1"/>
  <c r="B100" i="1"/>
  <c r="B99" i="1"/>
  <c r="B98" i="1"/>
  <c r="B97" i="1"/>
  <c r="B95" i="1"/>
  <c r="B93" i="1"/>
  <c r="B92" i="1"/>
  <c r="B91" i="1"/>
  <c r="B89" i="1"/>
  <c r="B87" i="1"/>
  <c r="B86" i="1"/>
  <c r="B85" i="1"/>
  <c r="B83" i="1"/>
  <c r="B82" i="1"/>
  <c r="B81" i="1"/>
  <c r="B80" i="1"/>
  <c r="B79" i="1"/>
  <c r="B77" i="1"/>
  <c r="B75" i="1"/>
  <c r="B73" i="1"/>
  <c r="B72" i="1"/>
  <c r="B71" i="1"/>
  <c r="B70" i="1"/>
  <c r="B69" i="1"/>
  <c r="B67" i="1"/>
  <c r="B66" i="1"/>
  <c r="B65" i="1"/>
  <c r="B63" i="1"/>
  <c r="B62" i="1"/>
  <c r="B61" i="1"/>
  <c r="B59" i="1"/>
  <c r="B58" i="1"/>
  <c r="B57" i="1"/>
  <c r="B55" i="1"/>
  <c r="B54" i="1"/>
  <c r="B53" i="1"/>
  <c r="B51" i="1"/>
  <c r="B50" i="1"/>
  <c r="B49" i="1"/>
  <c r="B48" i="1"/>
  <c r="B47" i="1"/>
  <c r="B46" i="1"/>
  <c r="B45" i="1"/>
  <c r="B44" i="1"/>
  <c r="B43" i="1"/>
  <c r="B41" i="1"/>
  <c r="B39" i="1"/>
  <c r="B38" i="1"/>
  <c r="B37" i="1"/>
  <c r="B36" i="1"/>
  <c r="B35" i="1"/>
  <c r="B34" i="1"/>
  <c r="B33" i="1"/>
  <c r="B32" i="1"/>
  <c r="B31" i="1"/>
  <c r="B29" i="1"/>
  <c r="B27" i="1"/>
  <c r="B25" i="1"/>
  <c r="B24" i="1"/>
  <c r="B23" i="1"/>
  <c r="B22" i="1"/>
  <c r="B21" i="1"/>
  <c r="B19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  <c r="F1854" i="1" l="1"/>
  <c r="F1776" i="1"/>
  <c r="F1770" i="1"/>
  <c r="F1576" i="1"/>
  <c r="F824" i="1"/>
  <c r="F812" i="1"/>
  <c r="F390" i="1"/>
</calcChain>
</file>

<file path=xl/sharedStrings.xml><?xml version="1.0" encoding="utf-8"?>
<sst xmlns="http://schemas.openxmlformats.org/spreadsheetml/2006/main" count="10581" uniqueCount="348">
  <si>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</si>
  <si>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</si>
  <si>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</si>
  <si>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</si>
  <si>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</si>
  <si>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</si>
  <si>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</si>
  <si>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</si>
  <si>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</si>
  <si>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</si>
  <si>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</si>
  <si>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</si>
  <si>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</si>
  <si>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-</t>
  </si>
  <si>
    <t/>
  </si>
  <si>
    <t>Công an xã Long Giang tỉnh Bình Phước</t>
  </si>
  <si>
    <t>LINK TAY</t>
  </si>
  <si>
    <t>Công an phường Tân Đồng tỉnh Bình Phước</t>
  </si>
  <si>
    <t>Công an xã Tân Thành tỉnh Bình Phước</t>
  </si>
  <si>
    <t>Công an xã Tiến Thành tỉnh Bình Phước</t>
  </si>
  <si>
    <t>Công an phường An Lộc tỉnh Bình Phước</t>
  </si>
  <si>
    <t>Công an phường Phú Thịnh tỉnh Bình Phước</t>
  </si>
  <si>
    <t>Công an phường Phú Đức tỉnh Bình Phước</t>
  </si>
  <si>
    <t>Công an xã Đức Hạnh tỉnh Bình Phước</t>
  </si>
  <si>
    <t>Công an xã Phú Văn tỉnh Bình Phước</t>
  </si>
  <si>
    <t>0398360257</t>
  </si>
  <si>
    <t>Công an xã Lộc Hòa tỉnh Bình Phước</t>
  </si>
  <si>
    <t>Công an xã Lộc Tấn tỉnh Bình Phước</t>
  </si>
  <si>
    <t>Ấp Thạnh Trung, xã Lộc Thạnh,huyện Lộc Ninh, tỉnh Bình Phước</t>
  </si>
  <si>
    <t>02713546337</t>
  </si>
  <si>
    <t>Công an xã Lộc Hiệp tỉnh Bình Phước</t>
  </si>
  <si>
    <t>Công an xã Lộc Thuận tỉnh Bình Phước</t>
  </si>
  <si>
    <t>Công an xã Lộc Phú tỉnh Bình Phước</t>
  </si>
  <si>
    <t>Công an xã Lộc Điền tỉnh Bình Phước</t>
  </si>
  <si>
    <t>Công an xã Lộc Hưng tỉnh Bình Phước</t>
  </si>
  <si>
    <t>Công an xã Lộc Thịnh tỉnh Bình Phước</t>
  </si>
  <si>
    <t>Công an xã Phước Thiện tỉnh Bình Phước</t>
  </si>
  <si>
    <t>Công an xã Thanh Hòa tỉnh Bình Phước</t>
  </si>
  <si>
    <t>Công an xã Thanh An tỉnh Bình Phước</t>
  </si>
  <si>
    <t>Công an xã An Khương tỉnh Bình Phước</t>
  </si>
  <si>
    <t>Công an xã Minh Tâm tỉnh Bình Phước</t>
  </si>
  <si>
    <t>Công an xã Thanh Bình tỉnh Bình Phước</t>
  </si>
  <si>
    <t>Công an xã Tân Khai tỉnh Bình Phước</t>
  </si>
  <si>
    <t>Công an xã Tân Quan tỉnh Bình Phước</t>
  </si>
  <si>
    <t>Công an xã Tân Phước tỉnh Bình Phước</t>
  </si>
  <si>
    <t>Công an xã Tân Hòa tỉnh Bình Phước</t>
  </si>
  <si>
    <t>Công an xã Đồng Tiến tỉnh Bình Phước</t>
  </si>
  <si>
    <t>Công an xã Đường 10 tỉnh Bình Phước</t>
  </si>
  <si>
    <t>Công an xã Phú Sơn tỉnh Bình Phước</t>
  </si>
  <si>
    <t>Công an xã Thọ Sơn tỉnh Bình Phước</t>
  </si>
  <si>
    <t>Công an xã Bình Minh tỉnh Bình Phước</t>
  </si>
  <si>
    <t>Công an xã Bom Bo tỉnh Bình Phước</t>
  </si>
  <si>
    <t>Công an xã Đoàn Kết tỉnh Bình Phước</t>
  </si>
  <si>
    <t>Công an xã Đức Liễu tỉnh Bình Phước</t>
  </si>
  <si>
    <t>Công an xã Nghĩa Trung tỉnh Bình Phước</t>
  </si>
  <si>
    <t>Công an xã Nghĩa Bình tỉnh Bình Phước</t>
  </si>
  <si>
    <t>Công an xã Thành Tâm tỉnh Bình Phước</t>
  </si>
  <si>
    <t>Công an xã Minh Lập tỉnh Bình Phước</t>
  </si>
  <si>
    <t>Công an xã Quang Minh tỉnh Bình Phước</t>
  </si>
  <si>
    <t>Công an xã Long Bình tỉnh Bình Phước</t>
  </si>
  <si>
    <t>Công an xã Bình Tân tỉnh Bình Phước</t>
  </si>
  <si>
    <t>Công an xã Bình Sơn tỉnh Bình Phước</t>
  </si>
  <si>
    <t>Công an xã Phước Tân tỉnh Bình Phước</t>
  </si>
  <si>
    <t>Công an xã Long Hà tỉnh Bình Phước</t>
  </si>
  <si>
    <t>Công an xã Thạnh Tân tỉnh Tây Ninh</t>
  </si>
  <si>
    <t>Công an xã Bình Minh tỉnh Tây Ninh</t>
  </si>
  <si>
    <t>Công an xã Tân Lập tỉnh Tây Ninh</t>
  </si>
  <si>
    <t>Công an xã Thạnh Bắc tỉnh Tây Ninh</t>
  </si>
  <si>
    <t>Công an xã Thạnh Bình tỉnh Tây Ninh</t>
  </si>
  <si>
    <t>Công an xã Thạnh Tây tỉnh Tây Ninh</t>
  </si>
  <si>
    <t>Công an xã Tân Đông tỉnh Tây Ninh</t>
  </si>
  <si>
    <t>Công an xã Tân Thành tỉnh Tây Ninh</t>
  </si>
  <si>
    <t>Công an xã Tân Phú tỉnh Tây Ninh</t>
  </si>
  <si>
    <t>Công an xã Tân Hưng tỉnh Tây Ninh</t>
  </si>
  <si>
    <t>Công an xã Phan tỉnh Tây Ninh</t>
  </si>
  <si>
    <t>Công an xã Phước Minh tỉnh Tây Ninh</t>
  </si>
  <si>
    <t>Công an xã Lộc Ninh tỉnh Tây Ninh</t>
  </si>
  <si>
    <t>Công an xã Truông Mít tỉnh Tây Ninh</t>
  </si>
  <si>
    <t>Công an xã Hảo Đước tỉnh Tây Ninh</t>
  </si>
  <si>
    <t>Công an xã Biên Giới tỉnh Tây Ninh</t>
  </si>
  <si>
    <t>Công an xã Hòa Hội tỉnh Tây Ninh</t>
  </si>
  <si>
    <t>Công an xã Thanh Điền tỉnh Tây Ninh</t>
  </si>
  <si>
    <t>Công an xã Ninh Điền tỉnh Tây Ninh</t>
  </si>
  <si>
    <t>Công an xã Thạnh Đức tỉnh Tây Ninh</t>
  </si>
  <si>
    <t>Công an xã Cẩm Giang tỉnh Tây Ninh</t>
  </si>
  <si>
    <t>Công an xã Hiệp Thạnh tỉnh Tây Ninh</t>
  </si>
  <si>
    <t>Công an xã Phước Thạnh tỉnh Tây Ninh</t>
  </si>
  <si>
    <t>Công an xã Phước Trạch tỉnh Tây Ninh</t>
  </si>
  <si>
    <t>Công an xã Long Phước tỉnh Tây Ninh</t>
  </si>
  <si>
    <t>Công an xã Long Giang tỉnh Tây Ninh</t>
  </si>
  <si>
    <t>Công an xã Long Khánh tỉnh Tây Ninh</t>
  </si>
  <si>
    <t>Công an xã Lợi Thuận tỉnh Tây Ninh</t>
  </si>
  <si>
    <t>Công an xã Gia Lộc tỉnh Tây Ninh</t>
  </si>
  <si>
    <t>Công an xã Gia Bình tỉnh Tây Ninh</t>
  </si>
  <si>
    <t>Công an xã Bình Thạnh tỉnh Tây Ninh</t>
  </si>
  <si>
    <t>Công an xã An Hòa tỉnh Tây Ninh</t>
  </si>
  <si>
    <t>Công an xã Phước Chỉ tỉnh Tây Ninh</t>
  </si>
  <si>
    <t>Công an phường Phú Cường tỉnh Bình Dương</t>
  </si>
  <si>
    <t>90 đường Bùi Quốc Khánh, phường Chánh Nghĩa, Thủ Dầu Một, Bình Dương</t>
  </si>
  <si>
    <t>02743829437</t>
  </si>
  <si>
    <t>Xã Cây Trường II</t>
  </si>
  <si>
    <t>Công an xã Lai Uyên tỉnh Bình Dương</t>
  </si>
  <si>
    <t>Công an xã Tân Hưng tỉnh Bình Dương</t>
  </si>
  <si>
    <t>Công an xã Long Nguyên tỉnh Bình Dương</t>
  </si>
  <si>
    <t>Công an xã Minh Tân tỉnh Bình Dương</t>
  </si>
  <si>
    <t>Công an xã Định Hiệp tỉnh Bình Dương</t>
  </si>
  <si>
    <t>Công an xã Thanh Tuyền tỉnh Bình Dương</t>
  </si>
  <si>
    <t>Công an xã Phước Sang tỉnh Bình Dương</t>
  </si>
  <si>
    <t>Công an xã Tân Hiệp tỉnh Bình Dương</t>
  </si>
  <si>
    <t>Công an xã Thạnh Hội tỉnh Bình Dương</t>
  </si>
  <si>
    <t>Công an xã Đất Cuốc tỉnh Bình Dương</t>
  </si>
  <si>
    <t>Công an xã Lạc An tỉnh Bình Dương</t>
  </si>
  <si>
    <t>Công an xã Tân Mỹ tỉnh Bình Dương</t>
  </si>
  <si>
    <t>Công an phường Trảng Dài tỉnh Đồng Nai</t>
  </si>
  <si>
    <t>Công an phường Hố Nai tỉnh Đồng Nai</t>
  </si>
  <si>
    <t>Công an phường Tân Hiệp tỉnh Đồng Nai</t>
  </si>
  <si>
    <t>Công an phường Tân Tiến tỉnh Đồng Nai</t>
  </si>
  <si>
    <t>Công an phường Quang Vinh tỉnh Đồng Nai</t>
  </si>
  <si>
    <t>Công an phường Tân Mai tỉnh Đồng Nai</t>
  </si>
  <si>
    <t>Công an phường Trung Dũng tỉnh Đồng Nai</t>
  </si>
  <si>
    <t>Công an phường Quyết Thắng tỉnh Đồng Nai</t>
  </si>
  <si>
    <t>Công an xã Phước Tân tỉnh Đồng Nai</t>
  </si>
  <si>
    <t>Công an xã Long Hưng tỉnh Đồng Nai</t>
  </si>
  <si>
    <t>Công an phường Xuân Hoà tỉnh Đồng Nai</t>
  </si>
  <si>
    <t>Công an phường Phú Bình tỉnh Đồng Nai</t>
  </si>
  <si>
    <t>Công an xã Suối Tre tỉnh Đồng Nai</t>
  </si>
  <si>
    <t>Công an xã Bàu Trâm tỉnh Đồng Nai</t>
  </si>
  <si>
    <t>Công an xã Hàng Gòn tỉnh Đồng Nai</t>
  </si>
  <si>
    <t>Công an xã Dak Lua tỉnh Đồng Nai</t>
  </si>
  <si>
    <t>Công an xã Phú Sơn tỉnh Đồng Nai</t>
  </si>
  <si>
    <t>Công an xã Phú Hòa tỉnh Đồng Nai</t>
  </si>
  <si>
    <t>Công an xã La Ngà tỉnh Đồng Nai</t>
  </si>
  <si>
    <t>Công an xã Phú Cường tỉnh Đồng Nai</t>
  </si>
  <si>
    <t>Công an xã Giang Điền tỉnh Đồng Nai</t>
  </si>
  <si>
    <t>Công an xã Gia Kiệm tỉnh Đồng Nai</t>
  </si>
  <si>
    <t>Công an xã Nhân Nghĩa tỉnh Đồng Nai</t>
  </si>
  <si>
    <t>Công an xã Xuân Đông tỉnh Đồng Nai</t>
  </si>
  <si>
    <t>Công an xã Sông Ray tỉnh Đồng Nai</t>
  </si>
  <si>
    <t>ấp 3, lâm san, cẩm mỹ, Đồng Nai</t>
  </si>
  <si>
    <t>Công an xã Long Đức tỉnh Đồng Nai</t>
  </si>
  <si>
    <t>Long Thành, Vietnam</t>
  </si>
  <si>
    <t>02513524619</t>
  </si>
  <si>
    <t>Ấp 6 xã Bàu Cạn, huyện Long Thành, tỉnh Đồng Nai, Biên Hòa, Vietnam</t>
  </si>
  <si>
    <t>0393636136</t>
  </si>
  <si>
    <t>Công an xã Tân Hiệp tỉnh Đồng Nai</t>
  </si>
  <si>
    <t>Công an xã Xuân Bắc tỉnh Đồng Nai</t>
  </si>
  <si>
    <t>Công an xã Xuân Thành tỉnh Đồng Nai</t>
  </si>
  <si>
    <t>Công an xã Xuân Thọ tỉnh Đồng Nai</t>
  </si>
  <si>
    <t>Công an xã Xuân Hòa tỉnh Đồng Nai</t>
  </si>
  <si>
    <t>Công an xã Xuân Hưng tỉnh Đồng Nai</t>
  </si>
  <si>
    <t>Công an xã Suối Cát tỉnh Đồng Nai</t>
  </si>
  <si>
    <t>Công an xã Xuân Phú tỉnh Đồng Nai</t>
  </si>
  <si>
    <t>Công an xã Phú Hữu tỉnh Đồng Nai</t>
  </si>
  <si>
    <t>Công an phường 1 tỉnh Bà Rịa - Vũng Tàu</t>
  </si>
  <si>
    <t>Công an phường 4 tỉnh Bà Rịa - Vũng Tàu</t>
  </si>
  <si>
    <t>Công an phường 5 tỉnh Bà Rịa - Vũng Tàu</t>
  </si>
  <si>
    <t>Công an phường 7 tỉnh Bà Rịa - Vũng Tàu</t>
  </si>
  <si>
    <t>Công an phường Rạch Dừa tỉnh Bà Rịa - Vũng Tàu</t>
  </si>
  <si>
    <t>Công an phường 10 tỉnh Bà Rịa - Vũng Tàu</t>
  </si>
  <si>
    <t>Công an xã Long Sơn tỉnh Bà Rịa - Vũng Tàu</t>
  </si>
  <si>
    <t>Công an phường Phước Hưng tỉnh Bà Rịa - Vũng Tàu</t>
  </si>
  <si>
    <t>Công an phường Phước Trung tỉnh Bà Rịa - Vũng Tàu</t>
  </si>
  <si>
    <t>Công an phường Long Hương tỉnh Bà Rịa - Vũng Tàu</t>
  </si>
  <si>
    <t>Công an phường Kim Dinh tỉnh Bà Rịa - Vũng Tàu</t>
  </si>
  <si>
    <t>Công an xã Long Phước tỉnh Bà Rịa - Vũng Tàu</t>
  </si>
  <si>
    <t>Công an xã Bình Trung tỉnh Bà Rịa - Vũng Tàu</t>
  </si>
  <si>
    <t>Công an xã Cù Bị tỉnh Bà Rịa - Vũng Tàu</t>
  </si>
  <si>
    <t>Công an xã Nghĩa Thành tỉnh Bà Rịa - Vũng Tàu</t>
  </si>
  <si>
    <t>Công an xã Phước Tân tỉnh Bà Rịa - Vũng Tàu</t>
  </si>
  <si>
    <t>Công an xã Xuyên Mộc tỉnh Bà Rịa - Vũng Tàu</t>
  </si>
  <si>
    <t>Công an xã Bông Trang tỉnh Bà Rịa - Vũng Tàu</t>
  </si>
  <si>
    <t>Công an xã Tân Lâm tỉnh Bà Rịa - Vũng Tàu</t>
  </si>
  <si>
    <t>Công an xã Hòa Bình tỉnh Bà Rịa - Vũng Tàu</t>
  </si>
  <si>
    <t>Công an xã Hòa Hội tỉnh Bà Rịa - Vũng Tàu</t>
  </si>
  <si>
    <t>Công an xã Bình Châu tỉnh Bà Rịa - Vũng Tàu</t>
  </si>
  <si>
    <t>Công an xã Tam Phước tỉnh Bà Rịa - Vũng Tàu</t>
  </si>
  <si>
    <t>Công an xã Phước Long Thọ tỉnh Bà Rịa - Vũng Tàu</t>
  </si>
  <si>
    <t>Công an xã Phước Hội tỉnh Bà Rịa - Vũng Tàu</t>
  </si>
  <si>
    <t>Công an xã Long Mỹ tỉnh Bà Rịa - Vũng Tàu</t>
  </si>
  <si>
    <t>Công an xã Long Tân tỉnh Bà Rịa - Vũng Tàu</t>
  </si>
  <si>
    <t>Công an xã Láng Dài tỉnh Bà Rịa - Vũng Tàu</t>
  </si>
  <si>
    <t>Công an xã Lộc An tỉnh Bà Rịa - Vũng Tàu</t>
  </si>
  <si>
    <t>Công an xã Tân Hoà tỉnh Bà Rịa - Vũng Tàu</t>
  </si>
  <si>
    <t>Công an xã Tân Hải tỉnh Bà Rịa - Vũng Tàu</t>
  </si>
  <si>
    <t>Công an xã Tân Phước tỉnh Bà Rịa - Vũng Tàu</t>
  </si>
  <si>
    <t>Công an xã Sông Xoài tỉnh Bà Rịa - Vũng Tàu</t>
  </si>
  <si>
    <t>Công an xã Hắc Dịch tỉnh Bà Rịa - Vũng Tàu</t>
  </si>
  <si>
    <t>Công an phường Phạm Ngũ Lão thành phố Hồ Chí Minh</t>
  </si>
  <si>
    <t>Công an phường Cô Giang thành phố Hồ Chí Minh</t>
  </si>
  <si>
    <t>Công an phường Hiệp Thành thành phố Hồ Chí Minh</t>
  </si>
  <si>
    <t>Công an phường Tam Phú thành phố Hồ Chí Minh</t>
  </si>
  <si>
    <t>Công an phường Hiệp Bình Phước thành phố Hồ Chí Minh</t>
  </si>
  <si>
    <t>Công an phường Trường Thọ thành phố Hồ Chí Minh</t>
  </si>
  <si>
    <t>Công an phường Tân Phú thành phố Hồ Chí Minh</t>
  </si>
  <si>
    <t>Công an phường Hiệp Phú thành phố Hồ Chí Minh</t>
  </si>
  <si>
    <t>Công an phường Tăng Nhơn Phú B thành phố Hồ Chí Minh</t>
  </si>
  <si>
    <t>Công an phường Long Phước thành phố Hồ Chí Minh</t>
  </si>
  <si>
    <t>Công an phường Phước Bình thành phố Hồ Chí Minh</t>
  </si>
  <si>
    <t>Công an phường Phú Hữu thành phố Hồ Chí Minh</t>
  </si>
  <si>
    <t>Công an phường 16 thành phố Hồ Chí Minh</t>
  </si>
  <si>
    <t>Công an phường 05 thành phố Hồ Chí Minh</t>
  </si>
  <si>
    <t>Công an phường 04 thành phố Hồ Chí Minh</t>
  </si>
  <si>
    <t>UBND Ủy ban nhân dân phường 8 thành phố Hồ Chí Minh</t>
  </si>
  <si>
    <t>Công an phường 25 thành phố Hồ Chí Minh</t>
  </si>
  <si>
    <t>Công an phường 24 thành phố Hồ Chí Minh</t>
  </si>
  <si>
    <t>UBND Ủy ban nhân dân phường 24 thành phố Hồ Chí Minh</t>
  </si>
  <si>
    <t>Công an phường 02 thành phố Hồ Chí Minh</t>
  </si>
  <si>
    <t>UBND Ủy ban nhân dân phường 02 thành phố Hồ Chí Minh</t>
  </si>
  <si>
    <t>Công an phường 28 thành phố Hồ Chí Minh</t>
  </si>
  <si>
    <t>Công an phường Tân Sơn Nhì thành phố Hồ Chí Minh</t>
  </si>
  <si>
    <t>Công an phường Sơn Kỳ thành phố Hồ Chí Minh</t>
  </si>
  <si>
    <t>Công an phường Tân Thành thành phố Hồ Chí Minh</t>
  </si>
  <si>
    <t>Công an phường Phú Thọ Hòa thành phố Hồ Chí Minh</t>
  </si>
  <si>
    <t>Công an phường Phú Trung thành phố Hồ Chí Minh</t>
  </si>
  <si>
    <t>Công an phường Hòa Thạnh thành phố Hồ Chí Minh</t>
  </si>
  <si>
    <t>Công an phường Thảo Điền thành phố Hồ Chí Minh</t>
  </si>
  <si>
    <t>Công an phường Bình Khánh thành phố Hồ Chí Minh</t>
  </si>
  <si>
    <t>UBND Ủy ban nhân dân phường Bình Khánh thành phố Hồ Chí Minh</t>
  </si>
  <si>
    <t>Công an phường An Khánh thành phố Hồ Chí Minh</t>
  </si>
  <si>
    <t>Công an phường Cát Lái thành phố Hồ Chí Minh</t>
  </si>
  <si>
    <t>Công an phường Thủ Thiêm thành phố Hồ Chí Minh</t>
  </si>
  <si>
    <t>Công an phường 18 thành phố Hồ Chí Minh</t>
  </si>
  <si>
    <t>Công an phường Bình Trị Đông thành phố Hồ Chí Minh</t>
  </si>
  <si>
    <t>Công an phường Bình Trị Đông A thành phố Hồ Chí Minh</t>
  </si>
  <si>
    <t>Công an phường Tân Tạo thành phố Hồ Chí Minh</t>
  </si>
  <si>
    <t>Công an phường Tân Tạo A thành phố Hồ Chí Minh</t>
  </si>
  <si>
    <t>Công an phường An Lạc thành phố Hồ Chí Minh</t>
  </si>
  <si>
    <t>Công an phường An Lạc A thành phố Hồ Chí Minh</t>
  </si>
  <si>
    <t>Công an phường Tân Thuận Tây thành phố Hồ Chí Minh</t>
  </si>
  <si>
    <t>Công an phường Tân Kiểng thành phố Hồ Chí Minh</t>
  </si>
  <si>
    <t>Công an phường Tân Quy thành phố Hồ Chí Minh</t>
  </si>
  <si>
    <t>Công an phường Phú Thuận thành phố Hồ Chí Minh</t>
  </si>
  <si>
    <t>Công an xã Trung Lập Thượng thành phố Hồ Chí Minh</t>
  </si>
  <si>
    <t>UBND Ủy ban nhân dân xã Trung Lập Thượng thành phố Hồ Chí Minh</t>
  </si>
  <si>
    <t>Công an xã Phước Thạnh thành phố Hồ Chí Minh</t>
  </si>
  <si>
    <t>UBND Ủy ban nhân dân xã Phước Hiệp thành phố Hồ Chí Minh</t>
  </si>
  <si>
    <t>549, Tỉnh lộ 8, Ấp 5A, xã Phước Vĩnh An, Huyện Củ Chi, Ho Chi Minh City, Vietnam</t>
  </si>
  <si>
    <t>Công an xã Thái Mỹ thành phố Hồ Chí Minh</t>
  </si>
  <si>
    <t>UBND Ủy ban nhân dân xã Thái Mỹ thành phố Hồ Chí Minh</t>
  </si>
  <si>
    <t>Công an xã Tân Hiệp thành phố Hồ Chí Minh</t>
  </si>
  <si>
    <t>Công an xã Đông Thạnh thành phố Hồ Chí Minh</t>
  </si>
  <si>
    <t>Công an xã Xuân Thới Thượng thành phố Hồ Chí Minh</t>
  </si>
  <si>
    <t>Công an xã An Phú Tây thành phố Hồ Chí Minh</t>
  </si>
  <si>
    <t>Công an xã Tân Quý Tây thành phố Hồ Chí Minh</t>
  </si>
  <si>
    <t>Công an xã Quy Đức thành phố Hồ Chí Minh</t>
  </si>
  <si>
    <t>Công an xã Phước Lộc thành phố Hồ Chí Minh</t>
  </si>
  <si>
    <t>Công an xã Nhơn Đức thành phố Hồ Chí Minh</t>
  </si>
  <si>
    <t>UBND Ủy ban nhân dân xã Nhơn Đức thành phố Hồ Chí Minh</t>
  </si>
  <si>
    <t>UBND Ủy ban nhân dân xã Bình Khánh thành phố Hồ Chí Minh</t>
  </si>
  <si>
    <t>Công an xã Long Hòa thành phố Hồ Chí Minh</t>
  </si>
  <si>
    <t>Công an xã Lý Nhơn thành phố Hồ Chí Minh</t>
  </si>
  <si>
    <t>Công an phường 5 tỉnh Long An</t>
  </si>
  <si>
    <t>Công an phường 1 tỉnh Long An</t>
  </si>
  <si>
    <t>Công an xã Hướng Thọ Phú tỉnh Long An</t>
  </si>
  <si>
    <t>Công an xã Bình Tâm tỉnh Long An</t>
  </si>
  <si>
    <t>Công an xã An Vĩnh Ngãi tỉnh Long An</t>
  </si>
  <si>
    <t>Công an xã Thạnh Trị tỉnh Long An</t>
  </si>
  <si>
    <t>Công an xã Bình Hiệp tỉnh Long An</t>
  </si>
  <si>
    <t>Công an xã Bình Tân tỉnh Long An</t>
  </si>
  <si>
    <t>Công an xã Tuyên Thạnh tỉnh Long An</t>
  </si>
  <si>
    <t>Công an xã Hưng Hà tỉnh Long An</t>
  </si>
  <si>
    <t>Công an xã Hưng Điền tỉnh Long An</t>
  </si>
  <si>
    <t>Công an xã Hưng Thạnh tỉnh Long An</t>
  </si>
  <si>
    <t>Công an xã Vĩnh Lợi tỉnh Long An</t>
  </si>
  <si>
    <t>Công an xã Vĩnh Châu A tỉnh Long An</t>
  </si>
  <si>
    <t>Công an xã Vĩnh Bửu tỉnh Long An</t>
  </si>
  <si>
    <t>Công an xã Hưng Điền A tỉnh Long An</t>
  </si>
  <si>
    <t>Công an xã Khánh Hưng tỉnh Long An</t>
  </si>
  <si>
    <t>Công an xã Thái Trị tỉnh Long An</t>
  </si>
  <si>
    <t>Công an xã Vĩnh Bình tỉnh Long An</t>
  </si>
  <si>
    <t>Công an xã Tuyên Bình tỉnh Long An</t>
  </si>
  <si>
    <t>Công an xã Bình Hòa Tây tỉnh Long An</t>
  </si>
  <si>
    <t>Công an xã Bình Hòa Trung tỉnh Long An</t>
  </si>
  <si>
    <t>Công an xã Bình Hòa Đông tỉnh Long An</t>
  </si>
  <si>
    <t>Công an xã Tân Lập tỉnh Long An</t>
  </si>
  <si>
    <t>Công an xã Tân Thành tỉnh Long An</t>
  </si>
  <si>
    <t>Công an xã Bắc Hòa tỉnh Long An</t>
  </si>
  <si>
    <t>0888167208</t>
  </si>
  <si>
    <t>Công an xã Kiến Bình tỉnh Long An</t>
  </si>
  <si>
    <t>Công an xã Tân Bình tỉnh Long An</t>
  </si>
  <si>
    <t>Công an xã Tân Ninh tỉnh Long An</t>
  </si>
  <si>
    <t>Công an xã Nhơn Ninh tỉnh Long An</t>
  </si>
  <si>
    <t>Công an xã Tân Hòa tỉnh Long An</t>
  </si>
  <si>
    <t>Công an xã Tân Hiệp tỉnh Long An</t>
  </si>
  <si>
    <t>Công an xã Thuận Bình tỉnh Long An</t>
  </si>
  <si>
    <t>Công an xã Thạnh Phú tỉnh Long An</t>
  </si>
  <si>
    <t>Công an xã Thủy Đông tỉnh Long An</t>
  </si>
  <si>
    <t>Công an xã Thủy Tây tỉnh Long An</t>
  </si>
  <si>
    <t>Công an xã Tân Tây tỉnh Long An</t>
  </si>
  <si>
    <t>Công an xã Tân Đông tỉnh Long An</t>
  </si>
  <si>
    <t>Công an xã Thạnh An tỉnh Long An</t>
  </si>
  <si>
    <t>Công an xã Mỹ Thạnh Bắc tỉnh Long An</t>
  </si>
  <si>
    <t>Công an xã Mỹ Thạnh Tây tỉnh Long An</t>
  </si>
  <si>
    <t>Công an xã Mỹ Thạnh Đông tỉnh Long An</t>
  </si>
  <si>
    <t>Công an xã Bình Thành tỉnh Long An</t>
  </si>
  <si>
    <t>Công an xã Bình Hòa Bắc tỉnh Long An</t>
  </si>
  <si>
    <t>Công an xã Bình Hòa Hưng tỉnh Long An</t>
  </si>
  <si>
    <t>Công an xã Bình Hòa Nam tỉnh Long An</t>
  </si>
  <si>
    <t>Công an xã Lộc Giang tỉnh Long An</t>
  </si>
  <si>
    <t>Công an xã Tân Mỹ tỉnh Long An</t>
  </si>
  <si>
    <t>Công an xã Tân Phú tỉnh Long An</t>
  </si>
  <si>
    <t>Công an xã Mỹ Hạnh Bắc tỉnh Long An</t>
  </si>
  <si>
    <t>Công an xã Hòa Khánh Tây tỉnh Long An</t>
  </si>
  <si>
    <t>Ấp Mới 1, xã Mỹ Hạnh Nam, huyện Đức Hoà, tỉnh Long An., Tân An, Vietnam</t>
  </si>
  <si>
    <t>Công an xã Đức Hòa Hạ tỉnh Long An</t>
  </si>
  <si>
    <t>Công an xã Hựu Thạnh tỉnh Long An</t>
  </si>
  <si>
    <t>Công an xã Thạnh Lợi tỉnh Long An</t>
  </si>
  <si>
    <t>Công an xã Lương Bình tỉnh Long An</t>
  </si>
  <si>
    <t>Công an xã Thạnh Hòa tỉnh Long An</t>
  </si>
  <si>
    <t>Công an xã Lương Hòa tỉnh Long An</t>
  </si>
  <si>
    <t>Công an xã An Thạnh tỉnh Long An</t>
  </si>
  <si>
    <t>Công an xã Bình Đức tỉnh Long An</t>
  </si>
  <si>
    <t>Công an xã Mỹ Yên tỉnh Long An</t>
  </si>
  <si>
    <t>Công an xã Phước Lợi tỉnh Long An</t>
  </si>
  <si>
    <t>Công an xã Nhựt Chánh tỉnh Long An</t>
  </si>
  <si>
    <t>Công an xã Long Thạnh tỉnh Long An</t>
  </si>
  <si>
    <t>Công an xã Mỹ Lạc tỉnh Long An</t>
  </si>
  <si>
    <t>Công an xã Bình An tỉnh Long An</t>
  </si>
  <si>
    <t>Công an xã Nhị Thành tỉnh Long An</t>
  </si>
  <si>
    <t>Công an xã An Nhựt Tân tỉnh Long An</t>
  </si>
  <si>
    <t>Công an xã Quê Mỹ Thạnh tỉnh Long An</t>
  </si>
  <si>
    <t>tỉnh lộ 833, Tân An, Vietnam</t>
  </si>
  <si>
    <t>0936657402</t>
  </si>
  <si>
    <t>Công an xã Tân Phước Tây tỉnh Long An</t>
  </si>
  <si>
    <t>Công an xã Bình Tịnh tỉnh Long An</t>
  </si>
  <si>
    <t>Công an xã Đức Tân tỉnh Long An</t>
  </si>
  <si>
    <t>Công an xã Nhựt Ninh tỉnh Long An</t>
  </si>
  <si>
    <t>Công an xã Long Khê tỉnh Long An</t>
  </si>
  <si>
    <t>Công an xã Long Cang tỉnh Long An</t>
  </si>
  <si>
    <t>Công an xã Long Sơn tỉnh Long An</t>
  </si>
  <si>
    <t>Công an xã Mỹ Lệ tỉnh Long An</t>
  </si>
  <si>
    <t>Công an xã Tân Ân tỉnh Long An</t>
  </si>
  <si>
    <t>Công an xã Phước Đông tỉnh Long An</t>
  </si>
  <si>
    <t>Công an xã Tân Chánh tỉnh Long An</t>
  </si>
  <si>
    <t>Công an xã Phước Lý tỉnh Long An</t>
  </si>
  <si>
    <t>Công an xã Long Thượng tỉnh Long An</t>
  </si>
  <si>
    <t>Công an xã Phước Hậu tỉnh Long An</t>
  </si>
  <si>
    <t>Công an xã Mỹ Lộc tỉnh Long An</t>
  </si>
  <si>
    <t>Công an xã Thuận Thành tỉnh Long An</t>
  </si>
  <si>
    <t>Công an xã Phước Vĩnh Đông tỉnh Long An</t>
  </si>
  <si>
    <t>Công an xã Đông Thạnh tỉnh Long An</t>
  </si>
  <si>
    <t>Công an xã Tân Tập tỉnh Long An</t>
  </si>
  <si>
    <t>Công an xã Bình Quới tỉnh Long An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</si>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</sst>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quan7.hochiminhcity.gov.vn/-/ubnd-phuong-tan-quy" TargetMode="External"/><Relationship Id="rId1827" Type="http://schemas.openxmlformats.org/officeDocument/2006/relationships/hyperlink" Target="https://www.facebook.com/p/Tu%E1%BB%95i-tr%E1%BA%BB-C%C3%B4ng-an-huy%E1%BB%87n-Ninh-Ph%C6%B0%E1%BB%9Bc-100068114569027/" TargetMode="External"/><Relationship Id="rId21" Type="http://schemas.openxmlformats.org/officeDocument/2006/relationships/hyperlink" Target="https://www.facebook.com/profile.php?id=100070607870335" TargetMode="External"/><Relationship Id="rId170" Type="http://schemas.openxmlformats.org/officeDocument/2006/relationships/hyperlink" Target="https://www.facebook.com/profile.php?id=100086431322847" TargetMode="External"/><Relationship Id="rId268" Type="http://schemas.openxmlformats.org/officeDocument/2006/relationships/hyperlink" Target="https://locthanh.locninh.binhphuoc.gov.vn/" TargetMode="External"/><Relationship Id="rId475" Type="http://schemas.openxmlformats.org/officeDocument/2006/relationships/hyperlink" Target="https://godau.tayninh.gov.vn/vi/page/Uy-ban-nhan-dan-xa-Cam-Giang.html" TargetMode="External"/><Relationship Id="rId682" Type="http://schemas.openxmlformats.org/officeDocument/2006/relationships/hyperlink" Target="https://bienhoa.dongnai.gov.vn/Pages/gioithieu.aspx?CatID=105" TargetMode="External"/><Relationship Id="rId128" Type="http://schemas.openxmlformats.org/officeDocument/2006/relationships/hyperlink" Target="https://www.facebook.com/profile.php?id=100069239778676" TargetMode="External"/><Relationship Id="rId335" Type="http://schemas.openxmlformats.org/officeDocument/2006/relationships/hyperlink" Target="https://www.facebook.com/p/Tu%E1%BB%95i-tr%E1%BA%BB-C%C3%B4ng-an-huy%E1%BB%87n-Ninh-Ph%C6%B0%E1%BB%9Bc-100068114569027/" TargetMode="External"/><Relationship Id="rId542" Type="http://schemas.openxmlformats.org/officeDocument/2006/relationships/hyperlink" Target="https://baubang.binhduong.gov.vn/ubnd-xa-thi-tran" TargetMode="External"/><Relationship Id="rId987" Type="http://schemas.openxmlformats.org/officeDocument/2006/relationships/hyperlink" Target="https://phuong9.vungtau.baria-vungtau.gov.vn/" TargetMode="External"/><Relationship Id="rId1172" Type="http://schemas.openxmlformats.org/officeDocument/2006/relationships/hyperlink" Target="https://p16.govap.hochiminhcity.gov.vn/ubnd" TargetMode="External"/><Relationship Id="rId402" Type="http://schemas.openxmlformats.org/officeDocument/2006/relationships/hyperlink" Target="https://tanbien.tayninh.gov.vn/vi/news/to-chuc-bo-may-407/thong-tin-lanh-dao-xa-tra-vong-5847.html" TargetMode="External"/><Relationship Id="rId847" Type="http://schemas.openxmlformats.org/officeDocument/2006/relationships/hyperlink" Target="https://www.facebook.com/BTGXaTrungHoa/" TargetMode="External"/><Relationship Id="rId1032" Type="http://schemas.openxmlformats.org/officeDocument/2006/relationships/hyperlink" Target="https://www.facebook.com/AnreQuoc/?locale=vi_VN" TargetMode="External"/><Relationship Id="rId1477" Type="http://schemas.openxmlformats.org/officeDocument/2006/relationships/hyperlink" Target="https://www.facebook.com/tuoitrecatphcm/" TargetMode="External"/><Relationship Id="rId1684" Type="http://schemas.openxmlformats.org/officeDocument/2006/relationships/hyperlink" Target="https://vinhhung.longan.gov.vn/xa-thi-tran" TargetMode="External"/><Relationship Id="rId707" Type="http://schemas.openxmlformats.org/officeDocument/2006/relationships/hyperlink" Target="https://www.facebook.com/groups/799779687884682/" TargetMode="External"/><Relationship Id="rId914" Type="http://schemas.openxmlformats.org/officeDocument/2006/relationships/hyperlink" Target="https://www.dongnai.gov.vn/" TargetMode="External"/><Relationship Id="rId1337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44" Type="http://schemas.openxmlformats.org/officeDocument/2006/relationships/hyperlink" Target="https://www.facebook.com/tuoitrecatphcm/" TargetMode="External"/><Relationship Id="rId1751" Type="http://schemas.openxmlformats.org/officeDocument/2006/relationships/hyperlink" Target="https://www.facebook.com/cahhiephoa/?locale=vi_VN" TargetMode="External"/><Relationship Id="rId43" Type="http://schemas.openxmlformats.org/officeDocument/2006/relationships/hyperlink" Target="https://www.facebook.com/profile.php?id=100084126550325" TargetMode="External"/><Relationship Id="rId1404" Type="http://schemas.openxmlformats.org/officeDocument/2006/relationships/hyperlink" Target="https://vpub.hochiminhcity.gov.vn/portal/home/lich-cong-tac/calendar-by-month.aspx?y=2021&amp;m=8" TargetMode="External"/><Relationship Id="rId1611" Type="http://schemas.openxmlformats.org/officeDocument/2006/relationships/hyperlink" Target="https://dichvucong.gov.vn/p/phananhkiennghi/pakn-detail.html?id=167961" TargetMode="External"/><Relationship Id="rId1849" Type="http://schemas.openxmlformats.org/officeDocument/2006/relationships/hyperlink" Target="https://www.facebook.com/tdlongan/?locale=mk_MK" TargetMode="External"/><Relationship Id="rId192" Type="http://schemas.openxmlformats.org/officeDocument/2006/relationships/hyperlink" Target="https://www.facebook.com/profile.php?id=100089155886523" TargetMode="External"/><Relationship Id="rId1709" Type="http://schemas.openxmlformats.org/officeDocument/2006/relationships/hyperlink" Target="https://tanlap.mochoa.longan.gov.vn/" TargetMode="External"/><Relationship Id="rId497" Type="http://schemas.openxmlformats.org/officeDocument/2006/relationships/hyperlink" Target="https://www.facebook.com/p/C%C3%B4ng-an-X%C3%A3-%C4%90%C3%B4n-Thu%E1%BA%ADn-100063786161167/" TargetMode="External"/><Relationship Id="rId357" Type="http://schemas.openxmlformats.org/officeDocument/2006/relationships/hyperlink" Target="https://binhtan.phurieng.binhphuoc.gov.vn/" TargetMode="External"/><Relationship Id="rId1194" Type="http://schemas.openxmlformats.org/officeDocument/2006/relationships/hyperlink" Target="https://tanbinh.hochiminhcity.gov.vn/web/neoportal/-/uy-ban-nhan-dan-phuong-13" TargetMode="External"/><Relationship Id="rId217" Type="http://schemas.openxmlformats.org/officeDocument/2006/relationships/hyperlink" Target="https://phuoctin.phuoclong.binhphuoc.gov.vn/" TargetMode="External"/><Relationship Id="rId564" Type="http://schemas.openxmlformats.org/officeDocument/2006/relationships/hyperlink" Target="https://www.facebook.com/p/C%C3%B4ng-An-X%C3%A3-Long-T%C3%A2n-100072414188764/" TargetMode="External"/><Relationship Id="rId771" Type="http://schemas.openxmlformats.org/officeDocument/2006/relationships/hyperlink" Target="https://tanphu.dongnai.gov.vn/Pages/gioithieu.aspx?CatID=18" TargetMode="External"/><Relationship Id="rId869" Type="http://schemas.openxmlformats.org/officeDocument/2006/relationships/hyperlink" Target="https://www.facebook.com/p/%C4%90o%C3%A0n-X%C3%A3-H%C6%B0ng-L%E1%BB%99c-100064362835133/" TargetMode="External"/><Relationship Id="rId1499" Type="http://schemas.openxmlformats.org/officeDocument/2006/relationships/hyperlink" Target="https://tanbinh.hochiminhcity.gov.vn/web/neoportal/-/uy-ban-nhan-dan-phuong-7" TargetMode="External"/><Relationship Id="rId424" Type="http://schemas.openxmlformats.org/officeDocument/2006/relationships/hyperlink" Target="https://www.facebook.com/p/C%C3%B4ng-an-x%C3%A3-Ph%C6%B0%E1%BB%9Bc-Ninh-100069805142208/" TargetMode="External"/><Relationship Id="rId631" Type="http://schemas.openxmlformats.org/officeDocument/2006/relationships/hyperlink" Target="https://dichvucong.gov.vn/p/phananhkiennghi/pakn-detail.html?id=181631" TargetMode="External"/><Relationship Id="rId729" Type="http://schemas.openxmlformats.org/officeDocument/2006/relationships/hyperlink" Target="https://www.facebook.com/p/C%C3%B4ng-an-ph%C6%B0%E1%BB%9Dng-Xu%C3%A2n-An-TP-Long-Kh%C3%A1nh-100076081300178/" TargetMode="External"/><Relationship Id="rId1054" Type="http://schemas.openxmlformats.org/officeDocument/2006/relationships/hyperlink" Target="https://baria-vungtau.gov.vn/" TargetMode="External"/><Relationship Id="rId1261" Type="http://schemas.openxmlformats.org/officeDocument/2006/relationships/hyperlink" Target="http://tanthanh.tanphu.hochiminhcity.gov.vn/" TargetMode="External"/><Relationship Id="rId1359" Type="http://schemas.openxmlformats.org/officeDocument/2006/relationships/hyperlink" Target="http://www.congbao.hochiminhcity.gov.vn/cong-bao/van-ban/quyet-dinh/so/1322-qd-ubnd/ngay/22-04-2024/noi-dung/46464/46512" TargetMode="External"/><Relationship Id="rId936" Type="http://schemas.openxmlformats.org/officeDocument/2006/relationships/hyperlink" Target="https://xuanloc.dongnai.gov.vn/Pages/gioithieuchitiet.aspx?IDxa=33" TargetMode="External"/><Relationship Id="rId1121" Type="http://schemas.openxmlformats.org/officeDocument/2006/relationships/hyperlink" Target="https://www.facebook.com/tuyengiaopttn/" TargetMode="External"/><Relationship Id="rId1219" Type="http://schemas.openxmlformats.org/officeDocument/2006/relationships/hyperlink" Target="https://www.facebook.com/p/%E1%BB%A6y-Ban-Nh%C3%A2n-D%C3%A2n-ph%C6%B0%E1%BB%9Dng-17-G%C3%B2-V%E1%BA%A5p-100064599015946/" TargetMode="External"/><Relationship Id="rId1566" Type="http://schemas.openxmlformats.org/officeDocument/2006/relationships/hyperlink" Target="http://congbao.hochiminhcity.gov.vn/cong-bao/van-ban/quyet-dinh/so/2702-qd-ubnd/ngay/27-05-2013/noi-dung/32371/37690" TargetMode="External"/><Relationship Id="rId1773" Type="http://schemas.openxmlformats.org/officeDocument/2006/relationships/hyperlink" Target="https://luongbinh.benluc.longan.gov.vn/uy-ban-nhan-dan" TargetMode="External"/><Relationship Id="rId65" Type="http://schemas.openxmlformats.org/officeDocument/2006/relationships/hyperlink" Target="https://www.facebook.com/profile.php?id=100077425333798" TargetMode="External"/><Relationship Id="rId1426" Type="http://schemas.openxmlformats.org/officeDocument/2006/relationships/hyperlink" Target="https://phuong12govap.gov.vn/" TargetMode="External"/><Relationship Id="rId1633" Type="http://schemas.openxmlformats.org/officeDocument/2006/relationships/hyperlink" Target="https://www.facebook.com/tdlongan/?locale=vi_VN" TargetMode="External"/><Relationship Id="rId1840" Type="http://schemas.openxmlformats.org/officeDocument/2006/relationships/hyperlink" Target="https://www.facebook.com/mttqxalonghuudong/" TargetMode="External"/><Relationship Id="rId1700" Type="http://schemas.openxmlformats.org/officeDocument/2006/relationships/hyperlink" Target="https://www.facebook.com/p/%C4%90o%C3%A0n-Tr%C6%B0%E1%BB%9Dng-THCS-THPT-B%C3%ACnh-Phong-Th%E1%BA%A1nh-100064671264748/?locale=mt_MT" TargetMode="External"/><Relationship Id="rId281" Type="http://schemas.openxmlformats.org/officeDocument/2006/relationships/hyperlink" Target="http://thanhhoa.budop.gov.vn/" TargetMode="External"/><Relationship Id="rId141" Type="http://schemas.openxmlformats.org/officeDocument/2006/relationships/hyperlink" Target="https://www.facebook.com/conganxatruongdong" TargetMode="External"/><Relationship Id="rId379" Type="http://schemas.openxmlformats.org/officeDocument/2006/relationships/hyperlink" Target="https://www.facebook.com/p/C%C3%B4ng-an-Ph%C6%B0%E1%BB%9Dng-2-th%C3%A0nh-ph%E1%BB%91-T%C3%A2y-Ninh-100091637054099/" TargetMode="External"/><Relationship Id="rId586" Type="http://schemas.openxmlformats.org/officeDocument/2006/relationships/hyperlink" Target="https://phugiao.binhduong.gov.vn/" TargetMode="External"/><Relationship Id="rId793" Type="http://schemas.openxmlformats.org/officeDocument/2006/relationships/hyperlink" Target="https://thanhphu.cainuoc.camau.gov.vn/" TargetMode="External"/><Relationship Id="rId7" Type="http://schemas.openxmlformats.org/officeDocument/2006/relationships/hyperlink" Target="https://www.facebook.com/profile.php?id=100071873031444" TargetMode="External"/><Relationship Id="rId239" Type="http://schemas.openxmlformats.org/officeDocument/2006/relationships/hyperlink" Target="https://binhlong.binhphuoc.gov.vn/vi/xathanhphu/" TargetMode="External"/><Relationship Id="rId446" Type="http://schemas.openxmlformats.org/officeDocument/2006/relationships/hyperlink" Target="https://www.tayninh.gov.vn/vi/page/Lanh-dao-UBND-tinh.html" TargetMode="External"/><Relationship Id="rId653" Type="http://schemas.openxmlformats.org/officeDocument/2006/relationships/hyperlink" Target="https://thuanan.binhduong.gov.vn/binhnham" TargetMode="External"/><Relationship Id="rId1076" Type="http://schemas.openxmlformats.org/officeDocument/2006/relationships/hyperlink" Target="https://phuochoa.phumy.baria-vungtau.gov.vn/" TargetMode="External"/><Relationship Id="rId1283" Type="http://schemas.openxmlformats.org/officeDocument/2006/relationships/hyperlink" Target="https://vpub.hochiminhcity.gov.vn/portal/home/lich-cong-tac/calendar-by-month.aspx?y=2021&amp;m=8" TargetMode="External"/><Relationship Id="rId1490" Type="http://schemas.openxmlformats.org/officeDocument/2006/relationships/hyperlink" Target="https://vpub.hochiminhcity.gov.vn/" TargetMode="External"/><Relationship Id="rId306" Type="http://schemas.openxmlformats.org/officeDocument/2006/relationships/hyperlink" Target="https://dongphu.binhphuoc.gov.vn/vi/co-cau-to-chuc/" TargetMode="External"/><Relationship Id="rId860" Type="http://schemas.openxmlformats.org/officeDocument/2006/relationships/hyperlink" Target="https://www.facebook.com/GiaTans/?locale=hi_IN" TargetMode="External"/><Relationship Id="rId958" Type="http://schemas.openxmlformats.org/officeDocument/2006/relationships/hyperlink" Target="https://www.facebook.com/p/C%C3%94NG-AN-X%C3%83-PH%C3%9A-TH%E1%BA%A0NH-100076366344957/" TargetMode="External"/><Relationship Id="rId1143" Type="http://schemas.openxmlformats.org/officeDocument/2006/relationships/hyperlink" Target="https://truongtho.tpthuduc.hochiminhcity.gov.vn/" TargetMode="External"/><Relationship Id="rId1588" Type="http://schemas.openxmlformats.org/officeDocument/2006/relationships/hyperlink" Target="https://binhchanh.hochiminhcity.gov.vn/binhchanh/changewebsite-vinhloca?returnurl=%2Fbinhchanh%2Ftrang-chu" TargetMode="External"/><Relationship Id="rId1795" Type="http://schemas.openxmlformats.org/officeDocument/2006/relationships/hyperlink" Target="https://www.facebook.com/p/C%C3%B4ng-an-x%C3%A3-M%E1%BB%B9-Th%E1%BA%A1nh-100072415867815/" TargetMode="External"/><Relationship Id="rId87" Type="http://schemas.openxmlformats.org/officeDocument/2006/relationships/hyperlink" Target="https://www.facebook.com/caxvinhtan" TargetMode="External"/><Relationship Id="rId513" Type="http://schemas.openxmlformats.org/officeDocument/2006/relationships/hyperlink" Target="https://hiepthanh.thudaumot.binhduong.gov.vn/" TargetMode="External"/><Relationship Id="rId720" Type="http://schemas.openxmlformats.org/officeDocument/2006/relationships/hyperlink" Target="https://www.dongnai.gov.vn/" TargetMode="External"/><Relationship Id="rId818" Type="http://schemas.openxmlformats.org/officeDocument/2006/relationships/hyperlink" Target="https://www.facebook.com/p/C%C3%B4ng-an-Ph%C3%BA-Ng%E1%BB%8Dc-100071442590165/" TargetMode="External"/><Relationship Id="rId1350" Type="http://schemas.openxmlformats.org/officeDocument/2006/relationships/hyperlink" Target="https://www.facebook.com/tuoitrecatphcm/" TargetMode="External"/><Relationship Id="rId1448" Type="http://schemas.openxmlformats.org/officeDocument/2006/relationships/hyperlink" Target="http://phuong14.quan10.gov.vn/" TargetMode="External"/><Relationship Id="rId1655" Type="http://schemas.openxmlformats.org/officeDocument/2006/relationships/hyperlink" Target="https://phuong1.tanan.longan.gov.vn/" TargetMode="External"/><Relationship Id="rId1003" Type="http://schemas.openxmlformats.org/officeDocument/2006/relationships/hyperlink" Target="https://longtoan.baria.baria-vungtau.gov.vn/" TargetMode="External"/><Relationship Id="rId1210" Type="http://schemas.openxmlformats.org/officeDocument/2006/relationships/hyperlink" Target="https://www.facebook.com/tuoitrecatphcm/" TargetMode="External"/><Relationship Id="rId1308" Type="http://schemas.openxmlformats.org/officeDocument/2006/relationships/hyperlink" Target="https://www.ankhanhtpthuduc.gov.vn/" TargetMode="External"/><Relationship Id="rId1862" Type="http://schemas.openxmlformats.org/officeDocument/2006/relationships/hyperlink" Target="https://www.facebook.com/groups/2917025235222141/" TargetMode="External"/><Relationship Id="rId1515" Type="http://schemas.openxmlformats.org/officeDocument/2006/relationships/hyperlink" Target="https://quan7.hochiminhcity.gov.vn/uy-ban-nhan-dan-phuong" TargetMode="External"/><Relationship Id="rId1722" Type="http://schemas.openxmlformats.org/officeDocument/2006/relationships/hyperlink" Target="https://www.facebook.com/p/C%C3%B4ng-an-x%C3%A3-Th%E1%BA%A1nh-Ph%C6%B0%E1%BB%9Bc-100069250576850/" TargetMode="External"/><Relationship Id="rId14" Type="http://schemas.openxmlformats.org/officeDocument/2006/relationships/hyperlink" Target="https://www.facebook.com/profile.php?id=61554777061437" TargetMode="External"/><Relationship Id="rId163" Type="http://schemas.openxmlformats.org/officeDocument/2006/relationships/hyperlink" Target="https://www.facebook.com/profile.php?id=100068081329717" TargetMode="External"/><Relationship Id="rId370" Type="http://schemas.openxmlformats.org/officeDocument/2006/relationships/hyperlink" Target="https://phurieng.binhphuoc.gov.vn/" TargetMode="External"/><Relationship Id="rId230" Type="http://schemas.openxmlformats.org/officeDocument/2006/relationships/hyperlink" Target="https://tienhung.dongxoai.binhphuoc.gov.vn/" TargetMode="External"/><Relationship Id="rId468" Type="http://schemas.openxmlformats.org/officeDocument/2006/relationships/hyperlink" Target="https://www.facebook.com/caplongthanhtrunght/" TargetMode="External"/><Relationship Id="rId675" Type="http://schemas.openxmlformats.org/officeDocument/2006/relationships/hyperlink" Target="https://bienhoa.dongnai.gov.vn/Pages/gioithieu.aspx?CatID=95" TargetMode="External"/><Relationship Id="rId882" Type="http://schemas.openxmlformats.org/officeDocument/2006/relationships/hyperlink" Target="https://www.facebook.com/TCAX.Xuan.Duong/?locale=vi_VN" TargetMode="External"/><Relationship Id="rId1098" Type="http://schemas.openxmlformats.org/officeDocument/2006/relationships/hyperlink" Target="https://www.facebook.com/doantn.pnct/" TargetMode="External"/><Relationship Id="rId328" Type="http://schemas.openxmlformats.org/officeDocument/2006/relationships/hyperlink" Target="https://bombo.budang.binhphuoc.gov.vn/" TargetMode="External"/><Relationship Id="rId535" Type="http://schemas.openxmlformats.org/officeDocument/2006/relationships/hyperlink" Target="https://www.facebook.com/@LangNgheQueToi/" TargetMode="External"/><Relationship Id="rId742" Type="http://schemas.openxmlformats.org/officeDocument/2006/relationships/hyperlink" Target="https://www.facebook.com/xuanlaplongkhanh/" TargetMode="External"/><Relationship Id="rId1165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372" Type="http://schemas.openxmlformats.org/officeDocument/2006/relationships/hyperlink" Target="https://www.facebook.com/p/%E1%BB%A6y-ban-nh%C3%A2n-d%C3%A2n-ph%C6%B0%E1%BB%9Dng-11-qu%E1%BA%ADn-T%C3%A2n-B%C3%ACnh-100064941120082/" TargetMode="External"/><Relationship Id="rId602" Type="http://schemas.openxmlformats.org/officeDocument/2006/relationships/hyperlink" Target="http://phuochoa.tuyphuoc.binhdinh.gov.vn/" TargetMode="External"/><Relationship Id="rId1025" Type="http://schemas.openxmlformats.org/officeDocument/2006/relationships/hyperlink" Target="https://binhgia.chauduc.baria-vungtau.gov.vn/" TargetMode="External"/><Relationship Id="rId1232" Type="http://schemas.openxmlformats.org/officeDocument/2006/relationships/hyperlink" Target="https://www.facebook.com/phuong13tanbinh/" TargetMode="External"/><Relationship Id="rId1677" Type="http://schemas.openxmlformats.org/officeDocument/2006/relationships/hyperlink" Target="https://tanhung.longan.gov.vn/" TargetMode="External"/><Relationship Id="rId907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1537" Type="http://schemas.openxmlformats.org/officeDocument/2006/relationships/hyperlink" Target="http://congbao.hochiminhcity.gov.vn/tin-tuc-tong-hop/thanh-lap-cum-cong-nghiep-bau-tran-tai-xa-nhuan-%C4%91uc-huyen-cu-chi" TargetMode="External"/><Relationship Id="rId1744" Type="http://schemas.openxmlformats.org/officeDocument/2006/relationships/hyperlink" Target="https://mybinh.duchue.longan.gov.vn/" TargetMode="External"/><Relationship Id="rId36" Type="http://schemas.openxmlformats.org/officeDocument/2006/relationships/hyperlink" Target="https://www.facebook.com/caxquangthanh" TargetMode="External"/><Relationship Id="rId1604" Type="http://schemas.openxmlformats.org/officeDocument/2006/relationships/hyperlink" Target="https://www.facebook.com/TuoiTreXaHungLong/" TargetMode="External"/><Relationship Id="rId185" Type="http://schemas.openxmlformats.org/officeDocument/2006/relationships/hyperlink" Target="https://www.facebook.com/profile.php?id=100063494855130" TargetMode="External"/><Relationship Id="rId1811" Type="http://schemas.openxmlformats.org/officeDocument/2006/relationships/hyperlink" Target="https://quemythanh.tantru.longan.gov.vn/" TargetMode="External"/><Relationship Id="rId392" Type="http://schemas.openxmlformats.org/officeDocument/2006/relationships/hyperlink" Target="https://tanbinhthanhpho.tayninh.gov.vn/" TargetMode="External"/><Relationship Id="rId697" Type="http://schemas.openxmlformats.org/officeDocument/2006/relationships/hyperlink" Target="https://bienhoa.dongnai.gov.vn/Pages/gioithieu.aspx?CatID=102" TargetMode="External"/><Relationship Id="rId252" Type="http://schemas.openxmlformats.org/officeDocument/2006/relationships/hyperlink" Target="https://www.facebook.com/conganxaphunghia/" TargetMode="External"/><Relationship Id="rId1187" Type="http://schemas.openxmlformats.org/officeDocument/2006/relationships/hyperlink" Target="https://www.facebook.com/tuoitrecatphcm/" TargetMode="External"/><Relationship Id="rId112" Type="http://schemas.openxmlformats.org/officeDocument/2006/relationships/hyperlink" Target="https://www.facebook.com/profile.php?id=100090297699498" TargetMode="External"/><Relationship Id="rId557" Type="http://schemas.openxmlformats.org/officeDocument/2006/relationships/hyperlink" Target="https://www.facebook.com/ConganhuyenDauTieng/" TargetMode="External"/><Relationship Id="rId764" Type="http://schemas.openxmlformats.org/officeDocument/2006/relationships/hyperlink" Target="https://www.facebook.com/p/X%C3%A3-Thanh-S%C6%A1n-Huy%E1%BB%87n-%C4%90%E1%BB%8Bnh-Qu%C3%A1n-T%E1%BB%89nh-%C4%90%E1%BB%93ng-Nai-100072168644033/" TargetMode="External"/><Relationship Id="rId971" Type="http://schemas.openxmlformats.org/officeDocument/2006/relationships/hyperlink" Target="https://www.facebook.com/biz/computer-services/?place_id=110165855669676" TargetMode="External"/><Relationship Id="rId1394" Type="http://schemas.openxmlformats.org/officeDocument/2006/relationships/hyperlink" Target="https://p16.govap.hochiminhcity.gov.vn/ubnd" TargetMode="External"/><Relationship Id="rId1699" Type="http://schemas.openxmlformats.org/officeDocument/2006/relationships/hyperlink" Target="https://binhhoadong.mochoa.longan.gov.vn/" TargetMode="External"/><Relationship Id="rId417" Type="http://schemas.openxmlformats.org/officeDocument/2006/relationships/hyperlink" Target="https://tanchau.tayninh.gov.vn/vi/page/Uy-ban-nhan-dan-xa-Thanh-Dong.html" TargetMode="External"/><Relationship Id="rId624" Type="http://schemas.openxmlformats.org/officeDocument/2006/relationships/hyperlink" Target="https://www.facebook.com/p/C%C3%B4ng-an-Ph%C6%B0%E1%BB%9Dng-Th%C3%A1i-Ho%C3%A0-100090713896354/?locale=vi_VN" TargetMode="External"/><Relationship Id="rId831" Type="http://schemas.openxmlformats.org/officeDocument/2006/relationships/hyperlink" Target="https://www.facebook.com/p/UBND-x%C3%A3-B%C3%A0u-H%C3%A0m-2-100069967091382/" TargetMode="External"/><Relationship Id="rId1047" Type="http://schemas.openxmlformats.org/officeDocument/2006/relationships/hyperlink" Target="https://www.facebook.com/baulamxuyenmoc/" TargetMode="External"/><Relationship Id="rId1254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61" Type="http://schemas.openxmlformats.org/officeDocument/2006/relationships/hyperlink" Target="https://www.facebook.com/tuoitrecatphcm/" TargetMode="External"/><Relationship Id="rId929" Type="http://schemas.openxmlformats.org/officeDocument/2006/relationships/hyperlink" Target="https://xuanloc.dongnai.gov.vn/Pages/gioithieuchitiet.aspx?IDxa=41" TargetMode="External"/><Relationship Id="rId1114" Type="http://schemas.openxmlformats.org/officeDocument/2006/relationships/hyperlink" Target="http://www.quan12.hochiminhcity.gov.vn/pages/tan-thoi-hiep.aspx" TargetMode="External"/><Relationship Id="rId1321" Type="http://schemas.openxmlformats.org/officeDocument/2006/relationships/hyperlink" Target="https://www.facebook.com/tuoitrecatphcm/" TargetMode="External"/><Relationship Id="rId1559" Type="http://schemas.openxmlformats.org/officeDocument/2006/relationships/hyperlink" Target="http://cuchi.hochiminhcity.gov.vn/tin_tuc_su_kien/default.aspx?Source=%2Ftin_tuc_su_kien&amp;Category=Tin+t%E1%BB%A9c&amp;ItemID=1134&amp;Mode=2" TargetMode="External"/><Relationship Id="rId1766" Type="http://schemas.openxmlformats.org/officeDocument/2006/relationships/hyperlink" Target="https://www.facebook.com/p/Ph%E1%BA%ADt-Gi%C3%A1o-%C4%90%E1%BB%A9c-Ho%C3%A0-100066870348786/" TargetMode="External"/><Relationship Id="rId58" Type="http://schemas.openxmlformats.org/officeDocument/2006/relationships/hyperlink" Target="https://www.facebook.com/profile.php?id=61553715524539" TargetMode="External"/><Relationship Id="rId1419" Type="http://schemas.openxmlformats.org/officeDocument/2006/relationships/hyperlink" Target="https://vpub.hochiminhcity.gov.vn/" TargetMode="External"/><Relationship Id="rId1626" Type="http://schemas.openxmlformats.org/officeDocument/2006/relationships/hyperlink" Target="https://www.facebook.com/doanxaanthoidong/" TargetMode="External"/><Relationship Id="rId1833" Type="http://schemas.openxmlformats.org/officeDocument/2006/relationships/hyperlink" Target="https://www.facebook.com/p/M%E1%BA%B7t-tr%E1%BA%ADn-x%C3%A3-T%C3%A2n-Tr%E1%BA%A1ch-huy%E1%BB%87n-C%E1%BA%A7n-%C4%90%C6%B0%E1%BB%9Bc-t%E1%BB%89nh-Long-An-100078136347176/" TargetMode="External"/><Relationship Id="rId274" Type="http://schemas.openxmlformats.org/officeDocument/2006/relationships/hyperlink" Target="https://www.facebook.com/p/Tu%E1%BB%95i-tr%E1%BA%BB-C%C3%B4ng-an-huy%E1%BB%87n-Ninh-Ph%C6%B0%E1%BB%9Bc-100068114569027/" TargetMode="External"/><Relationship Id="rId481" Type="http://schemas.openxmlformats.org/officeDocument/2006/relationships/hyperlink" Target="https://godau.tayninh.gov.vn/vi/page/Uy-ban-nhan-dan-xa-Phuoc-Dong.html" TargetMode="External"/><Relationship Id="rId134" Type="http://schemas.openxmlformats.org/officeDocument/2006/relationships/hyperlink" Target="https://www.facebook.com/profile.php?id=100083549703692" TargetMode="External"/><Relationship Id="rId579" Type="http://schemas.openxmlformats.org/officeDocument/2006/relationships/hyperlink" Target="https://www.facebook.com/p/%E1%BB%A6Y-BAN-NH%C3%82N-D%C3%82N-PH%C6%AF%E1%BB%9CNG-H%C3%92A-L%E1%BB%A2I-100083333199249/" TargetMode="External"/><Relationship Id="rId786" Type="http://schemas.openxmlformats.org/officeDocument/2006/relationships/hyperlink" Target="https://www.facebook.com/caxtananvinhcuu/" TargetMode="External"/><Relationship Id="rId993" Type="http://schemas.openxmlformats.org/officeDocument/2006/relationships/hyperlink" Target="https://phuong11.vungtau.baria-vungtau.gov.vn/" TargetMode="External"/><Relationship Id="rId341" Type="http://schemas.openxmlformats.org/officeDocument/2006/relationships/hyperlink" Target="https://www.facebook.com/p/Tu%E1%BB%95i-tr%E1%BA%BB-C%C3%B4ng-an-huy%E1%BB%87n-Ninh-Ph%C6%B0%E1%BB%9Bc-100068114569027/" TargetMode="External"/><Relationship Id="rId439" Type="http://schemas.openxmlformats.org/officeDocument/2006/relationships/hyperlink" Target="https://chauthanh.tayninh.gov.vn/vi/news/phuoc-vinh/ubnd-xa-phuoc-vinh-thong-bao-tiep-nhan-dich-vu-cong-truc-tuyen-http-dichvucong-tayninh-gov-vn-1973.html" TargetMode="External"/><Relationship Id="rId646" Type="http://schemas.openxmlformats.org/officeDocument/2006/relationships/hyperlink" Target="https://www.facebook.com/p/UBND-ph%C6%B0%E1%BB%9Dng-An-Ph%C3%BA-TP-Thu%E1%BA%ADn-An-B%C3%ACnh-D%C6%B0%C6%A1ng-100069803223935/" TargetMode="External"/><Relationship Id="rId1069" Type="http://schemas.openxmlformats.org/officeDocument/2006/relationships/hyperlink" Target="https://longmy.datdo.baria-vungtau.gov.vn/" TargetMode="External"/><Relationship Id="rId1276" Type="http://schemas.openxmlformats.org/officeDocument/2006/relationships/hyperlink" Target="https://tanbinh.hochiminhcity.gov.vn/web/neoportal/-/uy-ban-nhan-dan-phuong-7" TargetMode="External"/><Relationship Id="rId1483" Type="http://schemas.openxmlformats.org/officeDocument/2006/relationships/hyperlink" Target="https://www.facebook.com/tuoitrecatphcm/" TargetMode="External"/><Relationship Id="rId201" Type="http://schemas.openxmlformats.org/officeDocument/2006/relationships/hyperlink" Target="https://www.facebook.com/profile.php?id=100090376058208" TargetMode="External"/><Relationship Id="rId506" Type="http://schemas.openxmlformats.org/officeDocument/2006/relationships/hyperlink" Target="https://phuochao.chauthanh.travinh.gov.vn/tin-noi-bat/uy-ban-nhan-dan-huyen-chau-thanh-tinh-tra-vinh-to-chuc-doan-hoc-tap-va-trao-doi-kinh-nghiem-ve-c-720177" TargetMode="External"/><Relationship Id="rId853" Type="http://schemas.openxmlformats.org/officeDocument/2006/relationships/hyperlink" Target="https://www.facebook.com/tuyengiaoxaquangtien/" TargetMode="External"/><Relationship Id="rId1136" Type="http://schemas.openxmlformats.org/officeDocument/2006/relationships/hyperlink" Target="https://linhchieu.tpthuduc.hochiminhcity.gov.vn/" TargetMode="External"/><Relationship Id="rId1690" Type="http://schemas.openxmlformats.org/officeDocument/2006/relationships/hyperlink" Target="https://www.facebook.com/ConganxaVinhThuan/" TargetMode="External"/><Relationship Id="rId1788" Type="http://schemas.openxmlformats.org/officeDocument/2006/relationships/hyperlink" Target="https://phuocloi.benluc.longan.gov.vn/lien-he" TargetMode="External"/><Relationship Id="rId713" Type="http://schemas.openxmlformats.org/officeDocument/2006/relationships/hyperlink" Target="https://www.facebook.com/conganBaTri/" TargetMode="External"/><Relationship Id="rId920" Type="http://schemas.openxmlformats.org/officeDocument/2006/relationships/hyperlink" Target="https://longthanh.dongnai.gov.vn/Pages/newsdetail.aspx?NewsId=10833&amp;CatId=95" TargetMode="External"/><Relationship Id="rId1343" Type="http://schemas.openxmlformats.org/officeDocument/2006/relationships/hyperlink" Target="https://tanbinh.hochiminhcity.gov.vn/web/neoportal/-/uy-ban-nhan-dan-phuong-13" TargetMode="External"/><Relationship Id="rId1550" Type="http://schemas.openxmlformats.org/officeDocument/2006/relationships/hyperlink" Target="http://www.cuchi.hochiminhcity.gov.vn/" TargetMode="External"/><Relationship Id="rId1648" Type="http://schemas.openxmlformats.org/officeDocument/2006/relationships/hyperlink" Target="https://nhonthanhtrung.tanan.longan.gov.vn/" TargetMode="External"/><Relationship Id="rId1203" Type="http://schemas.openxmlformats.org/officeDocument/2006/relationships/hyperlink" Target="http://phuthanh.tanphu.hochiminhcity.gov.vn/thu-tuc-hanh-chinh/quyet-dinh-so-4324qd-ubnd-ngay-13122022-cua-uy-ban-nhan-dan-thanh-pho-ve-ban-ha-cmobile1583-18278.aspx" TargetMode="External"/><Relationship Id="rId1410" Type="http://schemas.openxmlformats.org/officeDocument/2006/relationships/hyperlink" Target="http://phuong14.quan10.gov.vn/" TargetMode="External"/><Relationship Id="rId1508" Type="http://schemas.openxmlformats.org/officeDocument/2006/relationships/hyperlink" Target="https://www.facebook.com/481731009846518" TargetMode="External"/><Relationship Id="rId1855" Type="http://schemas.openxmlformats.org/officeDocument/2006/relationships/hyperlink" Target="https://www.facebook.com/congthongtindoanxaphuoclai/" TargetMode="External"/><Relationship Id="rId1715" Type="http://schemas.openxmlformats.org/officeDocument/2006/relationships/hyperlink" Target="https://tanthanh.longan.gov.vn/" TargetMode="External"/><Relationship Id="rId296" Type="http://schemas.openxmlformats.org/officeDocument/2006/relationships/hyperlink" Target="https://www.facebook.com/p/Tu%E1%BB%95i-tr%E1%BA%BB-C%C3%B4ng-an-huy%E1%BB%87n-Ninh-Ph%C6%B0%E1%BB%9Bc-100068114569027/" TargetMode="External"/><Relationship Id="rId156" Type="http://schemas.openxmlformats.org/officeDocument/2006/relationships/hyperlink" Target="https://www.facebook.com/profile.php?id=100070632272565" TargetMode="External"/><Relationship Id="rId363" Type="http://schemas.openxmlformats.org/officeDocument/2006/relationships/hyperlink" Target="https://bunho.phurieng.binhphuoc.gov.vn/" TargetMode="External"/><Relationship Id="rId570" Type="http://schemas.openxmlformats.org/officeDocument/2006/relationships/hyperlink" Target="https://myphuoc.longxuyen.angiang.gov.vn/" TargetMode="External"/><Relationship Id="rId223" Type="http://schemas.openxmlformats.org/officeDocument/2006/relationships/hyperlink" Target="https://www.facebook.com/p/C%C3%B4ng-an-Ph%C6%B0%E1%BB%9Dng-T%C3%A2n-Xu%C3%A2n-100083629577660/" TargetMode="External"/><Relationship Id="rId430" Type="http://schemas.openxmlformats.org/officeDocument/2006/relationships/hyperlink" Target="https://www.tayninh.gov.vn/vi/news/thong-tin-dat-dai/giao--t-cho-ubnd-x-ch-l-x-y-d-ng-khu-di-t-ch-l-ch-s-c-n-c-l-ng--ch-l--38531.html" TargetMode="External"/><Relationship Id="rId668" Type="http://schemas.openxmlformats.org/officeDocument/2006/relationships/hyperlink" Target="https://datcuoc.bactanuyen.binhduong.gov.vn/" TargetMode="External"/><Relationship Id="rId875" Type="http://schemas.openxmlformats.org/officeDocument/2006/relationships/hyperlink" Target="https://www.facebook.com/TuoitreConganCaoBang/" TargetMode="External"/><Relationship Id="rId1060" Type="http://schemas.openxmlformats.org/officeDocument/2006/relationships/hyperlink" Target="http://ttkhcn.baria-vungtau.gov.vn/TamPhuoc/" TargetMode="External"/><Relationship Id="rId1298" Type="http://schemas.openxmlformats.org/officeDocument/2006/relationships/hyperlink" Target="https://thaodien.tpthuduc.hochiminhcity.gov.vn/" TargetMode="External"/><Relationship Id="rId528" Type="http://schemas.openxmlformats.org/officeDocument/2006/relationships/hyperlink" Target="https://thudaumot.binhduong.gov.vn/chinh-quyen/bo-may-to-chuc/ubnd-cac-phuong" TargetMode="External"/><Relationship Id="rId735" Type="http://schemas.openxmlformats.org/officeDocument/2006/relationships/hyperlink" Target="https://www.facebook.com/p/An-Ninh-Tr%E1%BA%ADt-T%E1%BB%B1-X%C3%A3-B%C3%ACnh-L%E1%BB%99c-Tp-Long-Kh%C3%A1nh-100076006997319/?locale=es_LA" TargetMode="External"/><Relationship Id="rId942" Type="http://schemas.openxmlformats.org/officeDocument/2006/relationships/hyperlink" Target="https://xuanloc.dongnai.gov.vn/Pages/gioithieuchitiet.aspx?IDxa=44" TargetMode="External"/><Relationship Id="rId1158" Type="http://schemas.openxmlformats.org/officeDocument/2006/relationships/hyperlink" Target="https://truongthanh.tpthuduc.hochiminhcity.gov.vn/" TargetMode="External"/><Relationship Id="rId1365" Type="http://schemas.openxmlformats.org/officeDocument/2006/relationships/hyperlink" Target="https://www.facebook.com/tuoitrecatphcm/" TargetMode="External"/><Relationship Id="rId1572" Type="http://schemas.openxmlformats.org/officeDocument/2006/relationships/hyperlink" Target="https://www.facebook.com/2598010030500516" TargetMode="External"/><Relationship Id="rId1018" Type="http://schemas.openxmlformats.org/officeDocument/2006/relationships/hyperlink" Target="https://www.facebook.com/ConganSuoiNgheChauDuc/" TargetMode="External"/><Relationship Id="rId1225" Type="http://schemas.openxmlformats.org/officeDocument/2006/relationships/hyperlink" Target="https://www.facebook.com/p/Ph%C6%B0%E1%BB%9Dng-19-Qu%E1%BA%ADn-B%C3%ACnh-Th%E1%BA%A1nh-100076176696498/?locale=vi_VN" TargetMode="External"/><Relationship Id="rId1432" Type="http://schemas.openxmlformats.org/officeDocument/2006/relationships/hyperlink" Target="https://www.facebook.com/p/Ph%C6%B0%E1%BB%9Dng-7-B%C3%ACnh-Th%E1%BA%A1nh-100029413493915/" TargetMode="External"/><Relationship Id="rId71" Type="http://schemas.openxmlformats.org/officeDocument/2006/relationships/hyperlink" Target="https://www.facebook.com/profile.php?id=100094555187731" TargetMode="External"/><Relationship Id="rId802" Type="http://schemas.openxmlformats.org/officeDocument/2006/relationships/hyperlink" Target="https://www.facebook.com/p/C%C3%B4ng-an-x%C3%A3-Hi%E1%BA%BFu-Li%C3%AAm-100070003544266/" TargetMode="External"/><Relationship Id="rId1737" Type="http://schemas.openxmlformats.org/officeDocument/2006/relationships/hyperlink" Target="https://mythanhtay.duchue.longan.gov.vn/" TargetMode="External"/><Relationship Id="rId29" Type="http://schemas.openxmlformats.org/officeDocument/2006/relationships/hyperlink" Target="https://www.facebook.com/profile.php?id=100085402334388" TargetMode="External"/><Relationship Id="rId178" Type="http://schemas.openxmlformats.org/officeDocument/2006/relationships/hyperlink" Target="https://www.facebook.com/profile.php?id=100092877516345" TargetMode="External"/><Relationship Id="rId1804" Type="http://schemas.openxmlformats.org/officeDocument/2006/relationships/hyperlink" Target="https://myphu.thuthua.longan.gov.vn/" TargetMode="External"/><Relationship Id="rId385" Type="http://schemas.openxmlformats.org/officeDocument/2006/relationships/hyperlink" Target="https://www.facebook.com/p/C%C3%B4ng-an-ph%C6%B0%E1%BB%9Dng-Ninh-S%C6%A1n-TP-T%C3%A2y-Ninh-100070618254289/" TargetMode="External"/><Relationship Id="rId592" Type="http://schemas.openxmlformats.org/officeDocument/2006/relationships/hyperlink" Target="https://www.facebook.com/tuoitrebinhduong2020/" TargetMode="External"/><Relationship Id="rId245" Type="http://schemas.openxmlformats.org/officeDocument/2006/relationships/hyperlink" Target="https://bugiamap.binhphuoc.gov.vn/vi/phuvan/" TargetMode="External"/><Relationship Id="rId452" Type="http://schemas.openxmlformats.org/officeDocument/2006/relationships/hyperlink" Target="https://www.facebook.com/conganBaTri/" TargetMode="External"/><Relationship Id="rId897" Type="http://schemas.openxmlformats.org/officeDocument/2006/relationships/hyperlink" Target="https://cammy.dongnai.gov.vn/Pages/gioithieu.aspx?CatID=77" TargetMode="External"/><Relationship Id="rId1082" Type="http://schemas.openxmlformats.org/officeDocument/2006/relationships/hyperlink" Target="https://www.facebook.com/UBNDXaTocTien/" TargetMode="External"/><Relationship Id="rId105" Type="http://schemas.openxmlformats.org/officeDocument/2006/relationships/hyperlink" Target="https://www.facebook.com/profile.php?id=100091958591880" TargetMode="External"/><Relationship Id="rId312" Type="http://schemas.openxmlformats.org/officeDocument/2006/relationships/hyperlink" Target="https://www.facebook.com/conganBaTri/" TargetMode="External"/><Relationship Id="rId757" Type="http://schemas.openxmlformats.org/officeDocument/2006/relationships/hyperlink" Target="https://www.facebook.com/p/C%C3%B4ng-an-x%C3%A3-T%C3%A0-L%C3%A0i-100069517351308/" TargetMode="External"/><Relationship Id="rId964" Type="http://schemas.openxmlformats.org/officeDocument/2006/relationships/hyperlink" Target="https://www.facebook.com/p/C%C3%B4ng-An-V%C4%A9nh-Thanh-100069684464646/" TargetMode="External"/><Relationship Id="rId1387" Type="http://schemas.openxmlformats.org/officeDocument/2006/relationships/hyperlink" Target="https://tanbinh.hochiminhcity.gov.vn/web/neoportal/-/uy-ban-nhan-dan-phuong-7" TargetMode="External"/><Relationship Id="rId1594" Type="http://schemas.openxmlformats.org/officeDocument/2006/relationships/hyperlink" Target="https://binhchanh.hochiminhcity.gov.vn/leminhxuan/uy-ban-nhan-dan" TargetMode="External"/><Relationship Id="rId93" Type="http://schemas.openxmlformats.org/officeDocument/2006/relationships/hyperlink" Target="https://www.facebook.com/profile.php?id=100076241621831" TargetMode="External"/><Relationship Id="rId617" Type="http://schemas.openxmlformats.org/officeDocument/2006/relationships/hyperlink" Target="https://www.facebook.com/25930TanUyen" TargetMode="External"/><Relationship Id="rId824" Type="http://schemas.openxmlformats.org/officeDocument/2006/relationships/hyperlink" Target="https://dinhquan.dongnai.gov.vn/Pages/newsdetail.aspx?NewsId=4684&amp;CatId=124" TargetMode="External"/><Relationship Id="rId1247" Type="http://schemas.openxmlformats.org/officeDocument/2006/relationships/hyperlink" Target="https://www.facebook.com/tuoitrecatphcm/" TargetMode="External"/><Relationship Id="rId1454" Type="http://schemas.openxmlformats.org/officeDocument/2006/relationships/hyperlink" Target="https://phuong6govap.gov.vn/" TargetMode="External"/><Relationship Id="rId1661" Type="http://schemas.openxmlformats.org/officeDocument/2006/relationships/hyperlink" Target="https://kientuong.longan.gov.vn/xa-phuong-thi-tran" TargetMode="External"/><Relationship Id="rId1107" Type="http://schemas.openxmlformats.org/officeDocument/2006/relationships/hyperlink" Target="https://www.facebook.com/bantin.phuongThoiAn/" TargetMode="External"/><Relationship Id="rId1314" Type="http://schemas.openxmlformats.org/officeDocument/2006/relationships/hyperlink" Target="https://thuthiem.tpthuduc.hochiminhcity.gov.vn/" TargetMode="External"/><Relationship Id="rId1521" Type="http://schemas.openxmlformats.org/officeDocument/2006/relationships/hyperlink" Target="https://quan7.hochiminhcity.gov.vn/-/phuong-binh-thuan" TargetMode="External"/><Relationship Id="rId1759" Type="http://schemas.openxmlformats.org/officeDocument/2006/relationships/hyperlink" Target="https://www.facebook.com/p/Ph%E1%BA%ADt-Gi%C3%A1o-%C4%90%E1%BB%A9c-Ho%C3%A0-100066870348786/?locale=ru_RU" TargetMode="External"/><Relationship Id="rId1619" Type="http://schemas.openxmlformats.org/officeDocument/2006/relationships/hyperlink" Target="http://congbao.hochiminhcity.gov.vn/tin-tuc-tong-hop/cong-nhan-xa-long-thoi-huyen-nha-be-%C4%91at-chuan-nong-thon-moi" TargetMode="External"/><Relationship Id="rId1826" Type="http://schemas.openxmlformats.org/officeDocument/2006/relationships/hyperlink" Target="https://longdinh.canduoc.longan.gov.vn/" TargetMode="External"/><Relationship Id="rId20" Type="http://schemas.openxmlformats.org/officeDocument/2006/relationships/hyperlink" Target="https://www.facebook.com/profile.php?id=100057152032013" TargetMode="External"/><Relationship Id="rId267" Type="http://schemas.openxmlformats.org/officeDocument/2006/relationships/hyperlink" Target="https://www.facebook.com/people/C%C3%B4ng-an-X%C3%A3-L%E1%BB%99c-Th%E1%BA%A1nh/100090376058208/" TargetMode="External"/><Relationship Id="rId474" Type="http://schemas.openxmlformats.org/officeDocument/2006/relationships/hyperlink" Target="https://godau.tayninh.gov.vn/vi/page/Uy-ban-nhan-dan-xa-Thanh-Duc.html" TargetMode="External"/><Relationship Id="rId127" Type="http://schemas.openxmlformats.org/officeDocument/2006/relationships/hyperlink" Target="https://www.facebook.com/profile.php?id=100071289008633" TargetMode="External"/><Relationship Id="rId681" Type="http://schemas.openxmlformats.org/officeDocument/2006/relationships/hyperlink" Target="https://www.facebook.com/conganphuongtanhoatpvl/" TargetMode="External"/><Relationship Id="rId779" Type="http://schemas.openxmlformats.org/officeDocument/2006/relationships/hyperlink" Target="https://tanphu.dongnai.gov.vn/Pages/newsdetail.aspx?NewsId=4115&amp;CatId=85" TargetMode="External"/><Relationship Id="rId986" Type="http://schemas.openxmlformats.org/officeDocument/2006/relationships/hyperlink" Target="https://www.facebook.com/biz/insurance-company/?place_id=106031236091318" TargetMode="External"/><Relationship Id="rId334" Type="http://schemas.openxmlformats.org/officeDocument/2006/relationships/hyperlink" Target="https://duclieu.budang.binhphuoc.gov.vn/" TargetMode="External"/><Relationship Id="rId541" Type="http://schemas.openxmlformats.org/officeDocument/2006/relationships/hyperlink" Target="https://www.facebook.com/people/HTX-SX-M%C4%83ng-tre-%C4%91i%E1%BB%81n-tr%C3%BAc-x%C3%A3-C%C3%A2y-Tr%C6%B0%E1%BB%9Dng-II-B%C3%A0u-B%C3%A0ng-B%C3%ACnh-D%C6%B0%C6%A1ng/61550813185135/" TargetMode="External"/><Relationship Id="rId639" Type="http://schemas.openxmlformats.org/officeDocument/2006/relationships/hyperlink" Target="https://www.binhduong.gov.vn/" TargetMode="External"/><Relationship Id="rId1171" Type="http://schemas.openxmlformats.org/officeDocument/2006/relationships/hyperlink" Target="http://phuong6.quan10.gov.vn/" TargetMode="External"/><Relationship Id="rId1269" Type="http://schemas.openxmlformats.org/officeDocument/2006/relationships/hyperlink" Target="https://www.facebook.com/tuoitretanthoihiep/" TargetMode="External"/><Relationship Id="rId1476" Type="http://schemas.openxmlformats.org/officeDocument/2006/relationships/hyperlink" Target="https://vpub.hochiminhcity.gov.vn/" TargetMode="External"/><Relationship Id="rId401" Type="http://schemas.openxmlformats.org/officeDocument/2006/relationships/hyperlink" Target="https://www.facebook.com/CAX.Travong/" TargetMode="External"/><Relationship Id="rId846" Type="http://schemas.openxmlformats.org/officeDocument/2006/relationships/hyperlink" Target="https://trangbom.dongnai.gov.vn/Pages/gioithieu.aspx?CatID=55" TargetMode="External"/><Relationship Id="rId1031" Type="http://schemas.openxmlformats.org/officeDocument/2006/relationships/hyperlink" Target="https://langlon.chauduc.baria-vungtau.gov.vn/" TargetMode="External"/><Relationship Id="rId1129" Type="http://schemas.openxmlformats.org/officeDocument/2006/relationships/hyperlink" Target="https://www.facebook.com/phuongtambinhtd/" TargetMode="External"/><Relationship Id="rId1683" Type="http://schemas.openxmlformats.org/officeDocument/2006/relationships/hyperlink" Target="https://vinhhung.longan.gov.vn/tiep-can-thong-tin/hoi-dong-nhan-dan-xa-khanh-hung-chat-van-giua-hai-ky-hop-933642" TargetMode="External"/><Relationship Id="rId706" Type="http://schemas.openxmlformats.org/officeDocument/2006/relationships/hyperlink" Target="https://bienhoa.dongnai.gov.vn/Pages/gioithieu.aspx?CatID=120" TargetMode="External"/><Relationship Id="rId913" Type="http://schemas.openxmlformats.org/officeDocument/2006/relationships/hyperlink" Target="https://www.facebook.com/p/C%C3%B4ng-an-x%C3%A3-Long-Th%E1%BB%8D-100082443905683/" TargetMode="External"/><Relationship Id="rId1336" Type="http://schemas.openxmlformats.org/officeDocument/2006/relationships/hyperlink" Target="https://quan3.hochiminhcity.gov.vn/" TargetMode="External"/><Relationship Id="rId1543" Type="http://schemas.openxmlformats.org/officeDocument/2006/relationships/hyperlink" Target="http://www.congbao.hochiminhcity.gov.vn/tin-tuc-tong-hop/bo-nhiem-tru-tri-tinh-that-di-%C4%91a-tai-ap-xom-moi-xa-trung-lap-ha-huyen-cu-chi" TargetMode="External"/><Relationship Id="rId1750" Type="http://schemas.openxmlformats.org/officeDocument/2006/relationships/hyperlink" Target="https://tanmy.duchoa.longan.gov.vn/" TargetMode="External"/><Relationship Id="rId42" Type="http://schemas.openxmlformats.org/officeDocument/2006/relationships/hyperlink" Target="https://www.facebook.com/profile.php?id=100066626566441" TargetMode="External"/><Relationship Id="rId1403" Type="http://schemas.openxmlformats.org/officeDocument/2006/relationships/hyperlink" Target="https://www.facebook.com/tuoitrecatphcm/" TargetMode="External"/><Relationship Id="rId1610" Type="http://schemas.openxmlformats.org/officeDocument/2006/relationships/hyperlink" Target="https://binhchanh.hochiminhcity.gov.vn/" TargetMode="External"/><Relationship Id="rId1848" Type="http://schemas.openxmlformats.org/officeDocument/2006/relationships/hyperlink" Target="https://longthuong.cangiuoc.longan.gov.vn/" TargetMode="External"/><Relationship Id="rId191" Type="http://schemas.openxmlformats.org/officeDocument/2006/relationships/hyperlink" Target="https://www.facebook.com/profile.php?id=100064073322514" TargetMode="External"/><Relationship Id="rId1708" Type="http://schemas.openxmlformats.org/officeDocument/2006/relationships/hyperlink" Target="https://nhonhoalap.tanthanh.longan.gov.vn/" TargetMode="External"/><Relationship Id="rId289" Type="http://schemas.openxmlformats.org/officeDocument/2006/relationships/hyperlink" Target="https://www.facebook.com/conganBaTri/" TargetMode="External"/><Relationship Id="rId496" Type="http://schemas.openxmlformats.org/officeDocument/2006/relationships/hyperlink" Target="https://godau.tayninh.gov.vn/vi/page/Uy-ban-nhan-dan-xa-Thanh-Duc.html" TargetMode="External"/><Relationship Id="rId149" Type="http://schemas.openxmlformats.org/officeDocument/2006/relationships/hyperlink" Target="https://www.facebook.com/profile.php?id=100069212780701" TargetMode="External"/><Relationship Id="rId356" Type="http://schemas.openxmlformats.org/officeDocument/2006/relationships/hyperlink" Target="https://longha.phurieng.binhphuoc.gov.vn/" TargetMode="External"/><Relationship Id="rId563" Type="http://schemas.openxmlformats.org/officeDocument/2006/relationships/hyperlink" Target="https://www.binhduong.gov.vn/" TargetMode="External"/><Relationship Id="rId770" Type="http://schemas.openxmlformats.org/officeDocument/2006/relationships/hyperlink" Target="https://www.facebook.com/p/C%C3%B4ng-an-x%C3%A3-Ph%C3%BA-L%E1%BB%99c-100064950303314/" TargetMode="External"/><Relationship Id="rId1193" Type="http://schemas.openxmlformats.org/officeDocument/2006/relationships/hyperlink" Target="https://www.facebook.com/phuong13tanbinh/" TargetMode="External"/><Relationship Id="rId216" Type="http://schemas.openxmlformats.org/officeDocument/2006/relationships/hyperlink" Target="https://www.facebook.com/118059233628122" TargetMode="External"/><Relationship Id="rId423" Type="http://schemas.openxmlformats.org/officeDocument/2006/relationships/hyperlink" Target="https://duongminhchau.tayninh.gov.vn/" TargetMode="External"/><Relationship Id="rId868" Type="http://schemas.openxmlformats.org/officeDocument/2006/relationships/hyperlink" Target="https://thongnhat.dongnai.gov.vn/Pages/gioithieu.aspx?CatID=69" TargetMode="External"/><Relationship Id="rId1053" Type="http://schemas.openxmlformats.org/officeDocument/2006/relationships/hyperlink" Target="https://hoahiep.xuyenmoc.baria-vungtau.gov.vn/" TargetMode="External"/><Relationship Id="rId1260" Type="http://schemas.openxmlformats.org/officeDocument/2006/relationships/hyperlink" Target="http://tanquy.tanphu.hochiminhcity.gov.vn/" TargetMode="External"/><Relationship Id="rId1498" Type="http://schemas.openxmlformats.org/officeDocument/2006/relationships/hyperlink" Target="https://www.facebook.com/p/Ph%C6%B0%E1%BB%9Dng-7-B%C3%ACnh-Th%E1%BA%A1nh-100029413493915/" TargetMode="External"/><Relationship Id="rId630" Type="http://schemas.openxmlformats.org/officeDocument/2006/relationships/hyperlink" Target="https://www.facebook.com/doncakcnsongthan/" TargetMode="External"/><Relationship Id="rId728" Type="http://schemas.openxmlformats.org/officeDocument/2006/relationships/hyperlink" Target="https://longkhanh.dongnai.gov.vn/Pages/newsdetail.aspx?NewsId=3972&amp;CatId=105" TargetMode="External"/><Relationship Id="rId935" Type="http://schemas.openxmlformats.org/officeDocument/2006/relationships/hyperlink" Target="https://www.facebook.com/conganBaTri/" TargetMode="External"/><Relationship Id="rId1358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65" Type="http://schemas.openxmlformats.org/officeDocument/2006/relationships/hyperlink" Target="http://www.congbao.hochiminhcity.gov.vn/cong-bao/van-ban/quyet-dinh/so/5265-qd-ubnd/ngay/23-11-2007/noi-dung/29618" TargetMode="External"/><Relationship Id="rId1772" Type="http://schemas.openxmlformats.org/officeDocument/2006/relationships/hyperlink" Target="https://thanhloi.benluc.longan.gov.vn/" TargetMode="External"/><Relationship Id="rId64" Type="http://schemas.openxmlformats.org/officeDocument/2006/relationships/hyperlink" Target="https://www.facebook.com/TCAX.Xuan.Duong" TargetMode="External"/><Relationship Id="rId1120" Type="http://schemas.openxmlformats.org/officeDocument/2006/relationships/hyperlink" Target="http://www.quan12.hochiminhcity.gov.vn/pages/dong-hung-thuan.aspx" TargetMode="External"/><Relationship Id="rId1218" Type="http://schemas.openxmlformats.org/officeDocument/2006/relationships/hyperlink" Target="https://quan3.hochiminhcity.gov.vn/" TargetMode="External"/><Relationship Id="rId1425" Type="http://schemas.openxmlformats.org/officeDocument/2006/relationships/hyperlink" Target="https://www.facebook.com/tuoitrecatphcm/" TargetMode="External"/><Relationship Id="rId1632" Type="http://schemas.openxmlformats.org/officeDocument/2006/relationships/hyperlink" Target="https://phuong5.tanan.longan.gov.vn/" TargetMode="External"/><Relationship Id="rId280" Type="http://schemas.openxmlformats.org/officeDocument/2006/relationships/hyperlink" Target="https://budop.binhphuoc.gov.vn/vi/co-cau-to-chuc/vieworg/UBND-xa-Thien-Hung-39/" TargetMode="External"/><Relationship Id="rId140" Type="http://schemas.openxmlformats.org/officeDocument/2006/relationships/hyperlink" Target="https://www.facebook.com/caplongthanhtrunght" TargetMode="External"/><Relationship Id="rId378" Type="http://schemas.openxmlformats.org/officeDocument/2006/relationships/hyperlink" Target="https://hiepninh.tayninh.gov.vn/" TargetMode="External"/><Relationship Id="rId585" Type="http://schemas.openxmlformats.org/officeDocument/2006/relationships/hyperlink" Target="https://www.facebook.com/tuoitrebinhduong2020/" TargetMode="External"/><Relationship Id="rId792" Type="http://schemas.openxmlformats.org/officeDocument/2006/relationships/hyperlink" Target="https://www.facebook.com/caxthanhphu/" TargetMode="External"/><Relationship Id="rId6" Type="http://schemas.openxmlformats.org/officeDocument/2006/relationships/hyperlink" Target="https://www.facebook.com/profile.php?id=100076692432484" TargetMode="External"/><Relationship Id="rId238" Type="http://schemas.openxmlformats.org/officeDocument/2006/relationships/hyperlink" Target="https://www.facebook.com/p/C%C3%B4ng-an-x%C3%A3-Thanh-Ph%C3%BA-Th%E1%BB%8B-x%C3%A3-B%C3%ACnh-Long-t%E1%BB%89nh-B%C3%ACnh-Ph%C6%B0%E1%BB%9Bc-100083410764580/" TargetMode="External"/><Relationship Id="rId445" Type="http://schemas.openxmlformats.org/officeDocument/2006/relationships/hyperlink" Target="https://www.tayninh.gov.vn/" TargetMode="External"/><Relationship Id="rId652" Type="http://schemas.openxmlformats.org/officeDocument/2006/relationships/hyperlink" Target="https://www.facebook.com/p/%E1%BB%A6y-ban-nh%C3%A2n-d%C3%A2n-ph%C6%B0%E1%BB%9Dng-B%C3%ACnh-Nh%C3%A2m-100067784149586/" TargetMode="External"/><Relationship Id="rId1075" Type="http://schemas.openxmlformats.org/officeDocument/2006/relationships/hyperlink" Target="https://www.facebook.com/p/C%C3%B4ng-an-ph%C6%B0%E1%BB%9Dng-Ph%C6%B0%E1%BB%9Bc-Ho%C3%A0-100077482225656/" TargetMode="External"/><Relationship Id="rId1282" Type="http://schemas.openxmlformats.org/officeDocument/2006/relationships/hyperlink" Target="https://www.facebook.com/tuoitrecatphcm/" TargetMode="External"/><Relationship Id="rId305" Type="http://schemas.openxmlformats.org/officeDocument/2006/relationships/hyperlink" Target="https://www.facebook.com/p/Tu%E1%BB%95i-tr%E1%BA%BB-C%C3%B4ng-an-huy%E1%BB%87n-Ninh-Ph%C6%B0%E1%BB%9Bc-100068114569027/" TargetMode="External"/><Relationship Id="rId512" Type="http://schemas.openxmlformats.org/officeDocument/2006/relationships/hyperlink" Target="https://www.facebook.com/TuoitrephuongHiepThanhTDM/" TargetMode="External"/><Relationship Id="rId957" Type="http://schemas.openxmlformats.org/officeDocument/2006/relationships/hyperlink" Target="https://phuhoi.anphu.angiang.gov.vn/" TargetMode="External"/><Relationship Id="rId1142" Type="http://schemas.openxmlformats.org/officeDocument/2006/relationships/hyperlink" Target="https://binhtho.tpthuduc.hochiminhcity.gov.vn/" TargetMode="External"/><Relationship Id="rId1587" Type="http://schemas.openxmlformats.org/officeDocument/2006/relationships/hyperlink" Target="https://www.facebook.com/p/Tu%E1%BB%95i-tr%E1%BA%BB-V%C4%A9nh-L%E1%BB%99c-A-100045482695387/" TargetMode="External"/><Relationship Id="rId1794" Type="http://schemas.openxmlformats.org/officeDocument/2006/relationships/hyperlink" Target="https://mylac.thuthua.longan.gov.vn/uy-ban-nhan-dan/cong-bo-quyet-dinh-bi-thu-dang-uy-xa-my-lac-956704" TargetMode="External"/><Relationship Id="rId86" Type="http://schemas.openxmlformats.org/officeDocument/2006/relationships/hyperlink" Target="https://www.facebook.com/profile.php?id=100080218864775" TargetMode="External"/><Relationship Id="rId817" Type="http://schemas.openxmlformats.org/officeDocument/2006/relationships/hyperlink" Target="https://dinhquan.dongnai.gov.vn/Pages/newsdetail.aspx?NewsId=5770&amp;CatId=97" TargetMode="External"/><Relationship Id="rId1002" Type="http://schemas.openxmlformats.org/officeDocument/2006/relationships/hyperlink" Target="https://www.facebook.com/thanhnienlongtoan/" TargetMode="External"/><Relationship Id="rId1447" Type="http://schemas.openxmlformats.org/officeDocument/2006/relationships/hyperlink" Target="https://www.facebook.com/tuoitrecatphcm/" TargetMode="External"/><Relationship Id="rId1654" Type="http://schemas.openxmlformats.org/officeDocument/2006/relationships/hyperlink" Target="https://anvinhngai.tanan.longan.gov.vn/" TargetMode="External"/><Relationship Id="rId1861" Type="http://schemas.openxmlformats.org/officeDocument/2006/relationships/hyperlink" Target="https://thuanthanh.cangiuoc.longan.gov.vn/" TargetMode="External"/><Relationship Id="rId1307" Type="http://schemas.openxmlformats.org/officeDocument/2006/relationships/hyperlink" Target="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" TargetMode="External"/><Relationship Id="rId1514" Type="http://schemas.openxmlformats.org/officeDocument/2006/relationships/hyperlink" Target="https://www.facebook.com/mtpttd/" TargetMode="External"/><Relationship Id="rId1721" Type="http://schemas.openxmlformats.org/officeDocument/2006/relationships/hyperlink" Target="https://thuanbinh.thanhhoa.longan.gov.vn/trang-chu" TargetMode="External"/><Relationship Id="rId13" Type="http://schemas.openxmlformats.org/officeDocument/2006/relationships/hyperlink" Target="https://www.facebook.com/profile.php?id=100083569744098" TargetMode="External"/><Relationship Id="rId1819" Type="http://schemas.openxmlformats.org/officeDocument/2006/relationships/hyperlink" Target="https://binhtinh.tantru.longan.gov.vn/" TargetMode="External"/><Relationship Id="rId162" Type="http://schemas.openxmlformats.org/officeDocument/2006/relationships/hyperlink" Target="https://www.facebook.com/CAX.Travong" TargetMode="External"/><Relationship Id="rId467" Type="http://schemas.openxmlformats.org/officeDocument/2006/relationships/hyperlink" Target="https://hoathanh.tayninh.gov.vn/vi/news/ubnd-xa-truong-dong/" TargetMode="External"/><Relationship Id="rId1097" Type="http://schemas.openxmlformats.org/officeDocument/2006/relationships/hyperlink" Target="http://phuongcogiang.gov.vn/" TargetMode="External"/><Relationship Id="rId674" Type="http://schemas.openxmlformats.org/officeDocument/2006/relationships/hyperlink" Target="https://thuongtan.bactanuyen.binhduong.gov.vn/" TargetMode="External"/><Relationship Id="rId881" Type="http://schemas.openxmlformats.org/officeDocument/2006/relationships/hyperlink" Target="https://cammy.dongnai.gov.vn/" TargetMode="External"/><Relationship Id="rId979" Type="http://schemas.openxmlformats.org/officeDocument/2006/relationships/hyperlink" Target="https://www.facebook.com/groups/417819772977469/" TargetMode="External"/><Relationship Id="rId327" Type="http://schemas.openxmlformats.org/officeDocument/2006/relationships/hyperlink" Target="https://txbinhminh.vinhlong.gov.vn/" TargetMode="External"/><Relationship Id="rId534" Type="http://schemas.openxmlformats.org/officeDocument/2006/relationships/hyperlink" Target="https://thudaumot.binhduong.gov.vn/chinh-quyen/bo-may-to-chuc/ubnd-cac-phuong" TargetMode="External"/><Relationship Id="rId741" Type="http://schemas.openxmlformats.org/officeDocument/2006/relationships/hyperlink" Target="https://vinhcuu.dongnai.gov.vn/" TargetMode="External"/><Relationship Id="rId839" Type="http://schemas.openxmlformats.org/officeDocument/2006/relationships/hyperlink" Target="https://www.facebook.com/p/C%C3%B4ng-an-x%C3%A3-B%E1%BA%AFc-S%C6%A1n-100072521040214/" TargetMode="External"/><Relationship Id="rId1164" Type="http://schemas.openxmlformats.org/officeDocument/2006/relationships/hyperlink" Target="https://www.facebook.com/p/%E1%BB%A6y-ban-nh%C3%A2n-d%C3%A2n-Ph%C6%B0%E1%BB%9Dng-15-Qu%E1%BA%ADn-11-100064712827995/" TargetMode="External"/><Relationship Id="rId1371" Type="http://schemas.openxmlformats.org/officeDocument/2006/relationships/hyperlink" Target="http://phuong14.quan10.gov.vn/" TargetMode="External"/><Relationship Id="rId1469" Type="http://schemas.openxmlformats.org/officeDocument/2006/relationships/hyperlink" Target="https://tanbinh.hochiminhcity.gov.vn/web/neoportal/-/uy-ban-nhan-dan-phuong-7" TargetMode="External"/><Relationship Id="rId601" Type="http://schemas.openxmlformats.org/officeDocument/2006/relationships/hyperlink" Target="https://www.facebook.com/p/C%C3%B4ng-an-x%C3%A3-Ph%C6%B0%E1%BB%9Bc-H%C3%B2a-huy%E1%BB%87n-Ph%C3%BA-Gi%C3%A1o-100085919055199/" TargetMode="External"/><Relationship Id="rId1024" Type="http://schemas.openxmlformats.org/officeDocument/2006/relationships/hyperlink" Target="https://www.facebook.com/tuoitrebariavungtau/" TargetMode="External"/><Relationship Id="rId1231" Type="http://schemas.openxmlformats.org/officeDocument/2006/relationships/hyperlink" Target="https://phuong12govap.gov.vn/" TargetMode="External"/><Relationship Id="rId1676" Type="http://schemas.openxmlformats.org/officeDocument/2006/relationships/hyperlink" Target="https://tanhung.longan.gov.vn/" TargetMode="External"/><Relationship Id="rId906" Type="http://schemas.openxmlformats.org/officeDocument/2006/relationships/hyperlink" Target="https://longthanh.dongnai.gov.vn/Pages/newsdetail.aspx?NewsId=10674&amp;CatId=95" TargetMode="External"/><Relationship Id="rId1329" Type="http://schemas.openxmlformats.org/officeDocument/2006/relationships/hyperlink" Target="https://www.facebook.com/p/B%E1%BA%A3n-tin-Ph%C6%B0%E1%BB%9Dng-9-Qu%E1%BA%ADn-11-100077663132015/" TargetMode="External"/><Relationship Id="rId1536" Type="http://schemas.openxmlformats.org/officeDocument/2006/relationships/hyperlink" Target="https://www.facebook.com/3663536003703918" TargetMode="External"/><Relationship Id="rId1743" Type="http://schemas.openxmlformats.org/officeDocument/2006/relationships/hyperlink" Target="https://www.facebook.com/tdlongan/?locale=nb_NO" TargetMode="External"/><Relationship Id="rId35" Type="http://schemas.openxmlformats.org/officeDocument/2006/relationships/hyperlink" Target="https://www.facebook.com/profile.php?id=100083687184983" TargetMode="External"/><Relationship Id="rId1603" Type="http://schemas.openxmlformats.org/officeDocument/2006/relationships/hyperlink" Target="https://binhchanh.hochiminhcity.gov.vn/binhchanh/changewebsite-anphutay?returnurl=%2Fbinhchanh%2Ftrang-chu" TargetMode="External"/><Relationship Id="rId1810" Type="http://schemas.openxmlformats.org/officeDocument/2006/relationships/hyperlink" Target="https://tantru.longan.gov.vn/xa-phuong-thi-tran-80723" TargetMode="External"/><Relationship Id="rId184" Type="http://schemas.openxmlformats.org/officeDocument/2006/relationships/hyperlink" Target="https://www.facebook.com/Conganxa.DakNhau" TargetMode="External"/><Relationship Id="rId391" Type="http://schemas.openxmlformats.org/officeDocument/2006/relationships/hyperlink" Target="https://www.facebook.com/groups/1297918403694656/" TargetMode="External"/><Relationship Id="rId251" Type="http://schemas.openxmlformats.org/officeDocument/2006/relationships/hyperlink" Target="https://bugiamap.binhphuoc.gov.vn/vi/binhthang/" TargetMode="External"/><Relationship Id="rId489" Type="http://schemas.openxmlformats.org/officeDocument/2006/relationships/hyperlink" Target="https://www.facebook.com/catienthuan/" TargetMode="External"/><Relationship Id="rId696" Type="http://schemas.openxmlformats.org/officeDocument/2006/relationships/hyperlink" Target="https://www.facebook.com/tuoitrephuongtamhiep/" TargetMode="External"/><Relationship Id="rId349" Type="http://schemas.openxmlformats.org/officeDocument/2006/relationships/hyperlink" Target="https://minhlong.chonthanh.binhphuoc.gov.vn/" TargetMode="External"/><Relationship Id="rId556" Type="http://schemas.openxmlformats.org/officeDocument/2006/relationships/hyperlink" Target="https://www.binhduong.gov.vn/" TargetMode="External"/><Relationship Id="rId763" Type="http://schemas.openxmlformats.org/officeDocument/2006/relationships/hyperlink" Target="https://phuthinh.daitu.thainguyen.gov.vn/gioi-thieu/-/asset_publisher/61VEKrBRTBWD/content/bo-may-to-chuc-xa-phu-thinh?inheritRedirect=true" TargetMode="External"/><Relationship Id="rId1186" Type="http://schemas.openxmlformats.org/officeDocument/2006/relationships/hyperlink" Target="https://tanbinh.hochiminhcity.gov.vn/web/neoportal/-/uy-ban-nhan-dan-phuong-9" TargetMode="External"/><Relationship Id="rId1393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11" Type="http://schemas.openxmlformats.org/officeDocument/2006/relationships/hyperlink" Target="https://www.facebook.com/profile.php?id=61554676719309" TargetMode="External"/><Relationship Id="rId209" Type="http://schemas.openxmlformats.org/officeDocument/2006/relationships/hyperlink" Target="https://www.facebook.com/profile.php?id=100083916917150" TargetMode="External"/><Relationship Id="rId416" Type="http://schemas.openxmlformats.org/officeDocument/2006/relationships/hyperlink" Target="https://www.facebook.com/CAXTDTN/" TargetMode="External"/><Relationship Id="rId970" Type="http://schemas.openxmlformats.org/officeDocument/2006/relationships/hyperlink" Target="https://phuong1.vungtau.baria-vungtau.gov.vn/" TargetMode="External"/><Relationship Id="rId1046" Type="http://schemas.openxmlformats.org/officeDocument/2006/relationships/hyperlink" Target="https://tanlam.xuyenmoc.baria-vungtau.gov.vn/" TargetMode="External"/><Relationship Id="rId1253" Type="http://schemas.openxmlformats.org/officeDocument/2006/relationships/hyperlink" Target="https://www.facebook.com/p/%E1%BB%A6y-ban-nh%C3%A2n-d%C3%A2n-Ph%C6%B0%E1%BB%9Dng-15-Qu%E1%BA%ADn-11-100064712827995/" TargetMode="External"/><Relationship Id="rId1698" Type="http://schemas.openxmlformats.org/officeDocument/2006/relationships/hyperlink" Target="https://binhhoatrung.mochoa.longan.gov.vn/" TargetMode="External"/><Relationship Id="rId623" Type="http://schemas.openxmlformats.org/officeDocument/2006/relationships/hyperlink" Target="https://www.binhduong.gov.vn/thong-tin-tuyen-truyen/2024/11/379-xa-thanh-hoi-tp-tan-uyen-dat-chuan-xa-nong-thon-moi-kieu-mau-ve-giao-du" TargetMode="External"/><Relationship Id="rId830" Type="http://schemas.openxmlformats.org/officeDocument/2006/relationships/hyperlink" Target="https://trangbom.dongnai.gov.vn/Pages/gioithieu.aspx?CatID=55" TargetMode="External"/><Relationship Id="rId928" Type="http://schemas.openxmlformats.org/officeDocument/2006/relationships/hyperlink" Target="https://xuanloc.dongnai.gov.vn/Pages/gioithieuchitiet.aspx?IDxa=38" TargetMode="External"/><Relationship Id="rId1460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58" Type="http://schemas.openxmlformats.org/officeDocument/2006/relationships/hyperlink" Target="https://www.facebook.com/dtnxattd/" TargetMode="External"/><Relationship Id="rId1765" Type="http://schemas.openxmlformats.org/officeDocument/2006/relationships/hyperlink" Target="https://duchoa.longan.gov.vn/bo-may-hanh-chinh/xa-my-hanh-nam-687804" TargetMode="External"/><Relationship Id="rId57" Type="http://schemas.openxmlformats.org/officeDocument/2006/relationships/hyperlink" Target="https://www.facebook.com/profile.php?id=100070434243609" TargetMode="External"/><Relationship Id="rId1113" Type="http://schemas.openxmlformats.org/officeDocument/2006/relationships/hyperlink" Target="https://www.facebook.com/p/Th%C3%B4ng-tin-ph%C6%B0%E1%BB%9Dng-T%C3%A2n-Th%E1%BB%9Bi-Hi%E1%BB%87p-100068745201574/" TargetMode="External"/><Relationship Id="rId1320" Type="http://schemas.openxmlformats.org/officeDocument/2006/relationships/hyperlink" Target="http://phuong14.quan10.gov.vn/" TargetMode="External"/><Relationship Id="rId1418" Type="http://schemas.openxmlformats.org/officeDocument/2006/relationships/hyperlink" Target="https://www.facebook.com/tuoitrecatphcm/" TargetMode="External"/><Relationship Id="rId1625" Type="http://schemas.openxmlformats.org/officeDocument/2006/relationships/hyperlink" Target="http://www.congbao.hochiminhcity.gov.vn/tin-tuc-tong-hop/uy-ban-nhan-dan-thanh-pho-ho-chi-minh-ban-hanh-quyet-%C4%91inh-so-4431-q%C4%91-ubnd-ve-cong-nhan-xa-tam-thon-hiep-huyen-can-gio-thanh-pho-ho-chi-minh-%C4%91at-chuan-nong-thon-mo" TargetMode="External"/><Relationship Id="rId1832" Type="http://schemas.openxmlformats.org/officeDocument/2006/relationships/hyperlink" Target="https://longson.canduoc.longan.gov.vn/" TargetMode="External"/><Relationship Id="rId273" Type="http://schemas.openxmlformats.org/officeDocument/2006/relationships/hyperlink" Target="https://congbobanan.toaan.gov.vn/5ta875204t1cvn/BA_TuyenCT_UB_Loc_Thinh.pdf" TargetMode="External"/><Relationship Id="rId480" Type="http://schemas.openxmlformats.org/officeDocument/2006/relationships/hyperlink" Target="https://www.facebook.com/danphuocdong/" TargetMode="External"/><Relationship Id="rId133" Type="http://schemas.openxmlformats.org/officeDocument/2006/relationships/hyperlink" Target="https://www.facebook.com/profile.php?id=100064732354409" TargetMode="External"/><Relationship Id="rId340" Type="http://schemas.openxmlformats.org/officeDocument/2006/relationships/hyperlink" Target="https://dangha.budang.binhphuoc.gov.vn/" TargetMode="External"/><Relationship Id="rId578" Type="http://schemas.openxmlformats.org/officeDocument/2006/relationships/hyperlink" Target="https://bencat.binhduong.gov.vn/gioi-thieu/ubnd-xa-phuong" TargetMode="External"/><Relationship Id="rId785" Type="http://schemas.openxmlformats.org/officeDocument/2006/relationships/hyperlink" Target="https://vinhcuu.dongnai.gov.vn/" TargetMode="External"/><Relationship Id="rId992" Type="http://schemas.openxmlformats.org/officeDocument/2006/relationships/hyperlink" Target="https://www.facebook.com/danguyphuong11/" TargetMode="External"/><Relationship Id="rId200" Type="http://schemas.openxmlformats.org/officeDocument/2006/relationships/hyperlink" Target="https://www.facebook.com/CAXLH" TargetMode="External"/><Relationship Id="rId438" Type="http://schemas.openxmlformats.org/officeDocument/2006/relationships/hyperlink" Target="https://www.facebook.com/p/C%C3%B4ng-an-x%C3%A3-Ph%C6%B0%E1%BB%9Bc-Vinh-huy%E1%BB%87n-Ninh-Ph%C6%B0%E1%BB%9Bc-100068912764094/" TargetMode="External"/><Relationship Id="rId645" Type="http://schemas.openxmlformats.org/officeDocument/2006/relationships/hyperlink" Target="https://thuanan.binhduong.gov.vn/thuangiao" TargetMode="External"/><Relationship Id="rId852" Type="http://schemas.openxmlformats.org/officeDocument/2006/relationships/hyperlink" Target="https://trangbom.dongnai.gov.vn/Pages/newsdetail.aspx?NewsId=14213&amp;CatId=87" TargetMode="External"/><Relationship Id="rId1068" Type="http://schemas.openxmlformats.org/officeDocument/2006/relationships/hyperlink" Target="https://phuochoi.datdo.baria-vungtau.gov.vn/" TargetMode="External"/><Relationship Id="rId1275" Type="http://schemas.openxmlformats.org/officeDocument/2006/relationships/hyperlink" Target="https://www.facebook.com/p/Ph%C6%B0%E1%BB%9Dng-7-B%C3%ACnh-Th%E1%BA%A1nh-100029413493915/" TargetMode="External"/><Relationship Id="rId1482" Type="http://schemas.openxmlformats.org/officeDocument/2006/relationships/hyperlink" Target="https://hochiminhcity.gov.vn/-/thong-tin-chi-ao-ieu-hanh-cua-thuong-truc-uy-ban-nhan-dan-thanh-pho-ho-chi-minh-ngay-09-09-2024" TargetMode="External"/><Relationship Id="rId505" Type="http://schemas.openxmlformats.org/officeDocument/2006/relationships/hyperlink" Target="https://www.facebook.com/conganBaTri/" TargetMode="External"/><Relationship Id="rId712" Type="http://schemas.openxmlformats.org/officeDocument/2006/relationships/hyperlink" Target="https://bienhoa.dongnai.gov.vn/Pages/gioithieu.aspx?CatID=109" TargetMode="External"/><Relationship Id="rId1135" Type="http://schemas.openxmlformats.org/officeDocument/2006/relationships/hyperlink" Target="https://www.facebook.com/p/Ph%C6%B0%E1%BB%9Dng-Linh-Chi%E1%BB%83u-TP-Th%E1%BB%A7-%C4%90%E1%BB%A9c-100064784807594/" TargetMode="External"/><Relationship Id="rId1342" Type="http://schemas.openxmlformats.org/officeDocument/2006/relationships/hyperlink" Target="https://www.facebook.com/phuong13tanbinh/" TargetMode="External"/><Relationship Id="rId1787" Type="http://schemas.openxmlformats.org/officeDocument/2006/relationships/hyperlink" Target="https://godau.tayninh.gov.vn/vi/page/Uy-ban-nhan-dan-xa-Thanh-Duc.html" TargetMode="External"/><Relationship Id="rId79" Type="http://schemas.openxmlformats.org/officeDocument/2006/relationships/hyperlink" Target="https://www.facebook.com/profile.php?id=100071442590165" TargetMode="External"/><Relationship Id="rId1202" Type="http://schemas.openxmlformats.org/officeDocument/2006/relationships/hyperlink" Target="https://phuong12govap.gov.vn/" TargetMode="External"/><Relationship Id="rId1647" Type="http://schemas.openxmlformats.org/officeDocument/2006/relationships/hyperlink" Target="https://www.facebook.com/MTTQNTT/" TargetMode="External"/><Relationship Id="rId1854" Type="http://schemas.openxmlformats.org/officeDocument/2006/relationships/hyperlink" Target="https://myloc.cangiuoc.longan.gov.vn/" TargetMode="External"/><Relationship Id="rId1507" Type="http://schemas.openxmlformats.org/officeDocument/2006/relationships/hyperlink" Target="https://phuongbinhtridonga.gov.vn/" TargetMode="External"/><Relationship Id="rId1714" Type="http://schemas.openxmlformats.org/officeDocument/2006/relationships/hyperlink" Target="https://kienbinh.tanthanh.longan.gov.vn/" TargetMode="External"/><Relationship Id="rId295" Type="http://schemas.openxmlformats.org/officeDocument/2006/relationships/hyperlink" Target="http://minhtam.honquan.binhphuoc.gov.vn/" TargetMode="External"/><Relationship Id="rId155" Type="http://schemas.openxmlformats.org/officeDocument/2006/relationships/hyperlink" Target="https://www.facebook.com/profile.php?id=100069805142208" TargetMode="External"/><Relationship Id="rId362" Type="http://schemas.openxmlformats.org/officeDocument/2006/relationships/hyperlink" Target="https://www.facebook.com/Trangbunhongaymoi/" TargetMode="External"/><Relationship Id="rId1297" Type="http://schemas.openxmlformats.org/officeDocument/2006/relationships/hyperlink" Target="https://tanbinh.hochiminhcity.gov.vn/web/neoportal/-/uy-ban-nhan-dan-phuong-13" TargetMode="External"/><Relationship Id="rId222" Type="http://schemas.openxmlformats.org/officeDocument/2006/relationships/hyperlink" Target="https://tanbinh.dongxoai.binhphuoc.gov.vn/" TargetMode="External"/><Relationship Id="rId667" Type="http://schemas.openxmlformats.org/officeDocument/2006/relationships/hyperlink" Target="https://tanthanh.vinhlong.gov.vn/" TargetMode="External"/><Relationship Id="rId874" Type="http://schemas.openxmlformats.org/officeDocument/2006/relationships/hyperlink" Target="https://thongnhat.dongnai.gov.vn/Pages/newsdetail.aspx?NewsId=7851&amp;CatId=86" TargetMode="External"/><Relationship Id="rId527" Type="http://schemas.openxmlformats.org/officeDocument/2006/relationships/hyperlink" Target="https://www.facebook.com/conganphuongphumy/" TargetMode="External"/><Relationship Id="rId734" Type="http://schemas.openxmlformats.org/officeDocument/2006/relationships/hyperlink" Target="https://longkhanh.dongnai.gov.vn/Pages/newsdetail.aspx?NewsId=3972&amp;CatId=105" TargetMode="External"/><Relationship Id="rId941" Type="http://schemas.openxmlformats.org/officeDocument/2006/relationships/hyperlink" Target="https://www.facebook.com/conganBaTri/" TargetMode="External"/><Relationship Id="rId1157" Type="http://schemas.openxmlformats.org/officeDocument/2006/relationships/hyperlink" Target="https://www.facebook.com/p/%C4%90%E1%BA%A3ng-b%E1%BB%99-Ph%C6%B0%E1%BB%9Dng-Tr%C6%B0%E1%BB%9Dng-Th%E1%BA%A1nh-Th%C3%A0nh-ph%E1%BB%91-Th%E1%BB%A7-%C4%90%E1%BB%A9c-Th%C3%A0nh-ph%E1%BB%91-H%E1%BB%93-Ch%C3%AD-Minh-100069366002768/" TargetMode="External"/><Relationship Id="rId1364" Type="http://schemas.openxmlformats.org/officeDocument/2006/relationships/hyperlink" Target="https://phuong6govap.gov.vn/" TargetMode="External"/><Relationship Id="rId1571" Type="http://schemas.openxmlformats.org/officeDocument/2006/relationships/hyperlink" Target="https://xatanthoinhi.hocmon.gov.vn/" TargetMode="External"/><Relationship Id="rId70" Type="http://schemas.openxmlformats.org/officeDocument/2006/relationships/hyperlink" Target="https://www.facebook.com/conganxaquangtrunghuyenthongnhat" TargetMode="External"/><Relationship Id="rId801" Type="http://schemas.openxmlformats.org/officeDocument/2006/relationships/hyperlink" Target="https://vinhcuu.dongnai.gov.vn/" TargetMode="External"/><Relationship Id="rId1017" Type="http://schemas.openxmlformats.org/officeDocument/2006/relationships/hyperlink" Target="https://binhba.chauduc.baria-vungtau.gov.vn/" TargetMode="External"/><Relationship Id="rId1224" Type="http://schemas.openxmlformats.org/officeDocument/2006/relationships/hyperlink" Target="https://phuong22binhthanh.gov.vn/" TargetMode="External"/><Relationship Id="rId1431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669" Type="http://schemas.openxmlformats.org/officeDocument/2006/relationships/hyperlink" Target="https://hungdiena.vinhhung.longan.gov.vn/" TargetMode="External"/><Relationship Id="rId1529" Type="http://schemas.openxmlformats.org/officeDocument/2006/relationships/hyperlink" Target="https://www.facebook.com/xadoanPMH/" TargetMode="External"/><Relationship Id="rId1736" Type="http://schemas.openxmlformats.org/officeDocument/2006/relationships/hyperlink" Target="https://myquytay.duchue.longan.gov.vn/" TargetMode="External"/><Relationship Id="rId28" Type="http://schemas.openxmlformats.org/officeDocument/2006/relationships/hyperlink" Target="https://www.facebook.com/profile.php?id=100072102533487" TargetMode="External"/><Relationship Id="rId1803" Type="http://schemas.openxmlformats.org/officeDocument/2006/relationships/hyperlink" Target="https://www.facebook.com/p/Tu%E1%BB%95i-tr%E1%BA%BB-M%E1%BB%B9-Ph%C3%BA-Th%E1%BB%A7-Th%E1%BB%ABa-100032867486327/" TargetMode="External"/><Relationship Id="rId177" Type="http://schemas.openxmlformats.org/officeDocument/2006/relationships/hyperlink" Target="https://www.facebook.com/caxminhthang" TargetMode="External"/><Relationship Id="rId384" Type="http://schemas.openxmlformats.org/officeDocument/2006/relationships/hyperlink" Target="https://binhminh.tayninh.gov.vn/vi/page/Uy-ban-nhan-dan-xa-Binh-Minh.html" TargetMode="External"/><Relationship Id="rId591" Type="http://schemas.openxmlformats.org/officeDocument/2006/relationships/hyperlink" Target="https://www.binhduong.gov.vn/" TargetMode="External"/><Relationship Id="rId244" Type="http://schemas.openxmlformats.org/officeDocument/2006/relationships/hyperlink" Target="https://bugiamap.binhphuoc.gov.vn/vi/duchanh/" TargetMode="External"/><Relationship Id="rId689" Type="http://schemas.openxmlformats.org/officeDocument/2006/relationships/hyperlink" Target="https://www.facebook.com/p/C%C3%B4ng-an-ph%C6%B0%E1%BB%9Dng-Long-B%C3%ACnh-100082997509616/" TargetMode="External"/><Relationship Id="rId896" Type="http://schemas.openxmlformats.org/officeDocument/2006/relationships/hyperlink" Target="https://cammy.dongnai.gov.vn/Pages/gioithieu.aspx?CatID=77" TargetMode="External"/><Relationship Id="rId1081" Type="http://schemas.openxmlformats.org/officeDocument/2006/relationships/hyperlink" Target="http://ttkhcn.baria-vungtau.gov.vn/hacdich/" TargetMode="External"/><Relationship Id="rId451" Type="http://schemas.openxmlformats.org/officeDocument/2006/relationships/hyperlink" Target="https://chauthanh.tayninh.gov.vn/vi/news/hoa-hoi/xa-hoa-hoi-thong-bao-phan-cong-can-bo-cong-chuc-phu-trach-huong-dan-ho-tro-ca-nhan-to-chuc-doanh-nghiep-de-dang-tiep-can-thuc-hien-ho-so-truc-tuyen-tren-cong-dich-vu-cong-cua-tinh-nam-2022-1955.html" TargetMode="External"/><Relationship Id="rId549" Type="http://schemas.openxmlformats.org/officeDocument/2006/relationships/hyperlink" Target="https://baubang.binhduong.gov.vn/ubnd-xa-thi-tran" TargetMode="External"/><Relationship Id="rId756" Type="http://schemas.openxmlformats.org/officeDocument/2006/relationships/hyperlink" Target="http://pbgdpl.dongnai.gov.vn/736/18581/Tinh-Dong-Nai-trien-khai-thuc-hien-sap-xep-don-vi-hanh-chinh-cap-xa.html" TargetMode="External"/><Relationship Id="rId1179" Type="http://schemas.openxmlformats.org/officeDocument/2006/relationships/hyperlink" Target="https://vpub.hochiminhcity.gov.vn/" TargetMode="External"/><Relationship Id="rId1386" Type="http://schemas.openxmlformats.org/officeDocument/2006/relationships/hyperlink" Target="https://www.facebook.com/p/Ph%C6%B0%E1%BB%9Dng-7-B%C3%ACnh-Th%E1%BA%A1nh-100029413493915/" TargetMode="External"/><Relationship Id="rId1593" Type="http://schemas.openxmlformats.org/officeDocument/2006/relationships/hyperlink" Target="https://www.facebook.com/banchqsleminhxuan/" TargetMode="External"/><Relationship Id="rId104" Type="http://schemas.openxmlformats.org/officeDocument/2006/relationships/hyperlink" Target="https://www.facebook.com/conganphuongVinhPhu" TargetMode="External"/><Relationship Id="rId311" Type="http://schemas.openxmlformats.org/officeDocument/2006/relationships/hyperlink" Target="https://tanhung.dongphu.binhphuoc.gov.vn/" TargetMode="External"/><Relationship Id="rId409" Type="http://schemas.openxmlformats.org/officeDocument/2006/relationships/hyperlink" Target="https://tanchau.tayninh.gov.vn/vi/page/Uy-ban-nhan-dan-xa-Tan-Hoa.html" TargetMode="External"/><Relationship Id="rId963" Type="http://schemas.openxmlformats.org/officeDocument/2006/relationships/hyperlink" Target="https://longtho.gov.vn/" TargetMode="External"/><Relationship Id="rId1039" Type="http://schemas.openxmlformats.org/officeDocument/2006/relationships/hyperlink" Target="https://dabac.chauduc.baria-vungtau.gov.vn/" TargetMode="External"/><Relationship Id="rId1246" Type="http://schemas.openxmlformats.org/officeDocument/2006/relationships/hyperlink" Target="https://phuong6govap.gov.vn/" TargetMode="External"/><Relationship Id="rId92" Type="http://schemas.openxmlformats.org/officeDocument/2006/relationships/hyperlink" Target="https://www.facebook.com/caphulam" TargetMode="External"/><Relationship Id="rId616" Type="http://schemas.openxmlformats.org/officeDocument/2006/relationships/hyperlink" Target="http://phuchanh.tanuyen.binhduong.gov.vn/" TargetMode="External"/><Relationship Id="rId823" Type="http://schemas.openxmlformats.org/officeDocument/2006/relationships/hyperlink" Target="https://www.facebook.com/p/C%C3%B4ng-an-x%C3%A3-Ph%C3%BA-T%C3%BAc-%C4%90%E1%BB%8Bnh-Qu%C3%A1n-100070288629348/" TargetMode="External"/><Relationship Id="rId1453" Type="http://schemas.openxmlformats.org/officeDocument/2006/relationships/hyperlink" Target="https://www.facebook.com/tuoitrecatphcm/" TargetMode="External"/><Relationship Id="rId1660" Type="http://schemas.openxmlformats.org/officeDocument/2006/relationships/hyperlink" Target="https://binhtan.kientuong.longan.gov.vn/" TargetMode="External"/><Relationship Id="rId1758" Type="http://schemas.openxmlformats.org/officeDocument/2006/relationships/hyperlink" Target="https://myhanhbac.duchoa.longan.gov.vn/" TargetMode="External"/><Relationship Id="rId1106" Type="http://schemas.openxmlformats.org/officeDocument/2006/relationships/hyperlink" Target="http://www.quan12.hochiminhcity.gov.vn/pages/hiep-thanh.aspx" TargetMode="External"/><Relationship Id="rId1313" Type="http://schemas.openxmlformats.org/officeDocument/2006/relationships/hyperlink" Target="https://anloidong.tpthuduc.hochiminhcity.gov.vn/" TargetMode="External"/><Relationship Id="rId1520" Type="http://schemas.openxmlformats.org/officeDocument/2006/relationships/hyperlink" Target="https://www.facebook.com/phuongbinhthuan/" TargetMode="External"/><Relationship Id="rId1618" Type="http://schemas.openxmlformats.org/officeDocument/2006/relationships/hyperlink" Target="https://www.facebook.com/p/C%C3%B4ng-an-x%C3%A3-Long-Th%E1%BB%9Bi-huy%E1%BB%87n-Ch%E1%BB%A3-L%C3%A1ch-100072520025903/" TargetMode="External"/><Relationship Id="rId1825" Type="http://schemas.openxmlformats.org/officeDocument/2006/relationships/hyperlink" Target="https://www.facebook.com/p/M%E1%BA%B7t-tr%E1%BA%ADn-x%C3%A3-Long-%C4%90%E1%BB%8Bnh-huy%E1%BB%87n-C%E1%BA%A7n-%C4%90%C6%B0%E1%BB%9Bc-t%E1%BB%89nh-Long-An-100076734243404/" TargetMode="External"/><Relationship Id="rId199" Type="http://schemas.openxmlformats.org/officeDocument/2006/relationships/hyperlink" Target="https://www.facebook.com/conganlocthien" TargetMode="External"/><Relationship Id="rId266" Type="http://schemas.openxmlformats.org/officeDocument/2006/relationships/hyperlink" Target="https://locninh.binhphuoc.gov.vn/" TargetMode="External"/><Relationship Id="rId473" Type="http://schemas.openxmlformats.org/officeDocument/2006/relationships/hyperlink" Target="https://hoathanh.tayninh.gov.vn/vi/news/ubnd-xa-long-thanh-nam/" TargetMode="External"/><Relationship Id="rId680" Type="http://schemas.openxmlformats.org/officeDocument/2006/relationships/hyperlink" Target="https://bienhoa.dongnai.gov.vn/Pages/gioithieu.aspx?CatID=93" TargetMode="External"/><Relationship Id="rId126" Type="http://schemas.openxmlformats.org/officeDocument/2006/relationships/hyperlink" Target="https://www.facebook.com/profile.php?id=61552030958351" TargetMode="External"/><Relationship Id="rId333" Type="http://schemas.openxmlformats.org/officeDocument/2006/relationships/hyperlink" Target="https://dongnai.budang.binhphuoc.gov.vn/" TargetMode="External"/><Relationship Id="rId540" Type="http://schemas.openxmlformats.org/officeDocument/2006/relationships/hyperlink" Target="https://baubang.binhduong.gov.vn/ubnd-xa-thi-tran" TargetMode="External"/><Relationship Id="rId778" Type="http://schemas.openxmlformats.org/officeDocument/2006/relationships/hyperlink" Target="https://www.facebook.com/TTCADN/" TargetMode="External"/><Relationship Id="rId985" Type="http://schemas.openxmlformats.org/officeDocument/2006/relationships/hyperlink" Target="https://phuong8.vungtau.baria-vungtau.gov.vn/" TargetMode="External"/><Relationship Id="rId1170" Type="http://schemas.openxmlformats.org/officeDocument/2006/relationships/hyperlink" Target="https://www.facebook.com/p/Ph%C6%B0%E1%BB%9Dng-6-Qu%E1%BA%ADn-B%C3%ACnh-Th%E1%BA%A1nh-100063683672949/" TargetMode="External"/><Relationship Id="rId638" Type="http://schemas.openxmlformats.org/officeDocument/2006/relationships/hyperlink" Target="https://www.facebook.com/p/C%C3%B4ng-an-ph%C6%B0%E1%BB%9Dng-B%C3%8CNH-H%C3%92A-th%C3%A0nh-ph%E1%BB%91-THU%E1%BA%ACN-AN-t%E1%BB%89nh-B%C3%8CNH-D%C6%AF%C6%A0NG-100092031729024/?locale=vi_VN" TargetMode="External"/><Relationship Id="rId845" Type="http://schemas.openxmlformats.org/officeDocument/2006/relationships/hyperlink" Target="https://www.facebook.com/THONGTINXABINHMINH/?locale=vi_VN" TargetMode="External"/><Relationship Id="rId1030" Type="http://schemas.openxmlformats.org/officeDocument/2006/relationships/hyperlink" Target="https://www.facebook.com/ANTTXALANGLON/" TargetMode="External"/><Relationship Id="rId1268" Type="http://schemas.openxmlformats.org/officeDocument/2006/relationships/hyperlink" Target="http://hieptan.tanphu.hochiminhcity.gov.vn/" TargetMode="External"/><Relationship Id="rId1475" Type="http://schemas.openxmlformats.org/officeDocument/2006/relationships/hyperlink" Target="https://www.facebook.com/tuoitrecatphcm/" TargetMode="External"/><Relationship Id="rId1682" Type="http://schemas.openxmlformats.org/officeDocument/2006/relationships/hyperlink" Target="https://hungdiena.vinhhung.longan.gov.vn/" TargetMode="External"/><Relationship Id="rId400" Type="http://schemas.openxmlformats.org/officeDocument/2006/relationships/hyperlink" Target="https://tanbien.tayninh.gov.vn/vi/news/xa-mo-cong/" TargetMode="External"/><Relationship Id="rId705" Type="http://schemas.openxmlformats.org/officeDocument/2006/relationships/hyperlink" Target="https://www.facebook.com/TTCADN/" TargetMode="External"/><Relationship Id="rId1128" Type="http://schemas.openxmlformats.org/officeDocument/2006/relationships/hyperlink" Target="https://linhtrung.tpthuduc.hochiminhcity.gov.vn/" TargetMode="External"/><Relationship Id="rId1335" Type="http://schemas.openxmlformats.org/officeDocument/2006/relationships/hyperlink" Target="https://www.facebook.com/tuoitrecatphcm/" TargetMode="External"/><Relationship Id="rId1542" Type="http://schemas.openxmlformats.org/officeDocument/2006/relationships/hyperlink" Target="https://www.facebook.com/p/X%C3%A3-Trung-L%E1%BA%ADp-H%E1%BA%A1-100077206788128/" TargetMode="External"/><Relationship Id="rId912" Type="http://schemas.openxmlformats.org/officeDocument/2006/relationships/hyperlink" Target="https://dongnai.gov.vn/Pages/newsdetail.aspx?NewsId=36584&amp;CatId=111" TargetMode="External"/><Relationship Id="rId1847" Type="http://schemas.openxmlformats.org/officeDocument/2006/relationships/hyperlink" Target="https://phuocly.cangiuoc.longan.gov.vn/" TargetMode="External"/><Relationship Id="rId41" Type="http://schemas.openxmlformats.org/officeDocument/2006/relationships/hyperlink" Target="https://www.facebook.com/profile.php?id=100068781315208" TargetMode="External"/><Relationship Id="rId1402" Type="http://schemas.openxmlformats.org/officeDocument/2006/relationships/hyperlink" Target="https://phuong6govap.gov.vn/" TargetMode="External"/><Relationship Id="rId1707" Type="http://schemas.openxmlformats.org/officeDocument/2006/relationships/hyperlink" Target="https://www.facebook.com/people/Tu%E1%BB%95i-Tr%E1%BA%BB-x%C3%A3-Nh%C6%A1n-Ho%C3%A0-L%E1%BA%ADp-huy%E1%BB%87n-T%C3%A2n-Th%E1%BA%A1nh-t%E1%BB%89nh-Long-An/100082889514714/" TargetMode="External"/><Relationship Id="rId190" Type="http://schemas.openxmlformats.org/officeDocument/2006/relationships/hyperlink" Target="https://www.facebook.com/profile.php?id=100045274099754" TargetMode="External"/><Relationship Id="rId288" Type="http://schemas.openxmlformats.org/officeDocument/2006/relationships/hyperlink" Target="https://phurieng.binhphuoc.gov.vn/" TargetMode="External"/><Relationship Id="rId495" Type="http://schemas.openxmlformats.org/officeDocument/2006/relationships/hyperlink" Target="https://www.facebook.com/caxanthanh/" TargetMode="External"/><Relationship Id="rId148" Type="http://schemas.openxmlformats.org/officeDocument/2006/relationships/hyperlink" Target="https://www.facebook.com/profile.php?id=100086181555625" TargetMode="External"/><Relationship Id="rId355" Type="http://schemas.openxmlformats.org/officeDocument/2006/relationships/hyperlink" Target="https://minhthang.chonthanh.binhphuoc.gov.vn/" TargetMode="External"/><Relationship Id="rId562" Type="http://schemas.openxmlformats.org/officeDocument/2006/relationships/hyperlink" Target="https://www.facebook.com/ConganhuyenDauTieng/" TargetMode="External"/><Relationship Id="rId1192" Type="http://schemas.openxmlformats.org/officeDocument/2006/relationships/hyperlink" Target="https://quan3.hochiminhcity.gov.vn/" TargetMode="External"/><Relationship Id="rId215" Type="http://schemas.openxmlformats.org/officeDocument/2006/relationships/hyperlink" Target="https://longgiang.phuoclong.binhphuoc.gov.vn/" TargetMode="External"/><Relationship Id="rId422" Type="http://schemas.openxmlformats.org/officeDocument/2006/relationships/hyperlink" Target="https://www.tayninh.gov.vn/vi/news/dua-nghi/t-y-ninh-s-p-nh-p-p-su-i-nh-m-v-o-p-ph-c-l-i-2-x-su-i---huy-n-d-ng-minh-ch-u-33611.html" TargetMode="External"/><Relationship Id="rId867" Type="http://schemas.openxmlformats.org/officeDocument/2006/relationships/hyperlink" Target="https://www.facebook.com/p/UBND-x%C3%A3-B%C3%A0u-H%C3%A0m-2-100069967091382/" TargetMode="External"/><Relationship Id="rId1052" Type="http://schemas.openxmlformats.org/officeDocument/2006/relationships/hyperlink" Target="https://www.facebook.com/groups/2109375895872924/" TargetMode="External"/><Relationship Id="rId1497" Type="http://schemas.openxmlformats.org/officeDocument/2006/relationships/hyperlink" Target="https://p16.govap.hochiminhcity.gov.vn/ubnd" TargetMode="External"/><Relationship Id="rId727" Type="http://schemas.openxmlformats.org/officeDocument/2006/relationships/hyperlink" Target="https://www.facebook.com/fanpageconganphuongxuanthanh/" TargetMode="External"/><Relationship Id="rId934" Type="http://schemas.openxmlformats.org/officeDocument/2006/relationships/hyperlink" Target="https://xuanloc.dongnai.gov.vn/Pages/gioithieuchitiet.aspx?IDxa=31" TargetMode="External"/><Relationship Id="rId1357" Type="http://schemas.openxmlformats.org/officeDocument/2006/relationships/hyperlink" Target="https://vpub.hochiminhcity.gov.vn/portal/home/lich-cong-tac/calendar-by-month.aspx?y=2021&amp;m=8" TargetMode="External"/><Relationship Id="rId1564" Type="http://schemas.openxmlformats.org/officeDocument/2006/relationships/hyperlink" Target="https://www.facebook.com/697134067631993" TargetMode="External"/><Relationship Id="rId1771" Type="http://schemas.openxmlformats.org/officeDocument/2006/relationships/hyperlink" Target="https://huuthanh.duchoa.longan.gov.vn/" TargetMode="External"/><Relationship Id="rId63" Type="http://schemas.openxmlformats.org/officeDocument/2006/relationships/hyperlink" Target="https://www.facebook.com/profile.php?id=100085336402533" TargetMode="External"/><Relationship Id="rId1217" Type="http://schemas.openxmlformats.org/officeDocument/2006/relationships/hyperlink" Target="https://www.facebook.com/tuoitrecatphcm/" TargetMode="External"/><Relationship Id="rId1424" Type="http://schemas.openxmlformats.org/officeDocument/2006/relationships/hyperlink" Target="https://quan3.hochiminhcity.gov.vn/" TargetMode="External"/><Relationship Id="rId1631" Type="http://schemas.openxmlformats.org/officeDocument/2006/relationships/hyperlink" Target="http://www.congbao.hochiminhcity.gov.vn/cong-bao/van-ban/quyet-dinh/so/6261-qd-ubnd/ngay/29-11-2017/noi-dung/42841" TargetMode="External"/><Relationship Id="rId1869" Type="http://schemas.openxmlformats.org/officeDocument/2006/relationships/hyperlink" Target="https://dongthanh.cangiuoc.longan.gov.vn/" TargetMode="External"/><Relationship Id="rId1729" Type="http://schemas.openxmlformats.org/officeDocument/2006/relationships/hyperlink" Target="https://tantay.thanhhoa.longan.gov.vn/" TargetMode="External"/><Relationship Id="rId377" Type="http://schemas.openxmlformats.org/officeDocument/2006/relationships/hyperlink" Target="https://www.facebook.com/CAPvinuocquenthanvidanphucvu/" TargetMode="External"/><Relationship Id="rId584" Type="http://schemas.openxmlformats.org/officeDocument/2006/relationships/hyperlink" Target="https://www.binhduong.gov.vn/" TargetMode="External"/><Relationship Id="rId5" Type="http://schemas.openxmlformats.org/officeDocument/2006/relationships/hyperlink" Target="https://www.facebook.com/profile.php?id=100069250576850" TargetMode="External"/><Relationship Id="rId237" Type="http://schemas.openxmlformats.org/officeDocument/2006/relationships/hyperlink" Target="https://thanhluong.binhlong.binhphuoc.gov.vn/" TargetMode="External"/><Relationship Id="rId791" Type="http://schemas.openxmlformats.org/officeDocument/2006/relationships/hyperlink" Target="https://vinhcuu.dongnai.gov.vn/" TargetMode="External"/><Relationship Id="rId889" Type="http://schemas.openxmlformats.org/officeDocument/2006/relationships/hyperlink" Target="https://cammy.dongnai.gov.vn/" TargetMode="External"/><Relationship Id="rId1074" Type="http://schemas.openxmlformats.org/officeDocument/2006/relationships/hyperlink" Target="https://tanhai.phumy.baria-vungtau.gov.vn/" TargetMode="External"/><Relationship Id="rId444" Type="http://schemas.openxmlformats.org/officeDocument/2006/relationships/hyperlink" Target="https://www.facebook.com/doanthanhniencongantayninh/" TargetMode="External"/><Relationship Id="rId651" Type="http://schemas.openxmlformats.org/officeDocument/2006/relationships/hyperlink" Target="https://thuanan.binhduong.gov.vn/anson/cocautochuc?t=6" TargetMode="External"/><Relationship Id="rId749" Type="http://schemas.openxmlformats.org/officeDocument/2006/relationships/hyperlink" Target="https://longkhanh.dongnai.gov.vn/Pages/newsdetail.aspx?NewsId=12894&amp;CatId=110" TargetMode="External"/><Relationship Id="rId1281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379" Type="http://schemas.openxmlformats.org/officeDocument/2006/relationships/hyperlink" Target="https://tanbinh.hochiminhcity.gov.vn/web/neoportal/-/uy-ban-nhan-dan-phuong-13" TargetMode="External"/><Relationship Id="rId1586" Type="http://schemas.openxmlformats.org/officeDocument/2006/relationships/hyperlink" Target="https://binhchanh.hochiminhcity.gov.vn/phamvanhai/uy-ban-nhan-dan-2?pagenumber=5" TargetMode="External"/><Relationship Id="rId304" Type="http://schemas.openxmlformats.org/officeDocument/2006/relationships/hyperlink" Target="http://tanquan.honquan.binhphuoc.gov.vn/" TargetMode="External"/><Relationship Id="rId511" Type="http://schemas.openxmlformats.org/officeDocument/2006/relationships/hyperlink" Target="https://trangbang.tayninh.gov.vn/vi/news/xa-phuoc-chi/" TargetMode="External"/><Relationship Id="rId609" Type="http://schemas.openxmlformats.org/officeDocument/2006/relationships/hyperlink" Target="https://www.facebook.com/congantinhbinhduong/" TargetMode="External"/><Relationship Id="rId956" Type="http://schemas.openxmlformats.org/officeDocument/2006/relationships/hyperlink" Target="https://www.facebook.com/p/C%C3%B4ng-an-x%C3%A3-Ph%C3%BA-H%E1%BB%99i-100069427081953/" TargetMode="External"/><Relationship Id="rId1141" Type="http://schemas.openxmlformats.org/officeDocument/2006/relationships/hyperlink" Target="https://www.facebook.com/p/Ph%C6%B0%E1%BB%9Dng-B%C3%ACnh-Th%E1%BB%8D-100069698377169/" TargetMode="External"/><Relationship Id="rId1239" Type="http://schemas.openxmlformats.org/officeDocument/2006/relationships/hyperlink" Target="http://phuong11.quan10.gov.vn/" TargetMode="External"/><Relationship Id="rId1793" Type="http://schemas.openxmlformats.org/officeDocument/2006/relationships/hyperlink" Target="https://longthuan.thuthua.longan.gov.vn/" TargetMode="External"/><Relationship Id="rId85" Type="http://schemas.openxmlformats.org/officeDocument/2006/relationships/hyperlink" Target="https://www.facebook.com/Caxthientan" TargetMode="External"/><Relationship Id="rId816" Type="http://schemas.openxmlformats.org/officeDocument/2006/relationships/hyperlink" Target="https://www.facebook.com/conganxagiacanh/" TargetMode="External"/><Relationship Id="rId1001" Type="http://schemas.openxmlformats.org/officeDocument/2006/relationships/hyperlink" Target="https://phuocnguyen.baria.baria-vungtau.gov.vn/" TargetMode="External"/><Relationship Id="rId1446" Type="http://schemas.openxmlformats.org/officeDocument/2006/relationships/hyperlink" Target="https://tanbinh.hochiminhcity.gov.vn/web/neoportal/-/uy-ban-nhan-dan-phuong-13" TargetMode="External"/><Relationship Id="rId1653" Type="http://schemas.openxmlformats.org/officeDocument/2006/relationships/hyperlink" Target="https://khanhhau.tanan.longan.gov.vn/" TargetMode="External"/><Relationship Id="rId1860" Type="http://schemas.openxmlformats.org/officeDocument/2006/relationships/hyperlink" Target="https://cangiuoc.longan.gov.vn/xa-phuong-thi-tran" TargetMode="External"/><Relationship Id="rId1306" Type="http://schemas.openxmlformats.org/officeDocument/2006/relationships/hyperlink" Target="https://binhtrungtay.tpthuduc.hochiminhcity.gov.vn/" TargetMode="External"/><Relationship Id="rId1513" Type="http://schemas.openxmlformats.org/officeDocument/2006/relationships/hyperlink" Target="http://phuonganlaca.gov.vn/" TargetMode="External"/><Relationship Id="rId1720" Type="http://schemas.openxmlformats.org/officeDocument/2006/relationships/hyperlink" Target="https://tanhiep.thanhhoa.longan.gov.vn/uy-ban-nhan-dan" TargetMode="External"/><Relationship Id="rId12" Type="http://schemas.openxmlformats.org/officeDocument/2006/relationships/hyperlink" Target="https://www.facebook.com/profile.php?id=61550344361190" TargetMode="External"/><Relationship Id="rId1818" Type="http://schemas.openxmlformats.org/officeDocument/2006/relationships/hyperlink" Target="https://binhlang.tantru.longan.gov.vn/" TargetMode="External"/><Relationship Id="rId161" Type="http://schemas.openxmlformats.org/officeDocument/2006/relationships/hyperlink" Target="https://www.facebook.com/profile.php?id=100070057856366" TargetMode="External"/><Relationship Id="rId399" Type="http://schemas.openxmlformats.org/officeDocument/2006/relationships/hyperlink" Target="https://www.facebook.com/p/C%C3%B4ng-an-x%C3%A3-M%E1%BB%8F-C%C3%B4ng-100068081329717/" TargetMode="External"/><Relationship Id="rId259" Type="http://schemas.openxmlformats.org/officeDocument/2006/relationships/hyperlink" Target="https://locthanh.locninh.binhphuoc.gov.vn/" TargetMode="External"/><Relationship Id="rId466" Type="http://schemas.openxmlformats.org/officeDocument/2006/relationships/hyperlink" Target="https://www.facebook.com/conganxatruongdong/" TargetMode="External"/><Relationship Id="rId673" Type="http://schemas.openxmlformats.org/officeDocument/2006/relationships/hyperlink" Target="https://www.facebook.com/UBMTTQVNxaThuongTan/" TargetMode="External"/><Relationship Id="rId880" Type="http://schemas.openxmlformats.org/officeDocument/2006/relationships/hyperlink" Target="https://cammy.dongnai.gov.vn/" TargetMode="External"/><Relationship Id="rId1096" Type="http://schemas.openxmlformats.org/officeDocument/2006/relationships/hyperlink" Target="http://phuongcauonglanh.gov.vn/" TargetMode="External"/><Relationship Id="rId119" Type="http://schemas.openxmlformats.org/officeDocument/2006/relationships/hyperlink" Target="https://www.facebook.com/profile.php?id=100086466174337" TargetMode="External"/><Relationship Id="rId326" Type="http://schemas.openxmlformats.org/officeDocument/2006/relationships/hyperlink" Target="https://thoson.budang.binhphuoc.gov.vn/" TargetMode="External"/><Relationship Id="rId533" Type="http://schemas.openxmlformats.org/officeDocument/2006/relationships/hyperlink" Target="https://www.facebook.com/p/Hi%E1%BB%87p-An-Qu%C3%AA-h%C6%B0%C6%A1ng-t%C3%B4i-100066646444821/" TargetMode="External"/><Relationship Id="rId978" Type="http://schemas.openxmlformats.org/officeDocument/2006/relationships/hyperlink" Target="https://phuong5.vungtau.baria-vungtau.gov.vn/" TargetMode="External"/><Relationship Id="rId1163" Type="http://schemas.openxmlformats.org/officeDocument/2006/relationships/hyperlink" Target="https://phuhuu.tpthuduc.hochiminhcity.gov.vn/" TargetMode="External"/><Relationship Id="rId1370" Type="http://schemas.openxmlformats.org/officeDocument/2006/relationships/hyperlink" Target="https://www.facebook.com/tuoitrecatphcm/" TargetMode="External"/><Relationship Id="rId740" Type="http://schemas.openxmlformats.org/officeDocument/2006/relationships/hyperlink" Target="https://www.facebook.com/capbaovinhlk/" TargetMode="External"/><Relationship Id="rId838" Type="http://schemas.openxmlformats.org/officeDocument/2006/relationships/hyperlink" Target="https://donghoa.phuyen.gov.vn/" TargetMode="External"/><Relationship Id="rId1023" Type="http://schemas.openxmlformats.org/officeDocument/2006/relationships/hyperlink" Target="https://sonbinh.chauduc.baria-vungtau.gov.vn/gioi-thieu-chung/" TargetMode="External"/><Relationship Id="rId1468" Type="http://schemas.openxmlformats.org/officeDocument/2006/relationships/hyperlink" Target="https://www.facebook.com/p/Ph%C6%B0%E1%BB%9Dng-7-B%C3%ACnh-Th%E1%BA%A1nh-100029413493915/" TargetMode="External"/><Relationship Id="rId1675" Type="http://schemas.openxmlformats.org/officeDocument/2006/relationships/hyperlink" Target="https://www.facebook.com/TranPhuThuan1981/" TargetMode="External"/><Relationship Id="rId600" Type="http://schemas.openxmlformats.org/officeDocument/2006/relationships/hyperlink" Target="https://vinhhoa-phugiao.binhduong.gov.vn/" TargetMode="External"/><Relationship Id="rId1230" Type="http://schemas.openxmlformats.org/officeDocument/2006/relationships/hyperlink" Target="https://www.facebook.com/tuoitrecatphcm/" TargetMode="External"/><Relationship Id="rId1328" Type="http://schemas.openxmlformats.org/officeDocument/2006/relationships/hyperlink" Target="https://phuong6govap.gov.vn/" TargetMode="External"/><Relationship Id="rId1535" Type="http://schemas.openxmlformats.org/officeDocument/2006/relationships/hyperlink" Target="https://vpub.hochiminhcity.gov.vn/portal/pages/2016-4-28/Don-cua-ong-Nguyen-Van-Co-ngu-tai-to-1-ap-Go-Noi-x-443188.aspx" TargetMode="External"/><Relationship Id="rId905" Type="http://schemas.openxmlformats.org/officeDocument/2006/relationships/hyperlink" Target="https://www.facebook.com/100070727010345" TargetMode="External"/><Relationship Id="rId1742" Type="http://schemas.openxmlformats.org/officeDocument/2006/relationships/hyperlink" Target="https://binhhoanam.duchue.longan.gov.vn/" TargetMode="External"/><Relationship Id="rId34" Type="http://schemas.openxmlformats.org/officeDocument/2006/relationships/hyperlink" Target="https://www.facebook.com/profile.php?id=100082043178890" TargetMode="External"/><Relationship Id="rId1602" Type="http://schemas.openxmlformats.org/officeDocument/2006/relationships/hyperlink" Target="https://binhchanh.hochiminhcity.gov.vn/phongphu/uy-ban-nhan-dan" TargetMode="External"/><Relationship Id="rId183" Type="http://schemas.openxmlformats.org/officeDocument/2006/relationships/hyperlink" Target="https://www.facebook.com/profile.php?id=100083832061201" TargetMode="External"/><Relationship Id="rId390" Type="http://schemas.openxmlformats.org/officeDocument/2006/relationships/hyperlink" Target="https://tanbien.tayninh.gov.vn/vi/news/to-chuc-bo-may-436/to-chuc-bo-may-xa-thanh-bac-5241.html" TargetMode="External"/><Relationship Id="rId250" Type="http://schemas.openxmlformats.org/officeDocument/2006/relationships/hyperlink" Target="https://www.facebook.com/people/C%C3%B4ng-an-x%C3%A3-B%C3%ACnh-Th%E1%BA%AFng-B%C3%B9-Gia-M%E1%BA%ADp/100063927224267/" TargetMode="External"/><Relationship Id="rId488" Type="http://schemas.openxmlformats.org/officeDocument/2006/relationships/hyperlink" Target="https://bencau.tayninh.gov.vn/vi/news/xa-long-giang/li-n-h-x-long-giang-50.html" TargetMode="External"/><Relationship Id="rId695" Type="http://schemas.openxmlformats.org/officeDocument/2006/relationships/hyperlink" Target="https://bienhoa.dongnai.gov.vn/Pages/gioithieu.aspx?CatID=96" TargetMode="External"/><Relationship Id="rId110" Type="http://schemas.openxmlformats.org/officeDocument/2006/relationships/hyperlink" Target="https://www.facebook.com/profile.php?id=100063661795835" TargetMode="External"/><Relationship Id="rId348" Type="http://schemas.openxmlformats.org/officeDocument/2006/relationships/hyperlink" Target="https://www.facebook.com/thcsmlct/" TargetMode="External"/><Relationship Id="rId555" Type="http://schemas.openxmlformats.org/officeDocument/2006/relationships/hyperlink" Target="https://www.facebook.com/ConganhuyenDauTieng/" TargetMode="External"/><Relationship Id="rId762" Type="http://schemas.openxmlformats.org/officeDocument/2006/relationships/hyperlink" Target="https://www.facebook.com/thongtin000doisong000giaitri/" TargetMode="External"/><Relationship Id="rId1185" Type="http://schemas.openxmlformats.org/officeDocument/2006/relationships/hyperlink" Target="https://www.facebook.com/p/B%E1%BA%A3n-tin-Ph%C6%B0%E1%BB%9Dng-9-Qu%E1%BA%ADn-11-100077663132015/" TargetMode="External"/><Relationship Id="rId1392" Type="http://schemas.openxmlformats.org/officeDocument/2006/relationships/hyperlink" Target="https://vpub.hochiminhcity.gov.vn/" TargetMode="External"/><Relationship Id="rId208" Type="http://schemas.openxmlformats.org/officeDocument/2006/relationships/hyperlink" Target="https://www.facebook.com/profile.php?id=100083859636366" TargetMode="External"/><Relationship Id="rId415" Type="http://schemas.openxmlformats.org/officeDocument/2006/relationships/hyperlink" Target="https://tanchau.tayninh.gov.vn/vi/page/Uy-ban-nhan-dan-xa-Tan-Hiep.html" TargetMode="External"/><Relationship Id="rId622" Type="http://schemas.openxmlformats.org/officeDocument/2006/relationships/hyperlink" Target="https://tanuyen.binhduong.gov.vn/" TargetMode="External"/><Relationship Id="rId1045" Type="http://schemas.openxmlformats.org/officeDocument/2006/relationships/hyperlink" Target="https://bongtrang.xuyenmoc.baria-vungtau.gov.vn/" TargetMode="External"/><Relationship Id="rId1252" Type="http://schemas.openxmlformats.org/officeDocument/2006/relationships/hyperlink" Target="http://phuong14.quan10.gov.vn/" TargetMode="External"/><Relationship Id="rId1697" Type="http://schemas.openxmlformats.org/officeDocument/2006/relationships/hyperlink" Target="https://binhthanh.mochoa.longan.gov.vn/" TargetMode="External"/><Relationship Id="rId927" Type="http://schemas.openxmlformats.org/officeDocument/2006/relationships/hyperlink" Target="https://www.facebook.com/p/Su%E1%BB%91i-Cao-Online-61555186881106/?locale=ru_RU" TargetMode="External"/><Relationship Id="rId1112" Type="http://schemas.openxmlformats.org/officeDocument/2006/relationships/hyperlink" Target="http://www.quan12.hochiminhcity.gov.vn/pages/an-phu-dong.aspx" TargetMode="External"/><Relationship Id="rId1557" Type="http://schemas.openxmlformats.org/officeDocument/2006/relationships/hyperlink" Target="http://www.congbao.hochiminhcity.gov.vn/cong-bao/van-ban/quyet-dinh/so/4933-qd-ubnd/ngay/11-09-2013/noi-dung/38234/38332" TargetMode="External"/><Relationship Id="rId1764" Type="http://schemas.openxmlformats.org/officeDocument/2006/relationships/hyperlink" Target="https://www.facebook.com/people/Tu%E1%BB%95i-tr%E1%BA%BB-M%E1%BB%B9-H%E1%BA%A1nh-Nam/100094230086237/" TargetMode="External"/><Relationship Id="rId56" Type="http://schemas.openxmlformats.org/officeDocument/2006/relationships/hyperlink" Target="https://www.facebook.com/kiencpr" TargetMode="External"/><Relationship Id="rId1417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624" Type="http://schemas.openxmlformats.org/officeDocument/2006/relationships/hyperlink" Target="https://www.facebook.com/p/%C4%90o%C3%A0n-thanh-ni%C3%AAn-Tam-Th%C3%B4n-Hi%E1%BB%87p-100064617285609/" TargetMode="External"/><Relationship Id="rId1831" Type="http://schemas.openxmlformats.org/officeDocument/2006/relationships/hyperlink" Target="https://longcang.canduoc.longan.gov.vn/" TargetMode="External"/><Relationship Id="rId272" Type="http://schemas.openxmlformats.org/officeDocument/2006/relationships/hyperlink" Target="https://lochung.locninh.binhphuoc.gov.vn/" TargetMode="External"/><Relationship Id="rId577" Type="http://schemas.openxmlformats.org/officeDocument/2006/relationships/hyperlink" Target="https://www.facebook.com/quansuthoihoa/" TargetMode="External"/><Relationship Id="rId132" Type="http://schemas.openxmlformats.org/officeDocument/2006/relationships/hyperlink" Target="https://www.facebook.com/caxanthanh" TargetMode="External"/><Relationship Id="rId784" Type="http://schemas.openxmlformats.org/officeDocument/2006/relationships/hyperlink" Target="https://www.facebook.com/TTCADN/" TargetMode="External"/><Relationship Id="rId991" Type="http://schemas.openxmlformats.org/officeDocument/2006/relationships/hyperlink" Target="https://phuong10.vungtau.baria-vungtau.gov.vn/" TargetMode="External"/><Relationship Id="rId1067" Type="http://schemas.openxmlformats.org/officeDocument/2006/relationships/hyperlink" Target="https://phuoclongtho.datdo.baria-vungtau.gov.vn/" TargetMode="External"/><Relationship Id="rId437" Type="http://schemas.openxmlformats.org/officeDocument/2006/relationships/hyperlink" Target="https://chauthanh.tayninh.gov.vn/vi/co-cau-to-chuc/vieworg/UBND-xa-Hao-Duoc-47/" TargetMode="External"/><Relationship Id="rId644" Type="http://schemas.openxmlformats.org/officeDocument/2006/relationships/hyperlink" Target="https://www.facebook.com/p/C%C3%B4ng-an-Ph%C6%B0%E1%BB%9Dng-Thu%E1%BA%ADn-Giao-100083096084529/" TargetMode="External"/><Relationship Id="rId851" Type="http://schemas.openxmlformats.org/officeDocument/2006/relationships/hyperlink" Target="https://www.facebook.com/ConganxaHungThinh/" TargetMode="External"/><Relationship Id="rId1274" Type="http://schemas.openxmlformats.org/officeDocument/2006/relationships/hyperlink" Target="https://hochiminhcity.gov.vn/-/thong-tin-chi-ao-ieu-hanh-cua-thuong-truc-uy-ban-nhan-dan-thanh-pho-ho-chi-minh-ngay-09-09-2024" TargetMode="External"/><Relationship Id="rId1481" Type="http://schemas.openxmlformats.org/officeDocument/2006/relationships/hyperlink" Target="https://www.facebook.com/p/B%E1%BA%A3n-tin-Ph%C6%B0%E1%BB%9Dng-9-Qu%E1%BA%ADn-11-100077663132015/" TargetMode="External"/><Relationship Id="rId1579" Type="http://schemas.openxmlformats.org/officeDocument/2006/relationships/hyperlink" Target="https://xaxuanthoidong.hocmon.gov.vn/" TargetMode="External"/><Relationship Id="rId504" Type="http://schemas.openxmlformats.org/officeDocument/2006/relationships/hyperlink" Target="https://trangbang.tayninh.gov.vn/vi/news/co-cau-to-chuc-463/co-cau-to-chuc-ubnd-phuong-gia-binh-1772.html" TargetMode="External"/><Relationship Id="rId711" Type="http://schemas.openxmlformats.org/officeDocument/2006/relationships/hyperlink" Target="https://www.facebook.com/p/Ban-ch%E1%BB%89-%C4%91%E1%BA%A1o-35-Ph%C6%B0%E1%BB%9Dng-T%C3%A2n-V%E1%BA%A1n-100053716039170/" TargetMode="External"/><Relationship Id="rId949" Type="http://schemas.openxmlformats.org/officeDocument/2006/relationships/hyperlink" Target="https://www.facebook.com/p/C%C3%B4ng-An-X%C3%A3-Long-T%C3%A2n-100072414188764/" TargetMode="External"/><Relationship Id="rId1134" Type="http://schemas.openxmlformats.org/officeDocument/2006/relationships/hyperlink" Target="https://hiepbinhchanh.tpthuduc.hochiminhcity.gov.vn/" TargetMode="External"/><Relationship Id="rId1341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786" Type="http://schemas.openxmlformats.org/officeDocument/2006/relationships/hyperlink" Target="https://www.facebook.com/tdlongan/?locale=vi_VN" TargetMode="External"/><Relationship Id="rId78" Type="http://schemas.openxmlformats.org/officeDocument/2006/relationships/hyperlink" Target="https://www.facebook.com/profile.php?id=100071885677837" TargetMode="External"/><Relationship Id="rId809" Type="http://schemas.openxmlformats.org/officeDocument/2006/relationships/hyperlink" Target="https://vinhcuu.dongnai.gov.vn/" TargetMode="External"/><Relationship Id="rId1201" Type="http://schemas.openxmlformats.org/officeDocument/2006/relationships/hyperlink" Target="https://www.facebook.com/tuoitrecatphcm/" TargetMode="External"/><Relationship Id="rId1439" Type="http://schemas.openxmlformats.org/officeDocument/2006/relationships/hyperlink" Target="http://phuong14.quan10.gov.vn/" TargetMode="External"/><Relationship Id="rId1646" Type="http://schemas.openxmlformats.org/officeDocument/2006/relationships/hyperlink" Target="https://huongthophu.tanan.longan.gov.vn/" TargetMode="External"/><Relationship Id="rId1853" Type="http://schemas.openxmlformats.org/officeDocument/2006/relationships/hyperlink" Target="https://phuochau.cangiuoc.longan.gov.vn/" TargetMode="External"/><Relationship Id="rId1506" Type="http://schemas.openxmlformats.org/officeDocument/2006/relationships/hyperlink" Target="https://phuongbinhtridong.gov.vn/" TargetMode="External"/><Relationship Id="rId1713" Type="http://schemas.openxmlformats.org/officeDocument/2006/relationships/hyperlink" Target="https://nhonhoa.tanthanh.longan.gov.vn/" TargetMode="External"/><Relationship Id="rId294" Type="http://schemas.openxmlformats.org/officeDocument/2006/relationships/hyperlink" Target="http://minhduc.honquan.binhphuoc.gov.vn/" TargetMode="External"/><Relationship Id="rId154" Type="http://schemas.openxmlformats.org/officeDocument/2006/relationships/hyperlink" Target="https://www.facebook.com/profile.php?id=100068977706850" TargetMode="External"/><Relationship Id="rId361" Type="http://schemas.openxmlformats.org/officeDocument/2006/relationships/hyperlink" Target="https://mc.ninhthuan.gov.vn/portaldvc/KenhTin/dich-vu-cong-truc-tuyen.aspx?_dv=000-21-32-H43" TargetMode="External"/><Relationship Id="rId599" Type="http://schemas.openxmlformats.org/officeDocument/2006/relationships/hyperlink" Target="https://www.facebook.com/TuoitreConganVinhPhuc/" TargetMode="External"/><Relationship Id="rId459" Type="http://schemas.openxmlformats.org/officeDocument/2006/relationships/hyperlink" Target="https://chauthanh.tayninh.gov.vn/vi/news/long-vinh/t-ch-c-b-m-y-h-nh-ch-nh-th-ng-tin-li-n-h-c-a-c-n-b--c-ng-ch-c-x-long-v-nh-470.html" TargetMode="External"/><Relationship Id="rId666" Type="http://schemas.openxmlformats.org/officeDocument/2006/relationships/hyperlink" Target="https://www.facebook.com/p/C%C3%B4ng-an-X%C3%A3-T%C3%A2n-Th%C3%A0nh-B%C3%ACnh-100069313282047/" TargetMode="External"/><Relationship Id="rId873" Type="http://schemas.openxmlformats.org/officeDocument/2006/relationships/hyperlink" Target="https://www.facebook.com/p/C%C3%B4ng-An-X%C3%A3-Xu%C3%A2n-Thi%E1%BB%87n-100091834942336/" TargetMode="External"/><Relationship Id="rId1089" Type="http://schemas.openxmlformats.org/officeDocument/2006/relationships/hyperlink" Target="https://phuongbennghe.gov.vn/" TargetMode="External"/><Relationship Id="rId1296" Type="http://schemas.openxmlformats.org/officeDocument/2006/relationships/hyperlink" Target="https://www.facebook.com/phuong13tanbinh/" TargetMode="External"/><Relationship Id="rId221" Type="http://schemas.openxmlformats.org/officeDocument/2006/relationships/hyperlink" Target="https://www.facebook.com/p/C%C3%B4ng-an-ph%C6%B0%E1%BB%9Dng-T%C3%A2n-B%C3%ACnh-100083729034656/" TargetMode="External"/><Relationship Id="rId319" Type="http://schemas.openxmlformats.org/officeDocument/2006/relationships/hyperlink" Target="https://dongtien.dongphu.binhphuoc.gov.vn/" TargetMode="External"/><Relationship Id="rId526" Type="http://schemas.openxmlformats.org/officeDocument/2006/relationships/hyperlink" Target="https://thudaumot.binhduong.gov.vn/phu-hoa" TargetMode="External"/><Relationship Id="rId1156" Type="http://schemas.openxmlformats.org/officeDocument/2006/relationships/hyperlink" Target="http://phuoclonga.tpthuduc.hochiminhcity.gov.vn/" TargetMode="External"/><Relationship Id="rId1363" Type="http://schemas.openxmlformats.org/officeDocument/2006/relationships/hyperlink" Target="https://www.facebook.com/tuoitrecatphcm/" TargetMode="External"/><Relationship Id="rId733" Type="http://schemas.openxmlformats.org/officeDocument/2006/relationships/hyperlink" Target="https://longkhanh.dongnai.gov.vn/Pages/newsdetail.aspx?NewsId=3972&amp;CatId=105" TargetMode="External"/><Relationship Id="rId940" Type="http://schemas.openxmlformats.org/officeDocument/2006/relationships/hyperlink" Target="https://xuanloc.dongnai.gov.vn/Pages/gioithieuchitiet.aspx?IDxa=40" TargetMode="External"/><Relationship Id="rId1016" Type="http://schemas.openxmlformats.org/officeDocument/2006/relationships/hyperlink" Target="https://www.facebook.com/p/UBND-x%C3%A3-B%C3%8CNH-Ba-100057602522834/" TargetMode="External"/><Relationship Id="rId1570" Type="http://schemas.openxmlformats.org/officeDocument/2006/relationships/hyperlink" Target="https://www.facebook.com/mttqhm.tanthoinhi/?locale=vi_VN" TargetMode="External"/><Relationship Id="rId1668" Type="http://schemas.openxmlformats.org/officeDocument/2006/relationships/hyperlink" Target="https://hungdienb.tanhung.longan.gov.vn/" TargetMode="External"/><Relationship Id="rId800" Type="http://schemas.openxmlformats.org/officeDocument/2006/relationships/hyperlink" Target="https://www.facebook.com/caxmada/" TargetMode="External"/><Relationship Id="rId1223" Type="http://schemas.openxmlformats.org/officeDocument/2006/relationships/hyperlink" Target="https://www.facebook.com/p/Ph%C6%B0%E1%BB%9Dng-22-Qu%E1%BA%ADn-B%C3%ACnh-Th%E1%BA%A1nh-100083001625347/" TargetMode="External"/><Relationship Id="rId1430" Type="http://schemas.openxmlformats.org/officeDocument/2006/relationships/hyperlink" Target="https://www.facebook.com/p/%E1%BB%A6y-ban-nh%C3%A2n-d%C3%A2n-Ph%C6%B0%E1%BB%9Dng-15-Qu%E1%BA%ADn-11-100064712827995/" TargetMode="External"/><Relationship Id="rId1528" Type="http://schemas.openxmlformats.org/officeDocument/2006/relationships/hyperlink" Target="https://quan7.hochiminhcity.gov.vn/chi-tiet-tin-tuc/-/asset_publisher/6MeKi7djC3fc/content/phuong-phu--1?category-related=154507&amp;inheritRedirect=true" TargetMode="External"/><Relationship Id="rId1735" Type="http://schemas.openxmlformats.org/officeDocument/2006/relationships/hyperlink" Target="https://www.facebook.com/groups/329044317773097/" TargetMode="External"/><Relationship Id="rId27" Type="http://schemas.openxmlformats.org/officeDocument/2006/relationships/hyperlink" Target="https://www.facebook.com/profile.php?id=100079957434003" TargetMode="External"/><Relationship Id="rId1802" Type="http://schemas.openxmlformats.org/officeDocument/2006/relationships/hyperlink" Target="https://binhthanh.mochoa.longan.gov.vn/" TargetMode="External"/><Relationship Id="rId176" Type="http://schemas.openxmlformats.org/officeDocument/2006/relationships/hyperlink" Target="https://www.facebook.com/codobinhson" TargetMode="External"/><Relationship Id="rId383" Type="http://schemas.openxmlformats.org/officeDocument/2006/relationships/hyperlink" Target="https://tanbinhthanhpho.tayninh.gov.vn/" TargetMode="External"/><Relationship Id="rId590" Type="http://schemas.openxmlformats.org/officeDocument/2006/relationships/hyperlink" Target="https://www.facebook.com/ConganhuyenDauTieng/" TargetMode="External"/><Relationship Id="rId243" Type="http://schemas.openxmlformats.org/officeDocument/2006/relationships/hyperlink" Target="https://dako.bugiamap.binhphuoc.gov.vn/" TargetMode="External"/><Relationship Id="rId450" Type="http://schemas.openxmlformats.org/officeDocument/2006/relationships/hyperlink" Target="https://chauthanh.tayninh.gov.vn/vi/co-cau-to-chuc/vieworg/UBND-xa-Tri-Binh-45/" TargetMode="External"/><Relationship Id="rId688" Type="http://schemas.openxmlformats.org/officeDocument/2006/relationships/hyperlink" Target="https://bienhoa.dongnai.gov.vn/Pages/gioithieu.aspx?CatID=101" TargetMode="External"/><Relationship Id="rId895" Type="http://schemas.openxmlformats.org/officeDocument/2006/relationships/hyperlink" Target="https://cammy.dongnai.gov.vn/" TargetMode="External"/><Relationship Id="rId1080" Type="http://schemas.openxmlformats.org/officeDocument/2006/relationships/hyperlink" Target="http://ttkhcn.baria-vungtau.gov.vn/songxoai/" TargetMode="External"/><Relationship Id="rId103" Type="http://schemas.openxmlformats.org/officeDocument/2006/relationships/hyperlink" Target="https://www.facebook.com/profile.php?id=100063494855130" TargetMode="External"/><Relationship Id="rId310" Type="http://schemas.openxmlformats.org/officeDocument/2006/relationships/hyperlink" Target="https://www.facebook.com/p/C%C3%B4ng-an-x%C3%A3-T%C3%A2n-H%C6%B0ng-huy%E1%BB%87n-H%E1%BB%9Bn-Qu%E1%BA%A3n-100079919810613/" TargetMode="External"/><Relationship Id="rId548" Type="http://schemas.openxmlformats.org/officeDocument/2006/relationships/hyperlink" Target="https://www.facebook.com/tuoitrebinhduong2020/" TargetMode="External"/><Relationship Id="rId755" Type="http://schemas.openxmlformats.org/officeDocument/2006/relationships/hyperlink" Target="https://www.facebook.com/@Nuituongnt/" TargetMode="External"/><Relationship Id="rId962" Type="http://schemas.openxmlformats.org/officeDocument/2006/relationships/hyperlink" Target="https://www.facebook.com/p/C%C3%B4ng-an-x%C3%A3-Long-Th%E1%BB%8D-100082443905683/?locale=vi_VN" TargetMode="External"/><Relationship Id="rId1178" Type="http://schemas.openxmlformats.org/officeDocument/2006/relationships/hyperlink" Target="http://phuong10.quan10.gov.vn/" TargetMode="External"/><Relationship Id="rId1385" Type="http://schemas.openxmlformats.org/officeDocument/2006/relationships/hyperlink" Target="https://phuong12govap.gov.vn/" TargetMode="External"/><Relationship Id="rId1592" Type="http://schemas.openxmlformats.org/officeDocument/2006/relationships/hyperlink" Target="https://binhchanh.hochiminhcity.gov.vn/binhloi/gop-y-website" TargetMode="External"/><Relationship Id="rId91" Type="http://schemas.openxmlformats.org/officeDocument/2006/relationships/hyperlink" Target="https://www.facebook.com/profile.php?id=100063458078982" TargetMode="External"/><Relationship Id="rId408" Type="http://schemas.openxmlformats.org/officeDocument/2006/relationships/hyperlink" Target="https://www.facebook.com/ConganxaTanhoa/" TargetMode="External"/><Relationship Id="rId615" Type="http://schemas.openxmlformats.org/officeDocument/2006/relationships/hyperlink" Target="https://www.facebook.com/p/Ph%C6%B0%E1%BB%9Dng-Ph%C3%BA-Ch%C3%A1nh-Th%C3%A0nh-ph%E1%BB%91-T%C3%A2n-Uy%C3%AAn-100063057499024/" TargetMode="External"/><Relationship Id="rId822" Type="http://schemas.openxmlformats.org/officeDocument/2006/relationships/hyperlink" Target="https://dinhquan.dongnai.gov.vn/Pages/newsdetail.aspx?NewsId=5228&amp;CatId=107" TargetMode="External"/><Relationship Id="rId1038" Type="http://schemas.openxmlformats.org/officeDocument/2006/relationships/hyperlink" Target="https://www.facebook.com/p/UBND-x%C3%A3-%C4%90%C3%A1-B%E1%BA%A1c-100057558485065/" TargetMode="External"/><Relationship Id="rId1245" Type="http://schemas.openxmlformats.org/officeDocument/2006/relationships/hyperlink" Target="https://www.facebook.com/tuoitrecatphcm/" TargetMode="External"/><Relationship Id="rId1452" Type="http://schemas.openxmlformats.org/officeDocument/2006/relationships/hyperlink" Target="https://hochiminhcity.gov.vn/-/thong-tin-chi-ao-ieu-hanh-cua-thuong-truc-uy-ban-nhan-dan-thanh-pho-ho-chi-minh-ngay-09-09-2024" TargetMode="External"/><Relationship Id="rId1105" Type="http://schemas.openxmlformats.org/officeDocument/2006/relationships/hyperlink" Target="http://www.phuongthanhloc.gov.vn/" TargetMode="External"/><Relationship Id="rId1312" Type="http://schemas.openxmlformats.org/officeDocument/2006/relationships/hyperlink" Target="https://www.facebook.com/cenhochiminh/" TargetMode="External"/><Relationship Id="rId1757" Type="http://schemas.openxmlformats.org/officeDocument/2006/relationships/hyperlink" Target="https://tanbinh.tantru.longan.gov.vn/" TargetMode="External"/><Relationship Id="rId49" Type="http://schemas.openxmlformats.org/officeDocument/2006/relationships/hyperlink" Target="https://www.facebook.com/profile.php?id=100076366344957" TargetMode="External"/><Relationship Id="rId1617" Type="http://schemas.openxmlformats.org/officeDocument/2006/relationships/hyperlink" Target="http://www.congbao.hochiminhcity.gov.vn/tin-tuc-tong-hop/cong-nhan-xa-phu-xuan-huyen-nha-be-thanh-pho-ho-chi-minh-%C4%91at-chuan-nong-thon-moi-nang-cao-nam-2019" TargetMode="External"/><Relationship Id="rId1824" Type="http://schemas.openxmlformats.org/officeDocument/2006/relationships/hyperlink" Target="https://longkhe.canduoc.longan.gov.vn/" TargetMode="External"/><Relationship Id="rId198" Type="http://schemas.openxmlformats.org/officeDocument/2006/relationships/hyperlink" Target="https://www.facebook.com/profile.php?id=100069578351468" TargetMode="External"/><Relationship Id="rId265" Type="http://schemas.openxmlformats.org/officeDocument/2006/relationships/hyperlink" Target="https://binhphuoc.gov.vn/vi/news/tin-tuc-su-kien-421/loc-quang-duoc-cong-nhan-xa-nong-thon-moi-28605.html" TargetMode="External"/><Relationship Id="rId472" Type="http://schemas.openxmlformats.org/officeDocument/2006/relationships/hyperlink" Target="https://www.facebook.com/p/C%C3%B4ng-an-x%C3%A3-Long-Th%C3%A0nh-Nam-100069128499366/" TargetMode="External"/><Relationship Id="rId125" Type="http://schemas.openxmlformats.org/officeDocument/2006/relationships/hyperlink" Target="https://www.facebook.com/profile.php?id=100086062297370" TargetMode="External"/><Relationship Id="rId332" Type="http://schemas.openxmlformats.org/officeDocument/2006/relationships/hyperlink" Target="https://www.facebook.com/p/Tu%E1%BB%95i-tr%E1%BA%BB-C%C3%B4ng-an-huy%E1%BB%87n-Ninh-Ph%C6%B0%E1%BB%9Bc-100068114569027/" TargetMode="External"/><Relationship Id="rId777" Type="http://schemas.openxmlformats.org/officeDocument/2006/relationships/hyperlink" Target="https://nhontrach.dongnai.gov.vn/Pages/gioithieu_Xa-TT.aspx?CatID=18" TargetMode="External"/><Relationship Id="rId984" Type="http://schemas.openxmlformats.org/officeDocument/2006/relationships/hyperlink" Target="https://www.facebook.com/p/C%C3%B4ng-an-Ph%C6%B0%E1%BB%9Dng-8-V%C5%A9ng-T%C3%A0u-100083956775697/" TargetMode="External"/><Relationship Id="rId637" Type="http://schemas.openxmlformats.org/officeDocument/2006/relationships/hyperlink" Target="https://www.binhduong.gov.vn/dautuphattrien/Lists/ThongTinCanBiet/ChiTiet.aspx?ID=983" TargetMode="External"/><Relationship Id="rId844" Type="http://schemas.openxmlformats.org/officeDocument/2006/relationships/hyperlink" Target="https://trangbom.dongnai.gov.vn/Pages/newsdetail.aspx?NewsId=15369&amp;CatId=51" TargetMode="External"/><Relationship Id="rId1267" Type="http://schemas.openxmlformats.org/officeDocument/2006/relationships/hyperlink" Target="https://www.facebook.com/tuoitrehieptanquantanphu/" TargetMode="External"/><Relationship Id="rId1474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681" Type="http://schemas.openxmlformats.org/officeDocument/2006/relationships/hyperlink" Target="https://tanhung.longan.gov.vn/" TargetMode="External"/><Relationship Id="rId704" Type="http://schemas.openxmlformats.org/officeDocument/2006/relationships/hyperlink" Target="https://bienhoa.dongnai.gov.vn/Pages/gioithieu.aspx?CatID=90" TargetMode="External"/><Relationship Id="rId911" Type="http://schemas.openxmlformats.org/officeDocument/2006/relationships/hyperlink" Target="https://www.facebook.com/DoanXaCamDuong/" TargetMode="External"/><Relationship Id="rId1127" Type="http://schemas.openxmlformats.org/officeDocument/2006/relationships/hyperlink" Target="https://www.facebook.com/phuongLinhTrung.TpThuDuc/?locale=vi_VN" TargetMode="External"/><Relationship Id="rId1334" Type="http://schemas.openxmlformats.org/officeDocument/2006/relationships/hyperlink" Target="https://vpub.hochiminhcity.gov.vn/" TargetMode="External"/><Relationship Id="rId1541" Type="http://schemas.openxmlformats.org/officeDocument/2006/relationships/hyperlink" Target="http://congbao.hochiminhcity.gov.vn/tin-tuc-tong-hop/uy-ban-nhan-dan-thanh-pho-ho-chi-minh-ban-hanh-quyet-%C4%91inh-so-4568-q%C4%91-ubnd-ve-cong-nhan-nghe-truyen-thong-san-xuat-banh-trang-tai-xa-phu-hoa-%C4%91ong-huyen-cu-chi" TargetMode="External"/><Relationship Id="rId1779" Type="http://schemas.openxmlformats.org/officeDocument/2006/relationships/hyperlink" Target="https://anthanh.benluc.longan.gov.vn/uy-ban-nhan-dan" TargetMode="External"/><Relationship Id="rId40" Type="http://schemas.openxmlformats.org/officeDocument/2006/relationships/hyperlink" Target="https://www.facebook.com/ConganSuoiNgheChauDuc" TargetMode="External"/><Relationship Id="rId1401" Type="http://schemas.openxmlformats.org/officeDocument/2006/relationships/hyperlink" Target="https://www.facebook.com/tuoitrecatphcm/" TargetMode="External"/><Relationship Id="rId1639" Type="http://schemas.openxmlformats.org/officeDocument/2006/relationships/hyperlink" Target="https://phuong1.tanan.longan.gov.vn/" TargetMode="External"/><Relationship Id="rId1846" Type="http://schemas.openxmlformats.org/officeDocument/2006/relationships/hyperlink" Target="https://tanchanh.canduoc.longan.gov.vn/" TargetMode="External"/><Relationship Id="rId1706" Type="http://schemas.openxmlformats.org/officeDocument/2006/relationships/hyperlink" Target="https://tanthanh.longan.gov.vn/xa-phuong-thi-tran" TargetMode="External"/><Relationship Id="rId287" Type="http://schemas.openxmlformats.org/officeDocument/2006/relationships/hyperlink" Target="https://www.facebook.com/conganBaTri/" TargetMode="External"/><Relationship Id="rId494" Type="http://schemas.openxmlformats.org/officeDocument/2006/relationships/hyperlink" Target="https://bencau.tayninh.gov.vn/vi/page/UBND-Xa-Thi-Tran.html" TargetMode="External"/><Relationship Id="rId147" Type="http://schemas.openxmlformats.org/officeDocument/2006/relationships/hyperlink" Target="https://www.facebook.com/profile.php?id=100076960981792" TargetMode="External"/><Relationship Id="rId354" Type="http://schemas.openxmlformats.org/officeDocument/2006/relationships/hyperlink" Target="https://www.facebook.com/caxminhthang/" TargetMode="External"/><Relationship Id="rId799" Type="http://schemas.openxmlformats.org/officeDocument/2006/relationships/hyperlink" Target="https://vinhcuu.dongnai.gov.vn/Pages/newsdetail.aspx?NewsId=9228&amp;CatId=123" TargetMode="External"/><Relationship Id="rId1191" Type="http://schemas.openxmlformats.org/officeDocument/2006/relationships/hyperlink" Target="https://www.facebook.com/tuoitrecatphcm/" TargetMode="External"/><Relationship Id="rId561" Type="http://schemas.openxmlformats.org/officeDocument/2006/relationships/hyperlink" Target="https://www.binhduong.gov.vn/chinhquyen/Pages/Van-ban-Chi-dao-Dieu-hanh.aspx?LoaiVanBan=Quy%E1%BA%BFt+%C4%91%E1%BB%8Bnh" TargetMode="External"/><Relationship Id="rId659" Type="http://schemas.openxmlformats.org/officeDocument/2006/relationships/hyperlink" Target="https://tandinh.bactanuyen.binhduong.gov.vn/" TargetMode="External"/><Relationship Id="rId866" Type="http://schemas.openxmlformats.org/officeDocument/2006/relationships/hyperlink" Target="https://thongnhat.dongnai.gov.vn/" TargetMode="External"/><Relationship Id="rId1289" Type="http://schemas.openxmlformats.org/officeDocument/2006/relationships/hyperlink" Target="http://phuong11.quan10.gov.vn/" TargetMode="External"/><Relationship Id="rId1496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214" Type="http://schemas.openxmlformats.org/officeDocument/2006/relationships/hyperlink" Target="https://songiang.phuoclong.binhphuoc.gov.vn/" TargetMode="External"/><Relationship Id="rId421" Type="http://schemas.openxmlformats.org/officeDocument/2006/relationships/hyperlink" Target="https://www.facebook.com/p/C%C3%B4ng-an-x%C3%A3-Su%E1%BB%91i-%C4%90%C3%A1-100070632272565/" TargetMode="External"/><Relationship Id="rId519" Type="http://schemas.openxmlformats.org/officeDocument/2006/relationships/hyperlink" Target="https://www.facebook.com/p/Ph%C3%BA-Th%E1%BB%8D-t%E1%BB%B1-h%C3%A0o-%C4%91%E1%BA%A5t-Th%E1%BB%A7-100063494953103/" TargetMode="External"/><Relationship Id="rId1051" Type="http://schemas.openxmlformats.org/officeDocument/2006/relationships/hyperlink" Target="https://hoahung.xuyenmoc.baria-vungtau.gov.vn/" TargetMode="External"/><Relationship Id="rId1149" Type="http://schemas.openxmlformats.org/officeDocument/2006/relationships/hyperlink" Target="https://hiepphu.tpthuduc.hochiminhcity.gov.vn/" TargetMode="External"/><Relationship Id="rId1356" Type="http://schemas.openxmlformats.org/officeDocument/2006/relationships/hyperlink" Target="https://www.facebook.com/tuoitrecatphcm/" TargetMode="External"/><Relationship Id="rId726" Type="http://schemas.openxmlformats.org/officeDocument/2006/relationships/hyperlink" Target="https://longkhanh.dongnai.gov.vn/Pages/newsdetail.aspx?NewsId=13123&amp;CatId=120" TargetMode="External"/><Relationship Id="rId933" Type="http://schemas.openxmlformats.org/officeDocument/2006/relationships/hyperlink" Target="https://xuanloc.dongnai.gov.vn/Pages/newsdetail.aspx?NewsId=6756&amp;CatId=128" TargetMode="External"/><Relationship Id="rId1009" Type="http://schemas.openxmlformats.org/officeDocument/2006/relationships/hyperlink" Target="https://www.facebook.com/thanhnien.tanhung/" TargetMode="External"/><Relationship Id="rId1563" Type="http://schemas.openxmlformats.org/officeDocument/2006/relationships/hyperlink" Target="http://ccvtlt.sonoivu.hochiminhcity.gov.vn/viewtintuc/uy-ban-nhan-dan-xa-tan-phu-trung-huyen-cu-chi-trien-khai-huong-dan-cong-tac-lap-ho-so-cong-viec-1136.html" TargetMode="External"/><Relationship Id="rId1770" Type="http://schemas.openxmlformats.org/officeDocument/2006/relationships/hyperlink" Target="https://duchoaha.duchoa.longan.gov.vn/" TargetMode="External"/><Relationship Id="rId1868" Type="http://schemas.openxmlformats.org/officeDocument/2006/relationships/hyperlink" Target="https://longphung.cangiuoc.longan.gov.vn/" TargetMode="External"/><Relationship Id="rId62" Type="http://schemas.openxmlformats.org/officeDocument/2006/relationships/hyperlink" Target="https://www.facebook.com/profile.php?id=100090060805684" TargetMode="External"/><Relationship Id="rId1216" Type="http://schemas.openxmlformats.org/officeDocument/2006/relationships/hyperlink" Target="https://vpub.hochiminhcity.gov.vn/" TargetMode="External"/><Relationship Id="rId1423" Type="http://schemas.openxmlformats.org/officeDocument/2006/relationships/hyperlink" Target="https://www.facebook.com/tuoitrecatphcm/" TargetMode="External"/><Relationship Id="rId1630" Type="http://schemas.openxmlformats.org/officeDocument/2006/relationships/hyperlink" Target="https://longhoa.phutan.angiang.gov.vn/" TargetMode="External"/><Relationship Id="rId1728" Type="http://schemas.openxmlformats.org/officeDocument/2006/relationships/hyperlink" Target="https://thuytay.thanhhoa.longan.gov.vn/" TargetMode="External"/><Relationship Id="rId169" Type="http://schemas.openxmlformats.org/officeDocument/2006/relationships/hyperlink" Target="https://www.facebook.com/profile.php?id=100070468615365" TargetMode="External"/><Relationship Id="rId376" Type="http://schemas.openxmlformats.org/officeDocument/2006/relationships/hyperlink" Target="https://phuong4.tayninh.gov.vn/" TargetMode="External"/><Relationship Id="rId583" Type="http://schemas.openxmlformats.org/officeDocument/2006/relationships/hyperlink" Target="https://www.facebook.com/tuoitrebinhduong2020/" TargetMode="External"/><Relationship Id="rId790" Type="http://schemas.openxmlformats.org/officeDocument/2006/relationships/hyperlink" Target="https://www.facebook.com/p/C%C3%B4ng-an-x%C3%A3-B%C3%ACnh-L%E1%BB%A3i-100080218864775/" TargetMode="External"/><Relationship Id="rId4" Type="http://schemas.openxmlformats.org/officeDocument/2006/relationships/hyperlink" Target="https://www.facebook.com/profile.php?id=100069896973119" TargetMode="External"/><Relationship Id="rId236" Type="http://schemas.openxmlformats.org/officeDocument/2006/relationships/hyperlink" Target="https://www.facebook.com/p/X%C3%A3-Thanh-L%C6%B0%C6%A1ng-Th%E1%BB%8B-x%C3%A3-B%C3%ACnh-Long-100081300855436/" TargetMode="External"/><Relationship Id="rId443" Type="http://schemas.openxmlformats.org/officeDocument/2006/relationships/hyperlink" Target="https://chauthanh.tayninh.gov.vn/vi/co-cau-to-chuc/vieworg/UBND-xa-Thai-Binh-41/" TargetMode="External"/><Relationship Id="rId650" Type="http://schemas.openxmlformats.org/officeDocument/2006/relationships/hyperlink" Target="https://www.facebook.com/p/Tu%E1%BB%95i-tr%E1%BA%BB-C%C3%B4ng-an-th%E1%BB%8B-x%C3%A3-S%C6%A1n-T%C3%A2y-100040884909606/" TargetMode="External"/><Relationship Id="rId888" Type="http://schemas.openxmlformats.org/officeDocument/2006/relationships/hyperlink" Target="https://www.facebook.com/conganxathuducbinhdaibentre/" TargetMode="External"/><Relationship Id="rId1073" Type="http://schemas.openxmlformats.org/officeDocument/2006/relationships/hyperlink" Target="https://tanhoa.phumy.baria-vungtau.gov.vn/" TargetMode="External"/><Relationship Id="rId1280" Type="http://schemas.openxmlformats.org/officeDocument/2006/relationships/hyperlink" Target="https://vpub.hochiminhcity.gov.vn/" TargetMode="External"/><Relationship Id="rId303" Type="http://schemas.openxmlformats.org/officeDocument/2006/relationships/hyperlink" Target="https://tanhiep.honquan.binhphuoc.gov.vn/" TargetMode="External"/><Relationship Id="rId748" Type="http://schemas.openxmlformats.org/officeDocument/2006/relationships/hyperlink" Target="https://xuantan-xuantruong.namdinh.gov.vn/uy-ban-nhan-dan/uy-ban-nhan-dan-xa-xuan-tan-296894" TargetMode="External"/><Relationship Id="rId955" Type="http://schemas.openxmlformats.org/officeDocument/2006/relationships/hyperlink" Target="https://nhontrach.dongnai.gov.vn/Pages/gioithieu.aspx?CatID=4" TargetMode="External"/><Relationship Id="rId1140" Type="http://schemas.openxmlformats.org/officeDocument/2006/relationships/hyperlink" Target="https://linhdong.tpthuduc.hochiminhcity.gov.vn/" TargetMode="External"/><Relationship Id="rId1378" Type="http://schemas.openxmlformats.org/officeDocument/2006/relationships/hyperlink" Target="https://www.facebook.com/phuong13tanbinh/" TargetMode="External"/><Relationship Id="rId1585" Type="http://schemas.openxmlformats.org/officeDocument/2006/relationships/hyperlink" Target="https://www.facebook.com/phamvanhaingaymoi/" TargetMode="External"/><Relationship Id="rId1792" Type="http://schemas.openxmlformats.org/officeDocument/2006/relationships/hyperlink" Target="https://www.facebook.com/tdlongan/?locale=bn_IN" TargetMode="External"/><Relationship Id="rId84" Type="http://schemas.openxmlformats.org/officeDocument/2006/relationships/hyperlink" Target="https://www.facebook.com/profile.php?id=100070990324302" TargetMode="External"/><Relationship Id="rId510" Type="http://schemas.openxmlformats.org/officeDocument/2006/relationships/hyperlink" Target="https://hoathanh.tayninh.gov.vn/vi/news/thong-tin-lien-he-402/thong-tin-lien-he-cua-uy-ban-nhan-dan-xa-truong-hoa-7354.html" TargetMode="External"/><Relationship Id="rId608" Type="http://schemas.openxmlformats.org/officeDocument/2006/relationships/hyperlink" Target="http://vinhtan.tanuyen.binhduong.gov.vn/" TargetMode="External"/><Relationship Id="rId815" Type="http://schemas.openxmlformats.org/officeDocument/2006/relationships/hyperlink" Target="https://dinhquan.dongnai.gov.vn/Pages/newsdetail.aspx?NewsId=4684&amp;CatId=124" TargetMode="External"/><Relationship Id="rId1238" Type="http://schemas.openxmlformats.org/officeDocument/2006/relationships/hyperlink" Target="https://www.facebook.com/p/%E1%BB%A6y-ban-nh%C3%A2n-d%C3%A2n-ph%C6%B0%E1%BB%9Dng-11-qu%E1%BA%ADn-T%C3%A2n-B%C3%ACnh-100064941120082/" TargetMode="External"/><Relationship Id="rId1445" Type="http://schemas.openxmlformats.org/officeDocument/2006/relationships/hyperlink" Target="https://www.facebook.com/phuong13tanbinh/" TargetMode="External"/><Relationship Id="rId1652" Type="http://schemas.openxmlformats.org/officeDocument/2006/relationships/hyperlink" Target="https://www.facebook.com/3071649616260069/" TargetMode="External"/><Relationship Id="rId1000" Type="http://schemas.openxmlformats.org/officeDocument/2006/relationships/hyperlink" Target="https://www.facebook.com/reel/1441648283169816/" TargetMode="External"/><Relationship Id="rId1305" Type="http://schemas.openxmlformats.org/officeDocument/2006/relationships/hyperlink" Target="https://www.facebook.com/tuoitrephuongbinhtrungtay/?locale=vi_VN" TargetMode="External"/><Relationship Id="rId1512" Type="http://schemas.openxmlformats.org/officeDocument/2006/relationships/hyperlink" Target="http://phuonganlaca.gov.vn/" TargetMode="External"/><Relationship Id="rId1817" Type="http://schemas.openxmlformats.org/officeDocument/2006/relationships/hyperlink" Target="https://www.facebook.com/100093917420105" TargetMode="External"/><Relationship Id="rId11" Type="http://schemas.openxmlformats.org/officeDocument/2006/relationships/hyperlink" Target="https://www.facebook.com/profile.php?id=100084994268585" TargetMode="External"/><Relationship Id="rId398" Type="http://schemas.openxmlformats.org/officeDocument/2006/relationships/hyperlink" Target="https://tanphong.tayninh.gov.vn/" TargetMode="External"/><Relationship Id="rId160" Type="http://schemas.openxmlformats.org/officeDocument/2006/relationships/hyperlink" Target="https://www.facebook.com/conganxaxsuoiday" TargetMode="External"/><Relationship Id="rId258" Type="http://schemas.openxmlformats.org/officeDocument/2006/relationships/hyperlink" Target="https://www.facebook.com/people/C%C3%B4ng-an-X%C3%A3-L%E1%BB%99c-Th%E1%BA%A1nh/100090376058208/" TargetMode="External"/><Relationship Id="rId465" Type="http://schemas.openxmlformats.org/officeDocument/2006/relationships/hyperlink" Target="https://hoathanh.tayninh.gov.vn/vi/news/thong-tin-lien-he-402/thong-tin-lien-he-cua-uy-ban-nhan-dan-xa-truong-hoa-7354.html" TargetMode="External"/><Relationship Id="rId672" Type="http://schemas.openxmlformats.org/officeDocument/2006/relationships/hyperlink" Target="https://tanmy.bactanuyen.binhduong.gov.vn/" TargetMode="External"/><Relationship Id="rId1095" Type="http://schemas.openxmlformats.org/officeDocument/2006/relationships/hyperlink" Target="https://www.facebook.com/142328344255375" TargetMode="External"/><Relationship Id="rId118" Type="http://schemas.openxmlformats.org/officeDocument/2006/relationships/hyperlink" Target="https://www.facebook.com/profile.php?id=100069562920682" TargetMode="External"/><Relationship Id="rId325" Type="http://schemas.openxmlformats.org/officeDocument/2006/relationships/hyperlink" Target="https://phuson.budang.binhphuoc.gov.vn/" TargetMode="External"/><Relationship Id="rId532" Type="http://schemas.openxmlformats.org/officeDocument/2006/relationships/hyperlink" Target="http://tanhiep.tanuyen.binhduong.gov.vn/" TargetMode="External"/><Relationship Id="rId977" Type="http://schemas.openxmlformats.org/officeDocument/2006/relationships/hyperlink" Target="https://phuong4.vungtau.baria-vungtau.gov.vn/" TargetMode="External"/><Relationship Id="rId1162" Type="http://schemas.openxmlformats.org/officeDocument/2006/relationships/hyperlink" Target="https://phuocbinh.tpthuduc.hochiminhcity.gov.vn/" TargetMode="External"/><Relationship Id="rId837" Type="http://schemas.openxmlformats.org/officeDocument/2006/relationships/hyperlink" Target="https://www.facebook.com/caxdonghoa/" TargetMode="External"/><Relationship Id="rId1022" Type="http://schemas.openxmlformats.org/officeDocument/2006/relationships/hyperlink" Target="https://www.facebook.com/p/C%C3%B4ng-an-x%C3%A3-S%C6%A1n-B%C3%ACnh-100063907420993/" TargetMode="External"/><Relationship Id="rId1467" Type="http://schemas.openxmlformats.org/officeDocument/2006/relationships/hyperlink" Target="https://quan3.hochiminhcity.gov.vn/" TargetMode="External"/><Relationship Id="rId1674" Type="http://schemas.openxmlformats.org/officeDocument/2006/relationships/hyperlink" Target="https://tanhung.longan.gov.vn/" TargetMode="External"/><Relationship Id="rId904" Type="http://schemas.openxmlformats.org/officeDocument/2006/relationships/hyperlink" Target="https://longthanh.dongnai.gov.vn/Pages/gioithieu.aspx?CatID=69" TargetMode="External"/><Relationship Id="rId1327" Type="http://schemas.openxmlformats.org/officeDocument/2006/relationships/hyperlink" Target="https://www.facebook.com/tuoitrecatphcm/" TargetMode="External"/><Relationship Id="rId1534" Type="http://schemas.openxmlformats.org/officeDocument/2006/relationships/hyperlink" Target="https://www.facebook.com/xaannhontay/?locale=vi_VN" TargetMode="External"/><Relationship Id="rId1741" Type="http://schemas.openxmlformats.org/officeDocument/2006/relationships/hyperlink" Target="https://binhhoahung.duchue.longan.gov.vn/" TargetMode="External"/><Relationship Id="rId33" Type="http://schemas.openxmlformats.org/officeDocument/2006/relationships/hyperlink" Target="https://www.facebook.com/profile.php?id=100075789198417" TargetMode="External"/><Relationship Id="rId1601" Type="http://schemas.openxmlformats.org/officeDocument/2006/relationships/hyperlink" Target="https://www.facebook.com/p/X%C3%83-%C4%90O%C3%80N-PHONG-PH%C3%9A-100069019966029/" TargetMode="External"/><Relationship Id="rId1839" Type="http://schemas.openxmlformats.org/officeDocument/2006/relationships/hyperlink" Target="https://phuoctuy.canduoc.longan.gov.vn/" TargetMode="External"/><Relationship Id="rId182" Type="http://schemas.openxmlformats.org/officeDocument/2006/relationships/hyperlink" Target="https://www.facebook.com/profile.php?id=100085768309234" TargetMode="External"/><Relationship Id="rId487" Type="http://schemas.openxmlformats.org/officeDocument/2006/relationships/hyperlink" Target="https://www.tayninh.gov.vn/vi/news/tin-noi-bat/c-ng-b-song-ph-ng-c-p-c-a-kh-u-ph-long-ph-c-t-nh-t-y-ninh-vi-t-nam-prey-taey-t-nh-svay-ri-ng-v-ng-qu-c-campuchia-3825.html" TargetMode="External"/><Relationship Id="rId694" Type="http://schemas.openxmlformats.org/officeDocument/2006/relationships/hyperlink" Target="https://bienhoa.dongnai.gov.vn/Pages/gioithieu.aspx?CatID=111" TargetMode="External"/><Relationship Id="rId347" Type="http://schemas.openxmlformats.org/officeDocument/2006/relationships/hyperlink" Target="https://budang.binhphuoc.gov.vn/vi/news/cai-cach-hanh-chinh/ubnd-xa-minh-hung-huyen-bu-dang-trao-giay-chung-nhan-ket-hon-cho-cong-dan-3723.html" TargetMode="External"/><Relationship Id="rId999" Type="http://schemas.openxmlformats.org/officeDocument/2006/relationships/hyperlink" Target="https://phuochiep.baria.baria-vungtau.gov.vn/" TargetMode="External"/><Relationship Id="rId1184" Type="http://schemas.openxmlformats.org/officeDocument/2006/relationships/hyperlink" Target="https://vpub.hochiminhcity.gov.vn/" TargetMode="External"/><Relationship Id="rId554" Type="http://schemas.openxmlformats.org/officeDocument/2006/relationships/hyperlink" Target="https://kienxuong.thaibinh.gov.vn/cac-don-vi-hanh-chinh/xa-minh-tan" TargetMode="External"/><Relationship Id="rId761" Type="http://schemas.openxmlformats.org/officeDocument/2006/relationships/hyperlink" Target="https://tanphu.dongnai.gov.vn/Pages/gioithieu.aspx?CatID=18" TargetMode="External"/><Relationship Id="rId859" Type="http://schemas.openxmlformats.org/officeDocument/2006/relationships/hyperlink" Target="https://thongnhat.dongnai.gov.vn/Pages/gioithieu.aspx?CatID=8" TargetMode="External"/><Relationship Id="rId1391" Type="http://schemas.openxmlformats.org/officeDocument/2006/relationships/hyperlink" Target="https://www.facebook.com/tuoitrecatphcm/" TargetMode="External"/><Relationship Id="rId1489" Type="http://schemas.openxmlformats.org/officeDocument/2006/relationships/hyperlink" Target="https://phuong12govap.gov.vn/" TargetMode="External"/><Relationship Id="rId1696" Type="http://schemas.openxmlformats.org/officeDocument/2006/relationships/hyperlink" Target="https://www.facebook.com/CAXBINHTHANH/" TargetMode="External"/><Relationship Id="rId207" Type="http://schemas.openxmlformats.org/officeDocument/2006/relationships/hyperlink" Target="https://www.facebook.com/profile.php?id=100084159032913" TargetMode="External"/><Relationship Id="rId414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621" Type="http://schemas.openxmlformats.org/officeDocument/2006/relationships/hyperlink" Target="https://www.facebook.com/p/Th%C3%B4ng-tin-ph%C6%B0%E1%BB%9Dng-Th%E1%BA%A1nh-Ph%C6%B0%E1%BB%9Bc-100068166885100/" TargetMode="External"/><Relationship Id="rId1044" Type="http://schemas.openxmlformats.org/officeDocument/2006/relationships/hyperlink" Target="https://xuyenmoc.baria-vungtau.gov.vn/" TargetMode="External"/><Relationship Id="rId1251" Type="http://schemas.openxmlformats.org/officeDocument/2006/relationships/hyperlink" Target="https://www.facebook.com/tuoitrecatphcm/" TargetMode="External"/><Relationship Id="rId1349" Type="http://schemas.openxmlformats.org/officeDocument/2006/relationships/hyperlink" Target="http://phuong11.quan10.gov.vn/" TargetMode="External"/><Relationship Id="rId719" Type="http://schemas.openxmlformats.org/officeDocument/2006/relationships/hyperlink" Target="https://www.facebook.com/TTCADN/" TargetMode="External"/><Relationship Id="rId926" Type="http://schemas.openxmlformats.org/officeDocument/2006/relationships/hyperlink" Target="https://xuanloc.dongnai.gov.vn/Pages/gioithieuchitiet.aspx?IDxa=45" TargetMode="External"/><Relationship Id="rId1111" Type="http://schemas.openxmlformats.org/officeDocument/2006/relationships/hyperlink" Target="https://www.facebook.com/p/Ban-CHQS-ph%C6%B0%E1%BB%9Dng-An-Ph%C3%BA-%C4%90%C3%B4ng-Qu%E1%BA%ADn-12-100078939106549/" TargetMode="External"/><Relationship Id="rId1556" Type="http://schemas.openxmlformats.org/officeDocument/2006/relationships/hyperlink" Target="https://www.facebook.com/tuoitredanangdn/?locale=hu_HU" TargetMode="External"/><Relationship Id="rId1763" Type="http://schemas.openxmlformats.org/officeDocument/2006/relationships/hyperlink" Target="https://hoakhanhdong.duchoa.longan.gov.vn/" TargetMode="External"/><Relationship Id="rId55" Type="http://schemas.openxmlformats.org/officeDocument/2006/relationships/hyperlink" Target="https://www.facebook.com/profile.php?id=100028607537605" TargetMode="External"/><Relationship Id="rId1209" Type="http://schemas.openxmlformats.org/officeDocument/2006/relationships/hyperlink" Target="https://phuong6govap.gov.vn/" TargetMode="External"/><Relationship Id="rId1416" Type="http://schemas.openxmlformats.org/officeDocument/2006/relationships/hyperlink" Target="https://www.facebook.com/p/%E1%BB%A6y-ban-nh%C3%A2n-d%C3%A2n-Ph%C6%B0%E1%BB%9Dng-15-Qu%E1%BA%ADn-11-100064712827995/" TargetMode="External"/><Relationship Id="rId1623" Type="http://schemas.openxmlformats.org/officeDocument/2006/relationships/hyperlink" Target=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 TargetMode="External"/><Relationship Id="rId1830" Type="http://schemas.openxmlformats.org/officeDocument/2006/relationships/hyperlink" Target="https://longhoa.canduoc.longan.gov.vn/" TargetMode="External"/><Relationship Id="rId271" Type="http://schemas.openxmlformats.org/officeDocument/2006/relationships/hyperlink" Target="https://locdien.locninh.binhphuoc.gov.vn/" TargetMode="External"/><Relationship Id="rId66" Type="http://schemas.openxmlformats.org/officeDocument/2006/relationships/hyperlink" Target="https://www.facebook.com/CAxuanque" TargetMode="External"/><Relationship Id="rId131" Type="http://schemas.openxmlformats.org/officeDocument/2006/relationships/hyperlink" Target="https://www.facebook.com/profile.php?id=100063786161167" TargetMode="External"/><Relationship Id="rId369" Type="http://schemas.openxmlformats.org/officeDocument/2006/relationships/hyperlink" Target="https://www.facebook.com/conganhuyenphurieng/" TargetMode="External"/><Relationship Id="rId576" Type="http://schemas.openxmlformats.org/officeDocument/2006/relationships/hyperlink" Target="https://bencat.binhduong.gov.vn/gioi-thieu/ubnd-xa-phuong" TargetMode="External"/><Relationship Id="rId783" Type="http://schemas.openxmlformats.org/officeDocument/2006/relationships/hyperlink" Target="https://vinhcuu.dongnai.gov.vn/" TargetMode="External"/><Relationship Id="rId990" Type="http://schemas.openxmlformats.org/officeDocument/2006/relationships/hyperlink" Target="https://rachdua.vungtau.baria-vungtau.gov.vn/" TargetMode="External"/><Relationship Id="rId1427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634" Type="http://schemas.openxmlformats.org/officeDocument/2006/relationships/hyperlink" Target="https://phuong2.tanan.longan.gov.vn/" TargetMode="External"/><Relationship Id="rId1841" Type="http://schemas.openxmlformats.org/officeDocument/2006/relationships/hyperlink" Target="https://longhuudong.canduoc.longan.gov.vn/" TargetMode="External"/><Relationship Id="rId229" Type="http://schemas.openxmlformats.org/officeDocument/2006/relationships/hyperlink" Target="https://www.facebook.com/p/C%C3%B4ng-an-x%C3%A3-Ti%E1%BA%BFn-H%C6%B0ng-100083859636366/?locale=hr_HR" TargetMode="External"/><Relationship Id="rId436" Type="http://schemas.openxmlformats.org/officeDocument/2006/relationships/hyperlink" Target="https://duongminhchau.tayninh.gov.vn/" TargetMode="External"/><Relationship Id="rId643" Type="http://schemas.openxmlformats.org/officeDocument/2006/relationships/hyperlink" Target="https://thuanan.binhduong.gov.vn/binhchuan" TargetMode="External"/><Relationship Id="rId1066" Type="http://schemas.openxmlformats.org/officeDocument/2006/relationships/hyperlink" Target="http://ttkhcn.baria-vungtau.gov.vn/phuochung/" TargetMode="External"/><Relationship Id="rId1273" Type="http://schemas.openxmlformats.org/officeDocument/2006/relationships/hyperlink" Target="https://www.facebook.com/p/B%E1%BA%A3n-tin-Ph%C6%B0%E1%BB%9Dng-9-Qu%E1%BA%ADn-11-100077663132015/" TargetMode="External"/><Relationship Id="rId1480" Type="http://schemas.openxmlformats.org/officeDocument/2006/relationships/hyperlink" Target="http://phuong11.quan10.gov.vn/" TargetMode="External"/><Relationship Id="rId850" Type="http://schemas.openxmlformats.org/officeDocument/2006/relationships/hyperlink" Target="https://trangbom.dongnai.gov.vn/Pages/newsdetail.aspx?NewsId=9556&amp;CatId=87" TargetMode="External"/><Relationship Id="rId948" Type="http://schemas.openxmlformats.org/officeDocument/2006/relationships/hyperlink" Target="https://nhontrach.dongnai.gov.vn/Pages/gioithieu.aspx?CatID=75" TargetMode="External"/><Relationship Id="rId1133" Type="http://schemas.openxmlformats.org/officeDocument/2006/relationships/hyperlink" Target="https://www.facebook.com/p/C%C3%B4ng-an-th%C3%A0nh-ph%E1%BB%91-Th%E1%BB%A7-%C4%90%E1%BB%A9c-100066442031973/?locale=hy_AM" TargetMode="External"/><Relationship Id="rId1578" Type="http://schemas.openxmlformats.org/officeDocument/2006/relationships/hyperlink" Target="https://www.facebook.com/DoanxaXuanThoiDong/?locale=vi_VN" TargetMode="External"/><Relationship Id="rId1701" Type="http://schemas.openxmlformats.org/officeDocument/2006/relationships/hyperlink" Target="https://thitranbinhphongthanh.mochoa.longan.gov.vn/" TargetMode="External"/><Relationship Id="rId1785" Type="http://schemas.openxmlformats.org/officeDocument/2006/relationships/hyperlink" Target="https://longhiep.benluc.longan.gov.vn/uy-ban-nhan-dan" TargetMode="External"/><Relationship Id="rId77" Type="http://schemas.openxmlformats.org/officeDocument/2006/relationships/hyperlink" Target="https://www.facebook.com/profile.php?id=100069935011343" TargetMode="External"/><Relationship Id="rId282" Type="http://schemas.openxmlformats.org/officeDocument/2006/relationships/hyperlink" Target="https://tanthanh.dongxoai.binhphuoc.gov.vn/" TargetMode="External"/><Relationship Id="rId503" Type="http://schemas.openxmlformats.org/officeDocument/2006/relationships/hyperlink" Target="https://trangbang.tayninh.gov.vn/vi/page/Uy-Ban-nhan-dan-xa-Gia-Loc.html" TargetMode="External"/><Relationship Id="rId587" Type="http://schemas.openxmlformats.org/officeDocument/2006/relationships/hyperlink" Target="https://phuocsang-phugiao.binhduong.gov.vn/" TargetMode="External"/><Relationship Id="rId710" Type="http://schemas.openxmlformats.org/officeDocument/2006/relationships/hyperlink" Target="https://bienhoa.dongnai.gov.vn/Pages/gioithieu.aspx?CatID=98" TargetMode="External"/><Relationship Id="rId808" Type="http://schemas.openxmlformats.org/officeDocument/2006/relationships/hyperlink" Target="https://www.facebook.com/sosthanhphu/" TargetMode="External"/><Relationship Id="rId1340" Type="http://schemas.openxmlformats.org/officeDocument/2006/relationships/hyperlink" Target="https://www.facebook.com/p/%E1%BB%A6y-ban-nh%C3%A2n-d%C3%A2n-Ph%C6%B0%E1%BB%9Dng-15-Qu%E1%BA%ADn-11-100064712827995/" TargetMode="External"/><Relationship Id="rId1438" Type="http://schemas.openxmlformats.org/officeDocument/2006/relationships/hyperlink" Target="https://www.facebook.com/tuoitrecatphcm/" TargetMode="External"/><Relationship Id="rId1645" Type="http://schemas.openxmlformats.org/officeDocument/2006/relationships/hyperlink" Target="https://phuong6.tanan.longan.gov.vn/" TargetMode="External"/><Relationship Id="rId8" Type="http://schemas.openxmlformats.org/officeDocument/2006/relationships/hyperlink" Target="https://www.facebook.com/profile.php?id=100063494855130" TargetMode="External"/><Relationship Id="rId142" Type="http://schemas.openxmlformats.org/officeDocument/2006/relationships/hyperlink" Target="https://www.facebook.com/profile.php?id=100081150403267" TargetMode="External"/><Relationship Id="rId447" Type="http://schemas.openxmlformats.org/officeDocument/2006/relationships/hyperlink" Target="https://www.facebook.com/catxhoathanhtn/?locale=vi_VN" TargetMode="External"/><Relationship Id="rId794" Type="http://schemas.openxmlformats.org/officeDocument/2006/relationships/hyperlink" Target="https://www.facebook.com/Caxthientan/?locale=vi_VN" TargetMode="External"/><Relationship Id="rId1077" Type="http://schemas.openxmlformats.org/officeDocument/2006/relationships/hyperlink" Target="http://tanlap1.tanphuoc.tiengiang.gov.vn/" TargetMode="External"/><Relationship Id="rId1200" Type="http://schemas.openxmlformats.org/officeDocument/2006/relationships/hyperlink" Target="http://congbao.hochiminhcity.gov.vn/cong-bao/van-ban/quyet-dinh/so/4267-qd-ubnd/ngay/26-08-2014/noi-dung/40400/40438" TargetMode="External"/><Relationship Id="rId1852" Type="http://schemas.openxmlformats.org/officeDocument/2006/relationships/hyperlink" Target="https://cangiuoc.longan.gov.vn/xa-phuong-thi-tran/xa-thi-tran-can-giuoc-926690" TargetMode="External"/><Relationship Id="rId654" Type="http://schemas.openxmlformats.org/officeDocument/2006/relationships/hyperlink" Target="https://www.facebook.com/congan.phuongbinhhoa.thuanan.binhduong/" TargetMode="External"/><Relationship Id="rId861" Type="http://schemas.openxmlformats.org/officeDocument/2006/relationships/hyperlink" Target="https://thongnhat.dongnai.gov.vn/Pages/gioithieu.aspx?CatID=74" TargetMode="External"/><Relationship Id="rId959" Type="http://schemas.openxmlformats.org/officeDocument/2006/relationships/hyperlink" Target="https://nhontrach.dongnai.gov.vn/Pages/gioithieu_Xa-TT.aspx?CatID=18" TargetMode="External"/><Relationship Id="rId1284" Type="http://schemas.openxmlformats.org/officeDocument/2006/relationships/hyperlink" Target="https://www.facebook.com/p/%E1%BB%A6y-ban-nh%C3%A2n-d%C3%A2n-Ph%C6%B0%E1%BB%9Dng-15-Qu%E1%BA%ADn-11-100064712827995/" TargetMode="External"/><Relationship Id="rId1491" Type="http://schemas.openxmlformats.org/officeDocument/2006/relationships/hyperlink" Target="https://www.facebook.com/tuoitrecatphcm/" TargetMode="External"/><Relationship Id="rId1505" Type="http://schemas.openxmlformats.org/officeDocument/2006/relationships/hyperlink" Target="https://binhtan.hochiminhcity.gov.vn/tt-uy-ban-nhan-dan-10-phuong" TargetMode="External"/><Relationship Id="rId1589" Type="http://schemas.openxmlformats.org/officeDocument/2006/relationships/hyperlink" Target="https://www.facebook.com/doanxavinhlocb/" TargetMode="External"/><Relationship Id="rId1712" Type="http://schemas.openxmlformats.org/officeDocument/2006/relationships/hyperlink" Target="https://www.facebook.com/people/Tu%E1%BB%95i-Tr%E1%BA%BB-x%C3%A3-Nh%C6%A1n-Ho%C3%A0-L%E1%BA%ADp-huy%E1%BB%87n-T%C3%A2n-Th%E1%BA%A1nh-t%E1%BB%89nh-Long-An/100082889514714/" TargetMode="External"/><Relationship Id="rId293" Type="http://schemas.openxmlformats.org/officeDocument/2006/relationships/hyperlink" Target="https://www.facebook.com/p/B%E1%BA%A3n-Tin-X%C3%A3-Minh-%C4%90%E1%BB%A9c-100057515256641/" TargetMode="External"/><Relationship Id="rId307" Type="http://schemas.openxmlformats.org/officeDocument/2006/relationships/hyperlink" Target="https://www.facebook.com/p/Tu%E1%BB%95i-tr%E1%BA%BB-C%C3%B4ng-an-huy%E1%BB%87n-Ninh-Ph%C6%B0%E1%BB%9Bc-100068114569027/" TargetMode="External"/><Relationship Id="rId514" Type="http://schemas.openxmlformats.org/officeDocument/2006/relationships/hyperlink" Target="https://www.facebook.com/tuoitrebinhduong2020/" TargetMode="External"/><Relationship Id="rId721" Type="http://schemas.openxmlformats.org/officeDocument/2006/relationships/hyperlink" Target="https://www.facebook.com/p/Tu%E1%BB%95i-tr%E1%BA%BB-ph%C6%B0%E1%BB%9Dng-Tam-Ph%C6%B0%E1%BB%9Bc-100070462713992/" TargetMode="External"/><Relationship Id="rId1144" Type="http://schemas.openxmlformats.org/officeDocument/2006/relationships/hyperlink" Target="https://www.facebook.com/doanphuonglongbinh.bienhoa.dongnai/" TargetMode="External"/><Relationship Id="rId1351" Type="http://schemas.openxmlformats.org/officeDocument/2006/relationships/hyperlink" Target="http://phuong10.quan10.gov.vn/" TargetMode="External"/><Relationship Id="rId1449" Type="http://schemas.openxmlformats.org/officeDocument/2006/relationships/hyperlink" Target="https://www.facebook.com/phuong13tanbinh/" TargetMode="External"/><Relationship Id="rId1796" Type="http://schemas.openxmlformats.org/officeDocument/2006/relationships/hyperlink" Target="https://mythanh.thuthua.longan.gov.vn/" TargetMode="External"/><Relationship Id="rId88" Type="http://schemas.openxmlformats.org/officeDocument/2006/relationships/hyperlink" Target="https://www.facebook.com/profile.php?id=100065914622455" TargetMode="External"/><Relationship Id="rId153" Type="http://schemas.openxmlformats.org/officeDocument/2006/relationships/hyperlink" Target="https://www.facebook.com/CaxBauNang" TargetMode="External"/><Relationship Id="rId360" Type="http://schemas.openxmlformats.org/officeDocument/2006/relationships/hyperlink" Target="https://longhung.phurieng.binhphuoc.gov.vn/" TargetMode="External"/><Relationship Id="rId598" Type="http://schemas.openxmlformats.org/officeDocument/2006/relationships/hyperlink" Target="https://tanlong-phugiao.binhduong.gov.vn/" TargetMode="External"/><Relationship Id="rId819" Type="http://schemas.openxmlformats.org/officeDocument/2006/relationships/hyperlink" Target="https://www.dongnai.gov.vn/pages/newsdetail.aspx?NewsId=47706&amp;CatId=110" TargetMode="External"/><Relationship Id="rId1004" Type="http://schemas.openxmlformats.org/officeDocument/2006/relationships/hyperlink" Target="https://www.facebook.com/909783579845802" TargetMode="External"/><Relationship Id="rId1211" Type="http://schemas.openxmlformats.org/officeDocument/2006/relationships/hyperlink" Target="http://phuong14.quan10.gov.vn/" TargetMode="External"/><Relationship Id="rId1656" Type="http://schemas.openxmlformats.org/officeDocument/2006/relationships/hyperlink" Target="https://www.facebook.com/tdlongan/?locale=vi_VN" TargetMode="External"/><Relationship Id="rId1863" Type="http://schemas.openxmlformats.org/officeDocument/2006/relationships/hyperlink" Target="https://phuocvinhtay.cangiuoc.longan.gov.vn/" TargetMode="External"/><Relationship Id="rId220" Type="http://schemas.openxmlformats.org/officeDocument/2006/relationships/hyperlink" Target="https://tandong.dongxoai.binhphuoc.gov.vn/" TargetMode="External"/><Relationship Id="rId458" Type="http://schemas.openxmlformats.org/officeDocument/2006/relationships/hyperlink" Target="https://www.facebook.com/CAXLongVinh/" TargetMode="External"/><Relationship Id="rId665" Type="http://schemas.openxmlformats.org/officeDocument/2006/relationships/hyperlink" Target="https://tanlap.bactanuyen.binhduong.gov.vn/" TargetMode="External"/><Relationship Id="rId872" Type="http://schemas.openxmlformats.org/officeDocument/2006/relationships/hyperlink" Target="https://thongnhat.dongnai.gov.vn/Pages/gioithieu.aspx?CatID=76" TargetMode="External"/><Relationship Id="rId1088" Type="http://schemas.openxmlformats.org/officeDocument/2006/relationships/hyperlink" Target="https://www.facebook.com/p/C%C3%B4ng-an-ph%C6%B0%E1%BB%9Dng-B%E1%BA%BFn-Ngh%C3%A9-100081211247965/" TargetMode="External"/><Relationship Id="rId1295" Type="http://schemas.openxmlformats.org/officeDocument/2006/relationships/hyperlink" Target="https://phuong12govap.gov.vn/" TargetMode="External"/><Relationship Id="rId1309" Type="http://schemas.openxmlformats.org/officeDocument/2006/relationships/hyperlink" Target="http://catlai.tpthuduc.hochiminhcity.gov.vn/" TargetMode="External"/><Relationship Id="rId1516" Type="http://schemas.openxmlformats.org/officeDocument/2006/relationships/hyperlink" Target="https://quan7.hochiminhcity.gov.vn/uy-ban-nhan-dan-phuong" TargetMode="External"/><Relationship Id="rId1723" Type="http://schemas.openxmlformats.org/officeDocument/2006/relationships/hyperlink" Target="https://thanhphuoc.thanhhoa.longan.gov.vn/" TargetMode="External"/><Relationship Id="rId15" Type="http://schemas.openxmlformats.org/officeDocument/2006/relationships/hyperlink" Target="https://www.facebook.com/profile.php?id=61550629888846" TargetMode="External"/><Relationship Id="rId318" Type="http://schemas.openxmlformats.org/officeDocument/2006/relationships/hyperlink" Target="https://thuanphu.dongphu.binhphuoc.gov.vn/" TargetMode="External"/><Relationship Id="rId525" Type="http://schemas.openxmlformats.org/officeDocument/2006/relationships/hyperlink" Target="https://www.facebook.com/tuoitrebinhduong2020/" TargetMode="External"/><Relationship Id="rId732" Type="http://schemas.openxmlformats.org/officeDocument/2006/relationships/hyperlink" Target="https://longkhanh.dongnai.gov.vn/Pages/newsdetail.aspx?NewsId=12194&amp;CatId=110" TargetMode="External"/><Relationship Id="rId1155" Type="http://schemas.openxmlformats.org/officeDocument/2006/relationships/hyperlink" Target="https://www.facebook.com/DTNPLB/?locale=vi_VN" TargetMode="External"/><Relationship Id="rId1362" Type="http://schemas.openxmlformats.org/officeDocument/2006/relationships/hyperlink" Target="https://vpub.hochiminhcity.gov.vn/" TargetMode="External"/><Relationship Id="rId99" Type="http://schemas.openxmlformats.org/officeDocument/2006/relationships/hyperlink" Target="https://www.facebook.com/profile.php?id=100078407517853" TargetMode="External"/><Relationship Id="rId164" Type="http://schemas.openxmlformats.org/officeDocument/2006/relationships/hyperlink" Target="https://www.facebook.com/profile.php?id=100063494855130" TargetMode="External"/><Relationship Id="rId371" Type="http://schemas.openxmlformats.org/officeDocument/2006/relationships/hyperlink" Target="https://www.facebook.com/Conganphuong1TPTN/" TargetMode="External"/><Relationship Id="rId1015" Type="http://schemas.openxmlformats.org/officeDocument/2006/relationships/hyperlink" Target="https://bauchinh.chauduc.baria-vungtau.gov.vn/" TargetMode="External"/><Relationship Id="rId1222" Type="http://schemas.openxmlformats.org/officeDocument/2006/relationships/hyperlink" Target="http://congbao.hochiminhcity.gov.vn/cong-bao/van-ban/quyet-dinh/so/02-2021-qd-ubnd/ngay/21-01-2021/noi-dung/44283/44292" TargetMode="External"/><Relationship Id="rId1667" Type="http://schemas.openxmlformats.org/officeDocument/2006/relationships/hyperlink" Target="https://www.facebook.com/p/UBND-x%C3%A3-H%C6%B0ng-%C4%90i%E1%BB%81n-B-100063057050416/" TargetMode="External"/><Relationship Id="rId469" Type="http://schemas.openxmlformats.org/officeDocument/2006/relationships/hyperlink" Target="https://hoathanh.tayninh.gov.vn/vi/news/ubnd-phuong-long-thanh-trung/" TargetMode="External"/><Relationship Id="rId676" Type="http://schemas.openxmlformats.org/officeDocument/2006/relationships/hyperlink" Target="https://www.facebook.com/people/%C4%90o%C3%A0n-Ph%C6%B0%E1%BB%9Dng-T%C3%A2n-Phong/100064480761112/" TargetMode="External"/><Relationship Id="rId883" Type="http://schemas.openxmlformats.org/officeDocument/2006/relationships/hyperlink" Target="https://cammy.dongnai.gov.vn/" TargetMode="External"/><Relationship Id="rId1099" Type="http://schemas.openxmlformats.org/officeDocument/2006/relationships/hyperlink" Target="http://phuongnguyencutrinh.gov.vn/" TargetMode="External"/><Relationship Id="rId1527" Type="http://schemas.openxmlformats.org/officeDocument/2006/relationships/hyperlink" Target="https://www.facebook.com/mttq.phumy.q7/" TargetMode="External"/><Relationship Id="rId1734" Type="http://schemas.openxmlformats.org/officeDocument/2006/relationships/hyperlink" Target="https://mythanhbac.duchue.longan.gov.vn/" TargetMode="External"/><Relationship Id="rId26" Type="http://schemas.openxmlformats.org/officeDocument/2006/relationships/hyperlink" Target="https://www.facebook.com/conganxalongmy" TargetMode="External"/><Relationship Id="rId231" Type="http://schemas.openxmlformats.org/officeDocument/2006/relationships/hyperlink" Target="https://www.facebook.com/p/C%C3%B4ng-an-Ph%C6%B0%E1%BB%9Dng-H%C6%B0ng-Chi%E1%BA%BFn-th%E1%BB%8B-x%C3%A3-B%C3%ACnh-Long-t%E1%BB%89nh-B%C3%ACnh-Ph%C6%B0%E1%BB%9Bc-100084159032913/" TargetMode="External"/><Relationship Id="rId329" Type="http://schemas.openxmlformats.org/officeDocument/2006/relationships/hyperlink" Target="https://www.facebook.com/CAXMinhhung/" TargetMode="External"/><Relationship Id="rId536" Type="http://schemas.openxmlformats.org/officeDocument/2006/relationships/hyperlink" Target="https://thudaumot.binhduong.gov.vn/chinh-quyen/bo-may-to-chuc/ubnd-cac-phuong" TargetMode="External"/><Relationship Id="rId1166" Type="http://schemas.openxmlformats.org/officeDocument/2006/relationships/hyperlink" Target="https://www.facebook.com/phuong13tanbinh/" TargetMode="External"/><Relationship Id="rId1373" Type="http://schemas.openxmlformats.org/officeDocument/2006/relationships/hyperlink" Target="http://phuong11.quan10.gov.vn/" TargetMode="External"/><Relationship Id="rId175" Type="http://schemas.openxmlformats.org/officeDocument/2006/relationships/hyperlink" Target="https://www.facebook.com/profile.php?id=100088514515567" TargetMode="External"/><Relationship Id="rId743" Type="http://schemas.openxmlformats.org/officeDocument/2006/relationships/hyperlink" Target="https://longkhanh.dongnai.gov.vn/Pages/newsdetail.aspx?NewsId=3972&amp;CatId=105" TargetMode="External"/><Relationship Id="rId950" Type="http://schemas.openxmlformats.org/officeDocument/2006/relationships/hyperlink" Target="https://bienhoa.dongnai.gov.vn/Pages/gioithieu.aspx?CatID=118" TargetMode="External"/><Relationship Id="rId1026" Type="http://schemas.openxmlformats.org/officeDocument/2006/relationships/hyperlink" Target="https://binhtrung.chauduc.baria-vungtau.gov.vn/" TargetMode="External"/><Relationship Id="rId1580" Type="http://schemas.openxmlformats.org/officeDocument/2006/relationships/hyperlink" Target="https://www.facebook.com/p/%C4%90o%C3%A0n-TNCS-H%E1%BB%93-Ch%C3%AD-Minh-X%C3%A3-Trung-Ch%C3%A1nh-H%C3%B3c-M%C3%B4n-100083411857443/" TargetMode="External"/><Relationship Id="rId1678" Type="http://schemas.openxmlformats.org/officeDocument/2006/relationships/hyperlink" Target="https://www.facebook.com/p/C%C3%94NG-AN-X%C3%83-V%C4%A8NH-%C4%90%E1%BA%A0I-100084394182517/" TargetMode="External"/><Relationship Id="rId1801" Type="http://schemas.openxmlformats.org/officeDocument/2006/relationships/hyperlink" Target="https://www.facebook.com/CAXBINHTHANH/" TargetMode="External"/><Relationship Id="rId382" Type="http://schemas.openxmlformats.org/officeDocument/2006/relationships/hyperlink" Target="https://www.facebook.com/groups/1297918403694656/" TargetMode="External"/><Relationship Id="rId603" Type="http://schemas.openxmlformats.org/officeDocument/2006/relationships/hyperlink" Target="https://www.facebook.com/p/C%C3%B4ng-an-ph%C6%B0%E1%BB%9Dng-Uy%C3%AAn-H%C6%B0ng-th%C3%A0nh-ph%E1%BB%91-T%C3%A2n-Uy%C3%AAn-t%E1%BB%89nh-B%C3%ACnh-D%C6%B0%C6%A1ng-100082297067410/" TargetMode="External"/><Relationship Id="rId687" Type="http://schemas.openxmlformats.org/officeDocument/2006/relationships/hyperlink" Target="https://www.facebook.com/cap3hiep/" TargetMode="External"/><Relationship Id="rId810" Type="http://schemas.openxmlformats.org/officeDocument/2006/relationships/hyperlink" Target="https://www.facebook.com/conganBaTri/" TargetMode="External"/><Relationship Id="rId908" Type="http://schemas.openxmlformats.org/officeDocument/2006/relationships/hyperlink" Target="https://longthanh.dongnai.gov.vn/Pages/gioithieu.aspx?CatID=69" TargetMode="External"/><Relationship Id="rId1233" Type="http://schemas.openxmlformats.org/officeDocument/2006/relationships/hyperlink" Target="https://tanbinh.hochiminhcity.gov.vn/web/neoportal/-/uy-ban-nhan-dan-phuong-13" TargetMode="External"/><Relationship Id="rId1440" Type="http://schemas.openxmlformats.org/officeDocument/2006/relationships/hyperlink" Target="https://vpub.hochiminhcity.gov.vn/" TargetMode="External"/><Relationship Id="rId1538" Type="http://schemas.openxmlformats.org/officeDocument/2006/relationships/hyperlink" Target="https://www.facebook.com/mttqpvc/" TargetMode="External"/><Relationship Id="rId242" Type="http://schemas.openxmlformats.org/officeDocument/2006/relationships/hyperlink" Target="https://www.facebook.com/118059233628122" TargetMode="External"/><Relationship Id="rId894" Type="http://schemas.openxmlformats.org/officeDocument/2006/relationships/hyperlink" Target="https://www.facebook.com/fglxuantay/" TargetMode="External"/><Relationship Id="rId1177" Type="http://schemas.openxmlformats.org/officeDocument/2006/relationships/hyperlink" Target="https://www.facebook.com/tuoitrecatphcm/" TargetMode="External"/><Relationship Id="rId1300" Type="http://schemas.openxmlformats.org/officeDocument/2006/relationships/hyperlink" Target="http://phuthanh.tanphu.hochiminhcity.gov.vn/" TargetMode="External"/><Relationship Id="rId1745" Type="http://schemas.openxmlformats.org/officeDocument/2006/relationships/hyperlink" Target="https://locgiang.duchoa.longan.gov.vn/" TargetMode="External"/><Relationship Id="rId37" Type="http://schemas.openxmlformats.org/officeDocument/2006/relationships/hyperlink" Target="https://www.facebook.com/policebinhtrung" TargetMode="External"/><Relationship Id="rId102" Type="http://schemas.openxmlformats.org/officeDocument/2006/relationships/hyperlink" Target="https://www.facebook.com/profile.php?id=100070003544266" TargetMode="External"/><Relationship Id="rId547" Type="http://schemas.openxmlformats.org/officeDocument/2006/relationships/hyperlink" Target="https://baubang.binhduong.gov.vn/ubnd-xa-thi-tran" TargetMode="External"/><Relationship Id="rId754" Type="http://schemas.openxmlformats.org/officeDocument/2006/relationships/hyperlink" Target="https://vinhcuu.dongnai.gov.vn/" TargetMode="External"/><Relationship Id="rId961" Type="http://schemas.openxmlformats.org/officeDocument/2006/relationships/hyperlink" Target="https://tiengiang.gov.vn/chi-tiet-tin?/uy-ban-nhan-dan-huyen-tan-phu-ong/11535121" TargetMode="External"/><Relationship Id="rId1384" Type="http://schemas.openxmlformats.org/officeDocument/2006/relationships/hyperlink" Target="https://www.facebook.com/tuoitrecatphcm/" TargetMode="External"/><Relationship Id="rId1591" Type="http://schemas.openxmlformats.org/officeDocument/2006/relationships/hyperlink" Target="https://www.facebook.com/tuoitrebinhloi/" TargetMode="External"/><Relationship Id="rId1605" Type="http://schemas.openxmlformats.org/officeDocument/2006/relationships/hyperlink" Target="https://binhchanh.hochiminhcity.gov.vn/hunglong/trang-chu" TargetMode="External"/><Relationship Id="rId1689" Type="http://schemas.openxmlformats.org/officeDocument/2006/relationships/hyperlink" Target="https://vinhhung.longan.gov.vn/xa-thi-tran" TargetMode="External"/><Relationship Id="rId1812" Type="http://schemas.openxmlformats.org/officeDocument/2006/relationships/hyperlink" Target="https://www.facebook.com/100084390366723" TargetMode="External"/><Relationship Id="rId90" Type="http://schemas.openxmlformats.org/officeDocument/2006/relationships/hyperlink" Target="https://www.facebook.com/profile.php?id=100066730784716" TargetMode="External"/><Relationship Id="rId186" Type="http://schemas.openxmlformats.org/officeDocument/2006/relationships/hyperlink" Target="https://www.facebook.com/profile.php?id=100087878544850" TargetMode="External"/><Relationship Id="rId393" Type="http://schemas.openxmlformats.org/officeDocument/2006/relationships/hyperlink" Target="https://tanbien.tayninh.gov.vn/vi/news/phuong-iv/thong-tin-bo-may-hanh-chinh-cua-xa-thanh-binh-cung-cap-vao-cong-thong-tin-dien-tu-cua-xa-6950.html" TargetMode="External"/><Relationship Id="rId407" Type="http://schemas.openxmlformats.org/officeDocument/2006/relationships/hyperlink" Target="https://tanchau.tayninh.gov.vn/vi/page/Uy-ban-nhan-dan-xa-Tan-Hoi.html" TargetMode="External"/><Relationship Id="rId614" Type="http://schemas.openxmlformats.org/officeDocument/2006/relationships/hyperlink" Target="https://tanuyen.binhduong.gov.vn/gioi-thieu/ubnd-xa-phuong" TargetMode="External"/><Relationship Id="rId821" Type="http://schemas.openxmlformats.org/officeDocument/2006/relationships/hyperlink" Target="https://www.facebook.com/TTCADN/" TargetMode="External"/><Relationship Id="rId1037" Type="http://schemas.openxmlformats.org/officeDocument/2006/relationships/hyperlink" Target="https://suoirao.chauduc.baria-vungtau.gov.vn/" TargetMode="External"/><Relationship Id="rId1244" Type="http://schemas.openxmlformats.org/officeDocument/2006/relationships/hyperlink" Target="http://phuong10.quan10.gov.vn/" TargetMode="External"/><Relationship Id="rId1451" Type="http://schemas.openxmlformats.org/officeDocument/2006/relationships/hyperlink" Target="https://www.facebook.com/p/B%E1%BA%A3n-tin-Ph%C6%B0%E1%BB%9Dng-9-Qu%E1%BA%ADn-11-100077663132015/" TargetMode="External"/><Relationship Id="rId253" Type="http://schemas.openxmlformats.org/officeDocument/2006/relationships/hyperlink" Target="https://phunghia.bugiamap.binhphuoc.gov.vn/vi/co-cau-to-chuc/" TargetMode="External"/><Relationship Id="rId460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698" Type="http://schemas.openxmlformats.org/officeDocument/2006/relationships/hyperlink" Target="https://www.facebook.com/chillgardenbienhoa/?locale=hi_IN" TargetMode="External"/><Relationship Id="rId919" Type="http://schemas.openxmlformats.org/officeDocument/2006/relationships/hyperlink" Target="https://www.facebook.com/p/C%C3%B4ng-an-x%C3%A3-An-Ph%C6%B0%E1%BB%9Bc-61553715524539/" TargetMode="External"/><Relationship Id="rId1090" Type="http://schemas.openxmlformats.org/officeDocument/2006/relationships/hyperlink" Target="https://www.facebook.com/benthanhyouth/" TargetMode="External"/><Relationship Id="rId1104" Type="http://schemas.openxmlformats.org/officeDocument/2006/relationships/hyperlink" Target="https://www.facebook.com/PhuongThanhLoc.Q12/?locale=vi_VN" TargetMode="External"/><Relationship Id="rId1311" Type="http://schemas.openxmlformats.org/officeDocument/2006/relationships/hyperlink" Target="https://thanhmyloi.tpthuduc.hochiminhcity.gov.vn/" TargetMode="External"/><Relationship Id="rId1549" Type="http://schemas.openxmlformats.org/officeDocument/2006/relationships/hyperlink" Target="https://www.facebook.com/p/%C4%90o%C3%A0n-H%E1%BB%99i-x%C3%A3-T%C3%A2n-An-H%E1%BB%99i-100064863961184/" TargetMode="External"/><Relationship Id="rId1756" Type="http://schemas.openxmlformats.org/officeDocument/2006/relationships/hyperlink" Target="https://duclapha.duchoa.longan.gov.vn/uy-ban-nhan-dan" TargetMode="External"/><Relationship Id="rId48" Type="http://schemas.openxmlformats.org/officeDocument/2006/relationships/hyperlink" Target="https://www.facebook.com/profile.php?id=100069343295968" TargetMode="External"/><Relationship Id="rId113" Type="http://schemas.openxmlformats.org/officeDocument/2006/relationships/hyperlink" Target="https://www.facebook.com/doncakcnsongthan" TargetMode="External"/><Relationship Id="rId320" Type="http://schemas.openxmlformats.org/officeDocument/2006/relationships/hyperlink" Target="https://www.facebook.com/p/Tr%C6%B0%E1%BB%9Dng-THCS-T%C3%A2n-Ti%E1%BA%BFn-%C4%90%E1%BB%93ng-Ph%C3%BA-B%C3%ACnh-Ph%C6%B0%E1%BB%9Bc-100076248007951/?locale=vi_VN" TargetMode="External"/><Relationship Id="rId558" Type="http://schemas.openxmlformats.org/officeDocument/2006/relationships/hyperlink" Target="https://longhoa.phutan.angiang.gov.vn/" TargetMode="External"/><Relationship Id="rId765" Type="http://schemas.openxmlformats.org/officeDocument/2006/relationships/hyperlink" Target="https://www.dongnai.gov.vn/Pages/newsdetail.aspx?NewsId=49193&amp;CatId=109" TargetMode="External"/><Relationship Id="rId972" Type="http://schemas.openxmlformats.org/officeDocument/2006/relationships/hyperlink" Target="https://thangtam.vungtau.baria-vungtau.gov.vn/" TargetMode="External"/><Relationship Id="rId1188" Type="http://schemas.openxmlformats.org/officeDocument/2006/relationships/hyperlink" Target=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 TargetMode="External"/><Relationship Id="rId1395" Type="http://schemas.openxmlformats.org/officeDocument/2006/relationships/hyperlink" Target="https://www.facebook.com/tuoitrecatphcm/" TargetMode="External"/><Relationship Id="rId1409" Type="http://schemas.openxmlformats.org/officeDocument/2006/relationships/hyperlink" Target="https://www.facebook.com/tuoitrecatphcm/" TargetMode="External"/><Relationship Id="rId1616" Type="http://schemas.openxmlformats.org/officeDocument/2006/relationships/hyperlink" Target="https://www.facebook.com/p/C%C3%B4ng-an-x%C3%A3-Ph%C3%BA-Xu%C3%A2n-th%C3%A0nh-ph%E1%BB%91-Th%C3%A1i-B%C3%ACnh-100061004888210/" TargetMode="External"/><Relationship Id="rId1823" Type="http://schemas.openxmlformats.org/officeDocument/2006/relationships/hyperlink" Target="https://longtrach.canduoc.longan.gov.vn/gioi-thieu" TargetMode="External"/><Relationship Id="rId197" Type="http://schemas.openxmlformats.org/officeDocument/2006/relationships/hyperlink" Target="https://www.facebook.com/profile.php?id=100089130987295" TargetMode="External"/><Relationship Id="rId418" Type="http://schemas.openxmlformats.org/officeDocument/2006/relationships/hyperlink" Target="https://tanchau.tayninh.gov.vn/vi/page/Uy-ban-nhan-dan-xa-Tan-Thanh.html" TargetMode="External"/><Relationship Id="rId625" Type="http://schemas.openxmlformats.org/officeDocument/2006/relationships/hyperlink" Target="http://thaihoa.tanuyen.binhduong.gov.vn/" TargetMode="External"/><Relationship Id="rId832" Type="http://schemas.openxmlformats.org/officeDocument/2006/relationships/hyperlink" Target="https://thongnhat.dongnai.gov.vn/Pages/gioithieu.aspx?CatID=69" TargetMode="External"/><Relationship Id="rId1048" Type="http://schemas.openxmlformats.org/officeDocument/2006/relationships/hyperlink" Target="https://xuyenmoc.baria-vungtau.gov.vn/pages?item=ubnd-xa-bau-lam" TargetMode="External"/><Relationship Id="rId1255" Type="http://schemas.openxmlformats.org/officeDocument/2006/relationships/hyperlink" Target="http://tansonnhi.tanphu.hochiminhcity.gov.vn/" TargetMode="External"/><Relationship Id="rId1462" Type="http://schemas.openxmlformats.org/officeDocument/2006/relationships/hyperlink" Target="https://vpub.hochiminhcity.gov.vn/" TargetMode="External"/><Relationship Id="rId264" Type="http://schemas.openxmlformats.org/officeDocument/2006/relationships/hyperlink" Target="https://www.facebook.com/p/C%C3%B4ng-An-x%C3%A3-L%E1%BB%99c-Quang-100089130987295/" TargetMode="External"/><Relationship Id="rId471" Type="http://schemas.openxmlformats.org/officeDocument/2006/relationships/hyperlink" Target="https://hoathanh.tayninh.gov.vn/vi/news/thong-tin-lien-he-406/thong-tin-lien-he-tai-xa-truong-tay-7496.html" TargetMode="External"/><Relationship Id="rId1115" Type="http://schemas.openxmlformats.org/officeDocument/2006/relationships/hyperlink" Target="https://www.facebook.com/UBNDTrungMyTay/" TargetMode="External"/><Relationship Id="rId1322" Type="http://schemas.openxmlformats.org/officeDocument/2006/relationships/hyperlink" Target="https://phuong12govap.gov.vn/" TargetMode="External"/><Relationship Id="rId1767" Type="http://schemas.openxmlformats.org/officeDocument/2006/relationships/hyperlink" Target="https://hoakhanhnam.duchoa.longan.gov.vn/" TargetMode="External"/><Relationship Id="rId59" Type="http://schemas.openxmlformats.org/officeDocument/2006/relationships/hyperlink" Target="https://www.facebook.com/profile.php?id=100090449707803" TargetMode="External"/><Relationship Id="rId124" Type="http://schemas.openxmlformats.org/officeDocument/2006/relationships/hyperlink" Target="https://www.facebook.com/profile.php?id=100080097829182" TargetMode="External"/><Relationship Id="rId569" Type="http://schemas.openxmlformats.org/officeDocument/2006/relationships/hyperlink" Target="https://www.facebook.com/tuoitrebinhduong2020/" TargetMode="External"/><Relationship Id="rId776" Type="http://schemas.openxmlformats.org/officeDocument/2006/relationships/hyperlink" Target="https://www.facebook.com/p/C%C3%B4ng-an-x%C3%A3-Ph%C3%BA-Thanh-100063458078982/?locale=vi_VN" TargetMode="External"/><Relationship Id="rId983" Type="http://schemas.openxmlformats.org/officeDocument/2006/relationships/hyperlink" Target="https://nguyenanninh.vungtau.baria-vungtau.gov.vn/" TargetMode="External"/><Relationship Id="rId1199" Type="http://schemas.openxmlformats.org/officeDocument/2006/relationships/hyperlink" Target="https://www.facebook.com/tuoitrecatphcm/" TargetMode="External"/><Relationship Id="rId1627" Type="http://schemas.openxmlformats.org/officeDocument/2006/relationships/hyperlink" Target="https://cangio.hochiminhcity.gov.vn/gioi-thieu/lich-su-dang-bo/xa-an-thoi-dong" TargetMode="External"/><Relationship Id="rId1834" Type="http://schemas.openxmlformats.org/officeDocument/2006/relationships/hyperlink" Target="https://tantrach.canduoc.longan.gov.vn/" TargetMode="External"/><Relationship Id="rId331" Type="http://schemas.openxmlformats.org/officeDocument/2006/relationships/hyperlink" Target="https://doanket.budang.binhphuoc.gov.vn/" TargetMode="External"/><Relationship Id="rId429" Type="http://schemas.openxmlformats.org/officeDocument/2006/relationships/hyperlink" Target="https://www.facebook.com/p/C%C3%B4ng-an-x%C3%A3-Ch%C3%A0-L%C3%A0-100069692137152/" TargetMode="External"/><Relationship Id="rId636" Type="http://schemas.openxmlformats.org/officeDocument/2006/relationships/hyperlink" Target="https://www.facebook.com/100063531609636" TargetMode="External"/><Relationship Id="rId1059" Type="http://schemas.openxmlformats.org/officeDocument/2006/relationships/hyperlink" Target="http://ttkhcn.baria-vungtau.gov.vn/anngai/" TargetMode="External"/><Relationship Id="rId1266" Type="http://schemas.openxmlformats.org/officeDocument/2006/relationships/hyperlink" Target="http://hoathanh.tanphu.hochiminhcity.gov.vn/" TargetMode="External"/><Relationship Id="rId1473" Type="http://schemas.openxmlformats.org/officeDocument/2006/relationships/hyperlink" Target="https://vpub.hochiminhcity.gov.vn/portal/home/lich-cong-tac/calendar-by-month.aspx?y=2021&amp;m=8" TargetMode="External"/><Relationship Id="rId843" Type="http://schemas.openxmlformats.org/officeDocument/2006/relationships/hyperlink" Target="https://www.facebook.com/TTCADN/" TargetMode="External"/><Relationship Id="rId1126" Type="http://schemas.openxmlformats.org/officeDocument/2006/relationships/hyperlink" Target="https://binhchieu.tpthuduc.hochiminhcity.gov.vn/" TargetMode="External"/><Relationship Id="rId1680" Type="http://schemas.openxmlformats.org/officeDocument/2006/relationships/hyperlink" Target="https://vinhchaua.tanhung.longan.gov.vn/gioi-thieu" TargetMode="External"/><Relationship Id="rId1778" Type="http://schemas.openxmlformats.org/officeDocument/2006/relationships/hyperlink" Target="https://tanbuu.benluc.longan.gov.vn/uy-ban-nhan-dan" TargetMode="External"/><Relationship Id="rId275" Type="http://schemas.openxmlformats.org/officeDocument/2006/relationships/hyperlink" Target="https://locninh.binhphuoc.gov.vn/vi/co-cau-to-chuc/vieworg/Cac-xa-thi-tran-26/" TargetMode="External"/><Relationship Id="rId482" Type="http://schemas.openxmlformats.org/officeDocument/2006/relationships/hyperlink" Target="https://godau.tayninh.gov.vn/vi/page/Uy-ban-nhan-dan-xa-Phuoc-Trach.html" TargetMode="External"/><Relationship Id="rId703" Type="http://schemas.openxmlformats.org/officeDocument/2006/relationships/hyperlink" Target="https://www.facebook.com/doanphuonglongbinh.bienhoa.dongnai/" TargetMode="External"/><Relationship Id="rId910" Type="http://schemas.openxmlformats.org/officeDocument/2006/relationships/hyperlink" Target="https://longthanh.dongnai.gov.vn/Pages/gioithieu.aspx?CatID=69" TargetMode="External"/><Relationship Id="rId1333" Type="http://schemas.openxmlformats.org/officeDocument/2006/relationships/hyperlink" Target="http://www.congbao.hochiminhcity.gov.vn/cong-bao/van-ban/quyet-dinh/so/1322-qd-ubnd/ngay/22-04-2024/noi-dung/46464/46512" TargetMode="External"/><Relationship Id="rId1540" Type="http://schemas.openxmlformats.org/officeDocument/2006/relationships/hyperlink" Target="https://www.facebook.com/p/%C4%90o%C3%A0n-H%E1%BB%99i-x%C3%A3-Ph%C3%BA-Ho%C3%A0-%C4%90%C3%B4ng-100065078640439/" TargetMode="External"/><Relationship Id="rId1638" Type="http://schemas.openxmlformats.org/officeDocument/2006/relationships/hyperlink" Target="https://tankhanh.tanan.longan.gov.vn/uy-ban-nhan-dan" TargetMode="External"/><Relationship Id="rId135" Type="http://schemas.openxmlformats.org/officeDocument/2006/relationships/hyperlink" Target="https://www.facebook.com/profile.php?id=100094098127051" TargetMode="External"/><Relationship Id="rId342" Type="http://schemas.openxmlformats.org/officeDocument/2006/relationships/hyperlink" Target="http://phuocson.tuyphuoc.binhdinh.gov.vn/Index.aspx?P=D11&amp;M=45&amp;I=070415469" TargetMode="External"/><Relationship Id="rId787" Type="http://schemas.openxmlformats.org/officeDocument/2006/relationships/hyperlink" Target="https://vinhcuu.dongnai.gov.vn/" TargetMode="External"/><Relationship Id="rId994" Type="http://schemas.openxmlformats.org/officeDocument/2006/relationships/hyperlink" Target="https://www.facebook.com/p/UBND-ph%C6%B0%E1%BB%9Dng-12-TPVT-100064975180768/" TargetMode="External"/><Relationship Id="rId1400" Type="http://schemas.openxmlformats.org/officeDocument/2006/relationships/hyperlink" Target="https://hochiminhcity.gov.vn/-/thong-tin-chi-ao-ieu-hanh-cua-thuong-truc-uy-ban-nhan-dan-thanh-pho-ho-chi-minh-ngay-09-09-2024" TargetMode="External"/><Relationship Id="rId1845" Type="http://schemas.openxmlformats.org/officeDocument/2006/relationships/hyperlink" Target="https://longhuutay.canduoc.longan.gov.vn/" TargetMode="External"/><Relationship Id="rId202" Type="http://schemas.openxmlformats.org/officeDocument/2006/relationships/hyperlink" Target="https://www.facebook.com/profile.php?id=100089584930769" TargetMode="External"/><Relationship Id="rId647" Type="http://schemas.openxmlformats.org/officeDocument/2006/relationships/hyperlink" Target="https://www.binhduong.gov.vn/" TargetMode="External"/><Relationship Id="rId854" Type="http://schemas.openxmlformats.org/officeDocument/2006/relationships/hyperlink" Target="https://trangbom.dongnai.gov.vn/Pages/gioithieu.aspx?CatID=55" TargetMode="External"/><Relationship Id="rId1277" Type="http://schemas.openxmlformats.org/officeDocument/2006/relationships/hyperlink" Target="https://www.facebook.com/tuoitrecatphcm/" TargetMode="External"/><Relationship Id="rId1484" Type="http://schemas.openxmlformats.org/officeDocument/2006/relationships/hyperlink" Target="http://phuong10.quan10.gov.vn/" TargetMode="External"/><Relationship Id="rId1691" Type="http://schemas.openxmlformats.org/officeDocument/2006/relationships/hyperlink" Target="https://vinhhung.longan.gov.vn/xa-thi-tran" TargetMode="External"/><Relationship Id="rId1705" Type="http://schemas.openxmlformats.org/officeDocument/2006/relationships/hyperlink" Target="https://www.facebook.com/100083145288067" TargetMode="External"/><Relationship Id="rId286" Type="http://schemas.openxmlformats.org/officeDocument/2006/relationships/hyperlink" Target="https://ankhuong.honquan.binhphuoc.gov.vn/" TargetMode="External"/><Relationship Id="rId493" Type="http://schemas.openxmlformats.org/officeDocument/2006/relationships/hyperlink" Target="https://www.facebook.com/p/C%C3%B4ng-an-x%C3%A3-Long-Thu%E1%BA%ADn-100064732354409/?locale=ml_IN" TargetMode="External"/><Relationship Id="rId507" Type="http://schemas.openxmlformats.org/officeDocument/2006/relationships/hyperlink" Target="https://www.tayninh.gov.vn/" TargetMode="External"/><Relationship Id="rId714" Type="http://schemas.openxmlformats.org/officeDocument/2006/relationships/hyperlink" Target="https://bienhoa.dongnai.gov.vn/Pages/gioithieu.aspx?CatID=115" TargetMode="External"/><Relationship Id="rId921" Type="http://schemas.openxmlformats.org/officeDocument/2006/relationships/hyperlink" Target="https://www.facebook.com/p/Tu%E1%BB%95i-tr%E1%BA%BB-C%C3%B4ng-an-huy%E1%BB%87n-Ninh-Ph%C6%B0%E1%BB%9Bc-100068114569027/" TargetMode="External"/><Relationship Id="rId1137" Type="http://schemas.openxmlformats.org/officeDocument/2006/relationships/hyperlink" Target="https://www.facebook.com/p/Ph%C6%B0%E1%BB%9Dng-Linh-T%C3%A2y-TP-Th%E1%BB%A7-%C4%90%E1%BB%A9c-100085636577636/" TargetMode="External"/><Relationship Id="rId1344" Type="http://schemas.openxmlformats.org/officeDocument/2006/relationships/hyperlink" Target="https://www.facebook.com/tuoitrecatphcm/" TargetMode="External"/><Relationship Id="rId1551" Type="http://schemas.openxmlformats.org/officeDocument/2006/relationships/hyperlink" Target="https://www.facebook.com/100075490225522" TargetMode="External"/><Relationship Id="rId1789" Type="http://schemas.openxmlformats.org/officeDocument/2006/relationships/hyperlink" Target="https://nhutchanh.benluc.longan.gov.vn/" TargetMode="External"/><Relationship Id="rId50" Type="http://schemas.openxmlformats.org/officeDocument/2006/relationships/hyperlink" Target="https://www.facebook.com/profile.php?id=100069427081953" TargetMode="External"/><Relationship Id="rId146" Type="http://schemas.openxmlformats.org/officeDocument/2006/relationships/hyperlink" Target="https://www.facebook.com/profile.php?id=100071459858269" TargetMode="External"/><Relationship Id="rId353" Type="http://schemas.openxmlformats.org/officeDocument/2006/relationships/hyperlink" Target="http://nhabich.chonthanh.binhphuoc.gov.vn/" TargetMode="External"/><Relationship Id="rId560" Type="http://schemas.openxmlformats.org/officeDocument/2006/relationships/hyperlink" Target="https://www.binhduong.gov.vn/" TargetMode="External"/><Relationship Id="rId798" Type="http://schemas.openxmlformats.org/officeDocument/2006/relationships/hyperlink" Target="https://www.facebook.com/TTCADN/" TargetMode="External"/><Relationship Id="rId1190" Type="http://schemas.openxmlformats.org/officeDocument/2006/relationships/hyperlink" Target="http://phuong11.quan10.gov.vn/" TargetMode="External"/><Relationship Id="rId1204" Type="http://schemas.openxmlformats.org/officeDocument/2006/relationships/hyperlink" Target="https://vpub.hochiminhcity.gov.vn/" TargetMode="External"/><Relationship Id="rId1411" Type="http://schemas.openxmlformats.org/officeDocument/2006/relationships/hyperlink" Target="http://www.congbao.hochiminhcity.gov.vn/cong-bao/van-ban/quyet-dinh/so/1322-qd-ubnd/ngay/22-04-2024/noi-dung/46464/46512" TargetMode="External"/><Relationship Id="rId1649" Type="http://schemas.openxmlformats.org/officeDocument/2006/relationships/hyperlink" Target="https://www.facebook.com/tuoitrecongantinhlongan/" TargetMode="External"/><Relationship Id="rId1856" Type="http://schemas.openxmlformats.org/officeDocument/2006/relationships/hyperlink" Target="https://phuoclai.cangiuoc.longan.gov.vn/" TargetMode="External"/><Relationship Id="rId213" Type="http://schemas.openxmlformats.org/officeDocument/2006/relationships/hyperlink" Target="https://www.facebook.com/p/C%C3%B4ng-An-Ph%C6%B0%E1%BB%9Dng-S%C6%A1n-Giang-TX-Ph%C6%B0%E1%BB%9Bc-Long-100071655303212/" TargetMode="External"/><Relationship Id="rId420" Type="http://schemas.openxmlformats.org/officeDocument/2006/relationships/hyperlink" Target="https://tanchau.tayninh.gov.vn/vi/page/Uy-ban-nhan-dan-xa-Tan-Hung.html" TargetMode="External"/><Relationship Id="rId658" Type="http://schemas.openxmlformats.org/officeDocument/2006/relationships/hyperlink" Target="https://www.facebook.com/p/C%C3%B4ng-an-Ph%C6%B0%E1%BB%9Dng-T%C3%A2n-%C4%90%E1%BB%8Bnh-B%E1%BA%BFn-C%C3%A1t-100080887004116/" TargetMode="External"/><Relationship Id="rId865" Type="http://schemas.openxmlformats.org/officeDocument/2006/relationships/hyperlink" Target="https://www.facebook.com/conganxaquangtrunghuyenthongnhat/" TargetMode="External"/><Relationship Id="rId1050" Type="http://schemas.openxmlformats.org/officeDocument/2006/relationships/hyperlink" Target="https://www.facebook.com/xahoahung/?locale=vi_VN" TargetMode="External"/><Relationship Id="rId1288" Type="http://schemas.openxmlformats.org/officeDocument/2006/relationships/hyperlink" Target="https://www.facebook.com/p/%E1%BB%A6y-ban-nh%C3%A2n-d%C3%A2n-ph%C6%B0%E1%BB%9Dng-11-qu%E1%BA%ADn-T%C3%A2n-B%C3%ACnh-100064941120082/" TargetMode="External"/><Relationship Id="rId1495" Type="http://schemas.openxmlformats.org/officeDocument/2006/relationships/hyperlink" Target="https://www.facebook.com/p/%E1%BB%A6y-ban-nh%C3%A2n-d%C3%A2n-Ph%C6%B0%E1%BB%9Dng-15-Qu%E1%BA%ADn-11-100064712827995/" TargetMode="External"/><Relationship Id="rId1509" Type="http://schemas.openxmlformats.org/officeDocument/2006/relationships/hyperlink" Target="https://phuongbinhtridong.gov.vn/" TargetMode="External"/><Relationship Id="rId1716" Type="http://schemas.openxmlformats.org/officeDocument/2006/relationships/hyperlink" Target="https://tanbinh.tantru.longan.gov.vn/" TargetMode="External"/><Relationship Id="rId297" Type="http://schemas.openxmlformats.org/officeDocument/2006/relationships/hyperlink" Target="http://phuocan.tuyphuoc.binhdinh.gov.vn/" TargetMode="External"/><Relationship Id="rId518" Type="http://schemas.openxmlformats.org/officeDocument/2006/relationships/hyperlink" Target="https://thudaumot.binhduong.gov.vn/phu-hoa" TargetMode="External"/><Relationship Id="rId725" Type="http://schemas.openxmlformats.org/officeDocument/2006/relationships/hyperlink" Target="https://www.facebook.com/UBNDXuanTrungLongKhanh/" TargetMode="External"/><Relationship Id="rId932" Type="http://schemas.openxmlformats.org/officeDocument/2006/relationships/hyperlink" Target="https://xuanloc.dongnai.gov.vn/Pages/gioithieuchitiet.aspx?IDxa=35" TargetMode="External"/><Relationship Id="rId1148" Type="http://schemas.openxmlformats.org/officeDocument/2006/relationships/hyperlink" Target="http://www.tanphu.hochiminhcity.gov.vn/" TargetMode="External"/><Relationship Id="rId1355" Type="http://schemas.openxmlformats.org/officeDocument/2006/relationships/hyperlink" Target="https://vpub.hochiminhcity.gov.vn/" TargetMode="External"/><Relationship Id="rId1562" Type="http://schemas.openxmlformats.org/officeDocument/2006/relationships/hyperlink" Target="https://www.facebook.com/xatanphutrung/?locale=vi_VN" TargetMode="External"/><Relationship Id="rId157" Type="http://schemas.openxmlformats.org/officeDocument/2006/relationships/hyperlink" Target="https://www.facebook.com/profile.php?id=100069239778676" TargetMode="External"/><Relationship Id="rId364" Type="http://schemas.openxmlformats.org/officeDocument/2006/relationships/hyperlink" Target="https://longha.phurieng.binhphuoc.gov.vn/" TargetMode="External"/><Relationship Id="rId1008" Type="http://schemas.openxmlformats.org/officeDocument/2006/relationships/hyperlink" Target="https://kimdinh.baria.baria-vungtau.gov.vn/" TargetMode="External"/><Relationship Id="rId1215" Type="http://schemas.openxmlformats.org/officeDocument/2006/relationships/hyperlink" Target="https://www.facebook.com/tuoitrecatphcm/" TargetMode="External"/><Relationship Id="rId1422" Type="http://schemas.openxmlformats.org/officeDocument/2006/relationships/hyperlink" Target="https://hochiminhcity.gov.vn/-/thong-tin-chi-ao-ieu-hanh-cua-thuong-truc-uy-ban-nhan-dan-thanh-pho-ho-chi-minh-ngay-09-09-2024" TargetMode="External"/><Relationship Id="rId1867" Type="http://schemas.openxmlformats.org/officeDocument/2006/relationships/hyperlink" Target="https://www.facebook.com/1800499573406567" TargetMode="External"/><Relationship Id="rId61" Type="http://schemas.openxmlformats.org/officeDocument/2006/relationships/hyperlink" Target="https://www.facebook.com/profile.php?id=100093370659749" TargetMode="External"/><Relationship Id="rId571" Type="http://schemas.openxmlformats.org/officeDocument/2006/relationships/hyperlink" Target="https://www.facebook.com/ubndchanhphuhoa/" TargetMode="External"/><Relationship Id="rId669" Type="http://schemas.openxmlformats.org/officeDocument/2006/relationships/hyperlink" Target="https://www.facebook.com/p/C%C3%B4ng-an-x%C3%A3-Hi%E1%BA%BFu-Li%C3%AAm-100070003544266/" TargetMode="External"/><Relationship Id="rId876" Type="http://schemas.openxmlformats.org/officeDocument/2006/relationships/hyperlink" Target="https://xuanloc.dongnai.gov.vn/Pages/gioithieuchitiet.aspx?IDxa=41" TargetMode="External"/><Relationship Id="rId1299" Type="http://schemas.openxmlformats.org/officeDocument/2006/relationships/hyperlink" Target="https://www.facebook.com/tuoitrephuonganphu/" TargetMode="External"/><Relationship Id="rId1727" Type="http://schemas.openxmlformats.org/officeDocument/2006/relationships/hyperlink" Target="https://thuytay.thanhhoa.longan.gov.vn/" TargetMode="External"/><Relationship Id="rId19" Type="http://schemas.openxmlformats.org/officeDocument/2006/relationships/hyperlink" Target="https://www.facebook.com/conganxathanhtri" TargetMode="External"/><Relationship Id="rId224" Type="http://schemas.openxmlformats.org/officeDocument/2006/relationships/hyperlink" Target="https://tanxuan.dongxoai.binhphuoc.gov.vn/" TargetMode="External"/><Relationship Id="rId431" Type="http://schemas.openxmlformats.org/officeDocument/2006/relationships/hyperlink" Target="https://www.facebook.com/p/Tr%E1%BA%A1m-y-t%E1%BA%BF-x%C3%A3-C%E1%BA%A7u-Kh%E1%BB%9Fi-100068025999396/" TargetMode="External"/><Relationship Id="rId529" Type="http://schemas.openxmlformats.org/officeDocument/2006/relationships/hyperlink" Target="https://www.facebook.com/p/C%C3%B4ng-an-ph%C6%B0%E1%BB%9Dng-Ph%C3%BA-T%C3%A2n-Th%C3%A0nh-ph%E1%BB%91-B%E1%BA%BFn-Tre-100070282148008/" TargetMode="External"/><Relationship Id="rId736" Type="http://schemas.openxmlformats.org/officeDocument/2006/relationships/hyperlink" Target="https://longkhanh.dongnai.gov.vn/Pages/newsdetail.aspx?NewsId=9661&amp;CatId=78" TargetMode="External"/><Relationship Id="rId1061" Type="http://schemas.openxmlformats.org/officeDocument/2006/relationships/hyperlink" Target="https://www.facebook.com/1483543611817428" TargetMode="External"/><Relationship Id="rId1159" Type="http://schemas.openxmlformats.org/officeDocument/2006/relationships/hyperlink" Target="https://longphuoc.tpthuduc.hochiminhcity.gov.vn/" TargetMode="External"/><Relationship Id="rId1366" Type="http://schemas.openxmlformats.org/officeDocument/2006/relationships/hyperlink" Target="https://quan3.hochiminhcity.gov.vn/" TargetMode="External"/><Relationship Id="rId168" Type="http://schemas.openxmlformats.org/officeDocument/2006/relationships/hyperlink" Target="https://www.facebook.com/profile.php?id=100069921564661" TargetMode="External"/><Relationship Id="rId943" Type="http://schemas.openxmlformats.org/officeDocument/2006/relationships/hyperlink" Target="https://www.facebook.com/TTCADN/" TargetMode="External"/><Relationship Id="rId1019" Type="http://schemas.openxmlformats.org/officeDocument/2006/relationships/hyperlink" Target="http://ttkhcn.baria-vungtau.gov.vn/suoinghe/" TargetMode="External"/><Relationship Id="rId1573" Type="http://schemas.openxmlformats.org/officeDocument/2006/relationships/hyperlink" Target="https://xathoitamthon.hocmon.gov.vn/" TargetMode="External"/><Relationship Id="rId1780" Type="http://schemas.openxmlformats.org/officeDocument/2006/relationships/hyperlink" Target="https://binhduc.benluc.longan.gov.vn/" TargetMode="External"/><Relationship Id="rId72" Type="http://schemas.openxmlformats.org/officeDocument/2006/relationships/hyperlink" Target="https://www.facebook.com/profile.php?id=100093192668393" TargetMode="External"/><Relationship Id="rId375" Type="http://schemas.openxmlformats.org/officeDocument/2006/relationships/hyperlink" Target="https://www.facebook.com/p/C%C3%B4ng-An-Ph%C6%B0%E1%BB%9Dng-4-th%C3%A0nh-ph%E1%BB%91-T%C3%A2y-Ninh-100086431322847/" TargetMode="External"/><Relationship Id="rId582" Type="http://schemas.openxmlformats.org/officeDocument/2006/relationships/hyperlink" Target="https://bencat.binhduong.gov.vn/gioi-thieu/ubnd-xa-phuong" TargetMode="External"/><Relationship Id="rId803" Type="http://schemas.openxmlformats.org/officeDocument/2006/relationships/hyperlink" Target="https://vinhcuu.dongnai.gov.vn/Pages/newsdetail.aspx?NewsId=7193&amp;CatId=125" TargetMode="External"/><Relationship Id="rId1226" Type="http://schemas.openxmlformats.org/officeDocument/2006/relationships/hyperlink" Target="http://tanthanh.tanphu.hochiminhcity.gov.vn/cai-cach-hanh-chinh/cong-van-so-3239ubnd-kstt-ngay-1162024-cua-uy-ban-nhan-dan-thanh-pho-ho-chi-min-tthcmobile1026-20714.aspx" TargetMode="External"/><Relationship Id="rId1433" Type="http://schemas.openxmlformats.org/officeDocument/2006/relationships/hyperlink" Target="https://tanbinh.hochiminhcity.gov.vn/web/neoportal/-/uy-ban-nhan-dan-phuong-7" TargetMode="External"/><Relationship Id="rId1640" Type="http://schemas.openxmlformats.org/officeDocument/2006/relationships/hyperlink" Target="https://www.facebook.com/groups/1787801931453811/" TargetMode="External"/><Relationship Id="rId1738" Type="http://schemas.openxmlformats.org/officeDocument/2006/relationships/hyperlink" Target="https://mythanhdong.duchue.longan.gov.vn/" TargetMode="External"/><Relationship Id="rId3" Type="http://schemas.openxmlformats.org/officeDocument/2006/relationships/hyperlink" Target="https://www.facebook.com/profile.php?id=61554344011074" TargetMode="External"/><Relationship Id="rId235" Type="http://schemas.openxmlformats.org/officeDocument/2006/relationships/hyperlink" Target="https://binhlong.binhphuoc.gov.vn/vi/phuongphuduc/" TargetMode="External"/><Relationship Id="rId442" Type="http://schemas.openxmlformats.org/officeDocument/2006/relationships/hyperlink" Target="https://www.facebook.com/p/C%C3%B4ng-an-x%C3%A3-Th%C3%A1i-B%C3%ACnh-100067203055640/" TargetMode="External"/><Relationship Id="rId887" Type="http://schemas.openxmlformats.org/officeDocument/2006/relationships/hyperlink" Target="http://xuanmy.nghixuan.hatinh.gov.vn/" TargetMode="External"/><Relationship Id="rId1072" Type="http://schemas.openxmlformats.org/officeDocument/2006/relationships/hyperlink" Target="https://baria-vungtau.gov.vn/sphere/baria/vungtau/page/xem-tin.cpx?uuid=64deee3e3c046a703b71dc45" TargetMode="External"/><Relationship Id="rId1500" Type="http://schemas.openxmlformats.org/officeDocument/2006/relationships/hyperlink" Target="https://www.facebook.com/p/%C4%90o%C3%A0n-ph%C6%B0%E1%BB%9Dng-B%C3%ACnh-H%C6%B0ng-Ho%C3%A0-B-100072113895035/" TargetMode="External"/><Relationship Id="rId302" Type="http://schemas.openxmlformats.org/officeDocument/2006/relationships/hyperlink" Target="https://www.facebook.com/HONGSINH.1991/?locale=vi_VN" TargetMode="External"/><Relationship Id="rId747" Type="http://schemas.openxmlformats.org/officeDocument/2006/relationships/hyperlink" Target="https://www.facebook.com/conganBaTri/" TargetMode="External"/><Relationship Id="rId954" Type="http://schemas.openxmlformats.org/officeDocument/2006/relationships/hyperlink" Target="https://hiepduc.quangnam.gov.vn/webcenter/portal/hiepduc" TargetMode="External"/><Relationship Id="rId1377" Type="http://schemas.openxmlformats.org/officeDocument/2006/relationships/hyperlink" Target="http://phuong10.quan10.gov.vn/" TargetMode="External"/><Relationship Id="rId1584" Type="http://schemas.openxmlformats.org/officeDocument/2006/relationships/hyperlink" Target="https://xabadiem.hocmon.gov.vn/" TargetMode="External"/><Relationship Id="rId1791" Type="http://schemas.openxmlformats.org/officeDocument/2006/relationships/hyperlink" Target="https://tanthanh.longan.gov.vn/" TargetMode="External"/><Relationship Id="rId1805" Type="http://schemas.openxmlformats.org/officeDocument/2006/relationships/hyperlink" Target="https://www.facebook.com/p/C%C3%B4ng-an-x%C3%A3-Long-An-100070434243609/" TargetMode="External"/><Relationship Id="rId83" Type="http://schemas.openxmlformats.org/officeDocument/2006/relationships/hyperlink" Target="https://www.facebook.com/caxmada" TargetMode="External"/><Relationship Id="rId179" Type="http://schemas.openxmlformats.org/officeDocument/2006/relationships/hyperlink" Target="https://www.facebook.com/profile.php?id=100063681475817" TargetMode="External"/><Relationship Id="rId386" Type="http://schemas.openxmlformats.org/officeDocument/2006/relationships/hyperlink" Target="https://ninhson.tayninh.gov.vn/" TargetMode="External"/><Relationship Id="rId593" Type="http://schemas.openxmlformats.org/officeDocument/2006/relationships/hyperlink" Target="https://www.binhduong.gov.vn/" TargetMode="External"/><Relationship Id="rId607" Type="http://schemas.openxmlformats.org/officeDocument/2006/relationships/hyperlink" Target="https://www.facebook.com/p/C%C3%B4ng-an-ph%C6%B0%E1%BB%9Dng-V%C4%A9nh-T%C3%A2n-100085697480427/" TargetMode="External"/><Relationship Id="rId814" Type="http://schemas.openxmlformats.org/officeDocument/2006/relationships/hyperlink" Target="https://dongnai.baohiemxahoi.gov.vn/tintuc/Pages/hoat-dong-bhxh-dia-phuong.aspx?CateID=0&amp;ItemID=18497" TargetMode="External"/><Relationship Id="rId1237" Type="http://schemas.openxmlformats.org/officeDocument/2006/relationships/hyperlink" Target="https://quan3.hochiminhcity.gov.vn/" TargetMode="External"/><Relationship Id="rId1444" Type="http://schemas.openxmlformats.org/officeDocument/2006/relationships/hyperlink" Target="http://phuong10.quan10.gov.vn/" TargetMode="External"/><Relationship Id="rId1651" Type="http://schemas.openxmlformats.org/officeDocument/2006/relationships/hyperlink" Target="https://binhtam.tanan.longan.gov.vn/" TargetMode="External"/><Relationship Id="rId246" Type="http://schemas.openxmlformats.org/officeDocument/2006/relationships/hyperlink" Target="https://www.facebook.com/p/Tu%E1%BB%95i-Tr%E1%BA%BB-%C4%90akia-100065440784777/?locale=tr_TR" TargetMode="External"/><Relationship Id="rId453" Type="http://schemas.openxmlformats.org/officeDocument/2006/relationships/hyperlink" Target="https://binhminh.tayninh.gov.vn/vi/page/Uy-ban-nhan-dan-xa-Binh-Minh.html" TargetMode="External"/><Relationship Id="rId660" Type="http://schemas.openxmlformats.org/officeDocument/2006/relationships/hyperlink" Target="https://www.facebook.com/p/UBND-X%C3%83-B%C3%8CNH-M%E1%BB%B8-100057438520372/" TargetMode="External"/><Relationship Id="rId898" Type="http://schemas.openxmlformats.org/officeDocument/2006/relationships/hyperlink" Target="https://www.facebook.com/people/C%C3%B4ng-an-x%C3%A3-L%C3%A2m-San/100090449707803/" TargetMode="External"/><Relationship Id="rId1083" Type="http://schemas.openxmlformats.org/officeDocument/2006/relationships/hyperlink" Target="https://toctien.phumy.baria-vungtau.gov.vn/" TargetMode="External"/><Relationship Id="rId1290" Type="http://schemas.openxmlformats.org/officeDocument/2006/relationships/hyperlink" Target="https://www.facebook.com/p/%E1%BB%A6y-Ban-Nh%C3%A2n-D%C3%A2n-ph%C6%B0%E1%BB%9Dng-17-G%C3%B2-V%E1%BA%A5p-100064599015946/" TargetMode="External"/><Relationship Id="rId1304" Type="http://schemas.openxmlformats.org/officeDocument/2006/relationships/hyperlink" Target="https://binhtrungdong.tpthuduc.hochiminhcity.gov.vn/" TargetMode="External"/><Relationship Id="rId1511" Type="http://schemas.openxmlformats.org/officeDocument/2006/relationships/hyperlink" Target="https://binhtan.hochiminhcity.gov.vn/tt-uy-ban-nhan-dan-10-phuong" TargetMode="External"/><Relationship Id="rId1749" Type="http://schemas.openxmlformats.org/officeDocument/2006/relationships/hyperlink" Target="https://anninhtay.duchoa.longan.gov.vn/uy-ban-nhan-dan" TargetMode="External"/><Relationship Id="rId106" Type="http://schemas.openxmlformats.org/officeDocument/2006/relationships/hyperlink" Target="https://www.facebook.com/profile.php?id=100091622486545" TargetMode="External"/><Relationship Id="rId313" Type="http://schemas.openxmlformats.org/officeDocument/2006/relationships/hyperlink" Target="https://tanloi.honquan.binhphuoc.gov.vn/" TargetMode="External"/><Relationship Id="rId758" Type="http://schemas.openxmlformats.org/officeDocument/2006/relationships/hyperlink" Target="https://tanphu.dongnai.gov.vn/Pages/newsdetail.aspx?NewsId=5398&amp;CatId=75" TargetMode="External"/><Relationship Id="rId965" Type="http://schemas.openxmlformats.org/officeDocument/2006/relationships/hyperlink" Target="https://thanhtra.dongnai.gov.vn/Pages/noi-dung-tin.aspx?NewsID=2361" TargetMode="External"/><Relationship Id="rId1150" Type="http://schemas.openxmlformats.org/officeDocument/2006/relationships/hyperlink" Target="https://www.facebook.com/p/%C4%90%E1%BA%A3ng-%E1%BB%A7y-%E1%BB%A6y-ban-nh%C3%A2n-d%C3%A2n-ph%C6%B0%E1%BB%9Dng-T%C4%83ng-Nh%C6%A1n-Ph%C3%BA-B-100063824058267/" TargetMode="External"/><Relationship Id="rId1388" Type="http://schemas.openxmlformats.org/officeDocument/2006/relationships/hyperlink" Target="https://www.facebook.com/tuoitrecatphcm/" TargetMode="External"/><Relationship Id="rId1595" Type="http://schemas.openxmlformats.org/officeDocument/2006/relationships/hyperlink" Target="https://www.facebook.com/p/C%C3%B4ng-an-x%C3%A3-T%C3%A2n-Nh%E1%BB%B1t-huy%E1%BB%87n-B%C3%ACnh-Ch%C3%A1nh-100079848999236/" TargetMode="External"/><Relationship Id="rId1609" Type="http://schemas.openxmlformats.org/officeDocument/2006/relationships/hyperlink" Target="https://www.facebook.com/tuoitrecatphcm/?locale=mk_MK" TargetMode="External"/><Relationship Id="rId1816" Type="http://schemas.openxmlformats.org/officeDocument/2006/relationships/hyperlink" Target="https://tanphuoctay.tantru.longan.gov.vn/uy-ban-nhan-dan" TargetMode="External"/><Relationship Id="rId10" Type="http://schemas.openxmlformats.org/officeDocument/2006/relationships/hyperlink" Target="https://www.facebook.com/profile.php?id=100072074544071" TargetMode="External"/><Relationship Id="rId94" Type="http://schemas.openxmlformats.org/officeDocument/2006/relationships/hyperlink" Target="https://www.facebook.com/profile.php?id=100069517351308" TargetMode="External"/><Relationship Id="rId397" Type="http://schemas.openxmlformats.org/officeDocument/2006/relationships/hyperlink" Target="https://www.facebook.com/p/C%C3%B4ng-an-x%C3%A3-T%C3%A2n-Phong-100066777291543/" TargetMode="External"/><Relationship Id="rId520" Type="http://schemas.openxmlformats.org/officeDocument/2006/relationships/hyperlink" Target="https://thudaumot.binhduong.gov.vn/chinh-quyen/bo-may-to-chuc/ubnd-cac-phuong" TargetMode="External"/><Relationship Id="rId618" Type="http://schemas.openxmlformats.org/officeDocument/2006/relationships/hyperlink" Target="http://bachdang.tanuyen.binhduong.gov.vn/" TargetMode="External"/><Relationship Id="rId825" Type="http://schemas.openxmlformats.org/officeDocument/2006/relationships/hyperlink" Target="https://www.facebook.com/XaSuoiNhoHuyenDinhQuanTinhDongNai/?locale=vi_VN" TargetMode="External"/><Relationship Id="rId1248" Type="http://schemas.openxmlformats.org/officeDocument/2006/relationships/hyperlink" Target="https://vpub.hochiminhcity.gov.vn/portal/home/lich-cong-tac/calendar-by-month.aspx?y=2021&amp;m=8" TargetMode="External"/><Relationship Id="rId1455" Type="http://schemas.openxmlformats.org/officeDocument/2006/relationships/hyperlink" Target="https://www.facebook.com/tuoitrecatphcm/" TargetMode="External"/><Relationship Id="rId1662" Type="http://schemas.openxmlformats.org/officeDocument/2006/relationships/hyperlink" Target="https://www.facebook.com/groups/1787801931453811/" TargetMode="External"/><Relationship Id="rId257" Type="http://schemas.openxmlformats.org/officeDocument/2006/relationships/hyperlink" Target="https://dvc1.binhphuoc.gov.vn/danh-gia-can-bo?uId=1511" TargetMode="External"/><Relationship Id="rId464" Type="http://schemas.openxmlformats.org/officeDocument/2006/relationships/hyperlink" Target="https://www.facebook.com/caxTruongTay/?locale=vi_VN" TargetMode="External"/><Relationship Id="rId1010" Type="http://schemas.openxmlformats.org/officeDocument/2006/relationships/hyperlink" Target="https://tanhung.baria.baria-vungtau.gov.vn/" TargetMode="External"/><Relationship Id="rId1094" Type="http://schemas.openxmlformats.org/officeDocument/2006/relationships/hyperlink" Target="http://phuongphamngulao.gov.vn/" TargetMode="External"/><Relationship Id="rId1108" Type="http://schemas.openxmlformats.org/officeDocument/2006/relationships/hyperlink" Target="http://phuongthoian.gov.vn/" TargetMode="External"/><Relationship Id="rId1315" Type="http://schemas.openxmlformats.org/officeDocument/2006/relationships/hyperlink" Target="https://www.facebook.com/tuoitrecatphcm/" TargetMode="External"/><Relationship Id="rId117" Type="http://schemas.openxmlformats.org/officeDocument/2006/relationships/hyperlink" Target="https://www.facebook.com/25930TanUyen" TargetMode="External"/><Relationship Id="rId671" Type="http://schemas.openxmlformats.org/officeDocument/2006/relationships/hyperlink" Target="https://lacan.bactanuyen.binhduong.gov.vn/" TargetMode="External"/><Relationship Id="rId769" Type="http://schemas.openxmlformats.org/officeDocument/2006/relationships/hyperlink" Target="https://xuanloc.dongnai.gov.vn/Pages/gioithieuchitiet.aspx?IDxa=40" TargetMode="External"/><Relationship Id="rId976" Type="http://schemas.openxmlformats.org/officeDocument/2006/relationships/hyperlink" Target="https://phuong3.vungtau.baria-vungtau.gov.vn/" TargetMode="External"/><Relationship Id="rId1399" Type="http://schemas.openxmlformats.org/officeDocument/2006/relationships/hyperlink" Target="https://www.facebook.com/p/B%E1%BA%A3n-tin-Ph%C6%B0%E1%BB%9Dng-9-Qu%E1%BA%ADn-11-100077663132015/" TargetMode="External"/><Relationship Id="rId324" Type="http://schemas.openxmlformats.org/officeDocument/2006/relationships/hyperlink" Target="https://daknhau.budang.binhphuoc.gov.vn/" TargetMode="External"/><Relationship Id="rId531" Type="http://schemas.openxmlformats.org/officeDocument/2006/relationships/hyperlink" Target="https://www.facebook.com/tuoitrebinhduong2020/" TargetMode="External"/><Relationship Id="rId629" Type="http://schemas.openxmlformats.org/officeDocument/2006/relationships/hyperlink" Target="https://dian.binhduong.gov.vn/" TargetMode="External"/><Relationship Id="rId1161" Type="http://schemas.openxmlformats.org/officeDocument/2006/relationships/hyperlink" Target="https://longtruong.tpthuduc.hochiminhcity.gov.vn/" TargetMode="External"/><Relationship Id="rId1259" Type="http://schemas.openxmlformats.org/officeDocument/2006/relationships/hyperlink" Target="https://www.facebook.com/tanquy.tuoitre/" TargetMode="External"/><Relationship Id="rId1466" Type="http://schemas.openxmlformats.org/officeDocument/2006/relationships/hyperlink" Target="https://www.facebook.com/tuoitrecatphcm/" TargetMode="External"/><Relationship Id="rId836" Type="http://schemas.openxmlformats.org/officeDocument/2006/relationships/hyperlink" Target="https://trangbom.dongnai.gov.vn/Pages/gioithieu.aspx?CatID=55" TargetMode="External"/><Relationship Id="rId1021" Type="http://schemas.openxmlformats.org/officeDocument/2006/relationships/hyperlink" Target="https://xuanson.chauduc.baria-vungtau.gov.vn/" TargetMode="External"/><Relationship Id="rId1119" Type="http://schemas.openxmlformats.org/officeDocument/2006/relationships/hyperlink" Target="https://www.facebook.com/ubnd.pdht/?locale=vi_VN" TargetMode="External"/><Relationship Id="rId1673" Type="http://schemas.openxmlformats.org/officeDocument/2006/relationships/hyperlink" Target="https://www.facebook.com/p/Tu%E1%BB%95i-tr%E1%BA%BB-C%C3%B4ng-an-Th%C3%A0nh-ph%E1%BB%91-V%C4%A9nh-Y%C3%AAn-100066497717181/" TargetMode="External"/><Relationship Id="rId903" Type="http://schemas.openxmlformats.org/officeDocument/2006/relationships/hyperlink" Target="https://vinhcuu.dongnai.gov.vn/" TargetMode="External"/><Relationship Id="rId1326" Type="http://schemas.openxmlformats.org/officeDocument/2006/relationships/hyperlink" Target="https://tanbinh.hochiminhcity.gov.vn/web/neoportal/-/uy-ban-nhan-dan-phuong-13" TargetMode="External"/><Relationship Id="rId1533" Type="http://schemas.openxmlformats.org/officeDocument/2006/relationships/hyperlink" Target="http://www.congbao.hochiminhcity.gov.vn/tin-tuc-tong-hop/uy-ban-nhan-dan-thanh-pho-ho-chi-minh-ban-hanh-quyet-%C4%91inh-so-2114-q%C4%91-ubnd-ve-giao-nhiem-vu-lap-bao-cao-%C4%91e-xuat-chu-truong-%C4%91au-tu-du-an-xay-dung-cong-vien-trung-lap-thuong-ao-xa-trung-lap-thuong" TargetMode="External"/><Relationship Id="rId1740" Type="http://schemas.openxmlformats.org/officeDocument/2006/relationships/hyperlink" Target="https://binhhoabac.duchue.longan.gov.vn/" TargetMode="External"/><Relationship Id="rId32" Type="http://schemas.openxmlformats.org/officeDocument/2006/relationships/hyperlink" Target="https://www.facebook.com/profile.php?id=100076204175265" TargetMode="External"/><Relationship Id="rId1600" Type="http://schemas.openxmlformats.org/officeDocument/2006/relationships/hyperlink" Target="https://binhchanh.hochiminhcity.gov.vn/binhchanh/changewebsite-binhhung?returnurl=%2Fbinhchanh%2Ftrang-chu" TargetMode="External"/><Relationship Id="rId1838" Type="http://schemas.openxmlformats.org/officeDocument/2006/relationships/hyperlink" Target="https://www.facebook.com/MTTQVNxaPhuocTuy/" TargetMode="External"/><Relationship Id="rId181" Type="http://schemas.openxmlformats.org/officeDocument/2006/relationships/hyperlink" Target="https://www.facebook.com/profile.php?id=100081785877103" TargetMode="External"/><Relationship Id="rId279" Type="http://schemas.openxmlformats.org/officeDocument/2006/relationships/hyperlink" Target="https://www.facebook.com/p/C%C3%B4ng-An-X%C3%A3-Thi%E1%BB%87n-H%C6%B0ng-100064073322514/" TargetMode="External"/><Relationship Id="rId486" Type="http://schemas.openxmlformats.org/officeDocument/2006/relationships/hyperlink" Target="https://bencau.tayninh.gov.vn/vi/news/xa-long-chu/c-c-u-t-ch-c-x-long-ch--32.html" TargetMode="External"/><Relationship Id="rId693" Type="http://schemas.openxmlformats.org/officeDocument/2006/relationships/hyperlink" Target="https://www.facebook.com/Ph%C6%B0%E1%BB%9Dng-Th%E1%BB%91ng-Nh%E1%BA%A5t-Bi%C3%AAn-Ho%C3%A0-100060867672785/?locale=vi_VN" TargetMode="External"/><Relationship Id="rId139" Type="http://schemas.openxmlformats.org/officeDocument/2006/relationships/hyperlink" Target="https://www.facebook.com/caxTruongTay" TargetMode="External"/><Relationship Id="rId346" Type="http://schemas.openxmlformats.org/officeDocument/2006/relationships/hyperlink" Target="https://www.facebook.com/CAXMinhhung/" TargetMode="External"/><Relationship Id="rId553" Type="http://schemas.openxmlformats.org/officeDocument/2006/relationships/hyperlink" Target="https://www.binhduong.gov.vn/dau-tu-thong-tin-can-biet/2021/06/596-nguoi-phat-ngon-cua-huyen-dau-tieng-va-cac-xa-thi-tran-thuoc-huye" TargetMode="External"/><Relationship Id="rId760" Type="http://schemas.openxmlformats.org/officeDocument/2006/relationships/hyperlink" Target="https://tanphu.dongnai.gov.vn/" TargetMode="External"/><Relationship Id="rId998" Type="http://schemas.openxmlformats.org/officeDocument/2006/relationships/hyperlink" Target="https://www.facebook.com/313112213668734" TargetMode="External"/><Relationship Id="rId1183" Type="http://schemas.openxmlformats.org/officeDocument/2006/relationships/hyperlink" Target="https://www.facebook.com/tuoitrecatphcm/" TargetMode="External"/><Relationship Id="rId1390" Type="http://schemas.openxmlformats.org/officeDocument/2006/relationships/hyperlink" Target="http://www.congbao.hochiminhcity.gov.vn/cong-bao/van-ban/quyet-dinh/so/1322-qd-ubnd/ngay/22-04-2024/noi-dung/46464/46512" TargetMode="External"/><Relationship Id="rId206" Type="http://schemas.openxmlformats.org/officeDocument/2006/relationships/hyperlink" Target="https://www.facebook.com/profile.php?id=100084274777646" TargetMode="External"/><Relationship Id="rId413" Type="http://schemas.openxmlformats.org/officeDocument/2006/relationships/hyperlink" Target="https://tanchau.tayninh.gov.vn/vi/page/Uy-ban-nhan-dan-xa-Suoi-Day.html" TargetMode="External"/><Relationship Id="rId858" Type="http://schemas.openxmlformats.org/officeDocument/2006/relationships/hyperlink" Target="https://www.facebook.com/p/Tuy%C3%AAn-gi%C3%A1o-x%C3%A3-Gia-T%C3%A2n-1-100063629105682/" TargetMode="External"/><Relationship Id="rId1043" Type="http://schemas.openxmlformats.org/officeDocument/2006/relationships/hyperlink" Target="https://phuoctan.xuyenmoc.baria-vungtau.gov.vn/" TargetMode="External"/><Relationship Id="rId1488" Type="http://schemas.openxmlformats.org/officeDocument/2006/relationships/hyperlink" Target="https://www.facebook.com/tuoitrecatphcm/" TargetMode="External"/><Relationship Id="rId1695" Type="http://schemas.openxmlformats.org/officeDocument/2006/relationships/hyperlink" Target="https://binhhoatay.mochoa.longan.gov.vn/" TargetMode="External"/><Relationship Id="rId620" Type="http://schemas.openxmlformats.org/officeDocument/2006/relationships/hyperlink" Target="http://tanvinhhiep.tanuyen.binhduong.gov.vn/" TargetMode="External"/><Relationship Id="rId718" Type="http://schemas.openxmlformats.org/officeDocument/2006/relationships/hyperlink" Target="https://www.dongnai.gov.vn/" TargetMode="External"/><Relationship Id="rId925" Type="http://schemas.openxmlformats.org/officeDocument/2006/relationships/hyperlink" Target="https://longthanh.dongnai.gov.vn/" TargetMode="External"/><Relationship Id="rId1250" Type="http://schemas.openxmlformats.org/officeDocument/2006/relationships/hyperlink" Target="https://hochiminhcity.gov.vn/-/thong-tin-chi-ao-ieu-hanh-cua-thuong-truc-uy-ban-nhan-dan-thanh-pho-ho-chi-minh-ngay-09-09-2024" TargetMode="External"/><Relationship Id="rId1348" Type="http://schemas.openxmlformats.org/officeDocument/2006/relationships/hyperlink" Target="https://www.facebook.com/p/%E1%BB%A6y-ban-nh%C3%A2n-d%C3%A2n-ph%C6%B0%E1%BB%9Dng-11-qu%E1%BA%ADn-T%C3%A2n-B%C3%ACnh-100064941120082/" TargetMode="External"/><Relationship Id="rId1555" Type="http://schemas.openxmlformats.org/officeDocument/2006/relationships/hyperlink" Target="https://dichvucong.gov.vn/p/home/dvc-tthc-co-quan-chi-tiet.html?id=412563" TargetMode="External"/><Relationship Id="rId1762" Type="http://schemas.openxmlformats.org/officeDocument/2006/relationships/hyperlink" Target="https://www.facebook.com/tdlongan/?locale=nl_BE" TargetMode="External"/><Relationship Id="rId1110" Type="http://schemas.openxmlformats.org/officeDocument/2006/relationships/hyperlink" Target="http://www.quan12.hochiminhcity.gov.vn/pages/tan-chanh-hiep.aspx" TargetMode="External"/><Relationship Id="rId1208" Type="http://schemas.openxmlformats.org/officeDocument/2006/relationships/hyperlink" Target="https://www.facebook.com/tuoitrecatphcm/" TargetMode="External"/><Relationship Id="rId1415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54" Type="http://schemas.openxmlformats.org/officeDocument/2006/relationships/hyperlink" Target="https://www.facebook.com/profile.php?id=100084665060923" TargetMode="External"/><Relationship Id="rId1622" Type="http://schemas.openxmlformats.org/officeDocument/2006/relationships/hyperlink" Target="https://www.facebook.com/1668668183300120" TargetMode="External"/><Relationship Id="rId270" Type="http://schemas.openxmlformats.org/officeDocument/2006/relationships/hyperlink" Target="https://locthai.locninh.binhphuoc.gov.vn/" TargetMode="External"/><Relationship Id="rId130" Type="http://schemas.openxmlformats.org/officeDocument/2006/relationships/hyperlink" Target="https://www.facebook.com/profile.php?id=100069447652528" TargetMode="External"/><Relationship Id="rId368" Type="http://schemas.openxmlformats.org/officeDocument/2006/relationships/hyperlink" Target="https://phutrung.phurieng.binhphuoc.gov.vn/" TargetMode="External"/><Relationship Id="rId575" Type="http://schemas.openxmlformats.org/officeDocument/2006/relationships/hyperlink" Target="https://www.facebook.com/tuoitrebinhduong2020/" TargetMode="External"/><Relationship Id="rId782" Type="http://schemas.openxmlformats.org/officeDocument/2006/relationships/hyperlink" Target="https://www.facebook.com/CAXPhuLy/?locale=vi_VN" TargetMode="External"/><Relationship Id="rId228" Type="http://schemas.openxmlformats.org/officeDocument/2006/relationships/hyperlink" Target="https://tienthanh.dongxoai.binhphuoc.gov.vn/" TargetMode="External"/><Relationship Id="rId435" Type="http://schemas.openxmlformats.org/officeDocument/2006/relationships/hyperlink" Target="https://1022.tayninh.gov.vn/vi/chi-tiet-phan-anh?id=41238" TargetMode="External"/><Relationship Id="rId642" Type="http://schemas.openxmlformats.org/officeDocument/2006/relationships/hyperlink" Target="https://www.facebook.com/groups/1176282556421647/?locale=vi_VN" TargetMode="External"/><Relationship Id="rId1065" Type="http://schemas.openxmlformats.org/officeDocument/2006/relationships/hyperlink" Target="https://www.facebook.com/caxphuochung/" TargetMode="External"/><Relationship Id="rId1272" Type="http://schemas.openxmlformats.org/officeDocument/2006/relationships/hyperlink" Target="https://vpub.hochiminhcity.gov.vn/" TargetMode="External"/><Relationship Id="rId502" Type="http://schemas.openxmlformats.org/officeDocument/2006/relationships/hyperlink" Target="https://trangbang.tayninh.gov.vn/vi/news/co-cau-to-chuc-448/co-cau-to-chuc-ubnd-phuong-loc-hung-1891.html" TargetMode="External"/><Relationship Id="rId947" Type="http://schemas.openxmlformats.org/officeDocument/2006/relationships/hyperlink" Target="https://www.facebook.com/TTPhuocThien/" TargetMode="External"/><Relationship Id="rId1132" Type="http://schemas.openxmlformats.org/officeDocument/2006/relationships/hyperlink" Target="https://hiepbinhphuoc.tpthuduc.hochiminhcity.gov.vn/" TargetMode="External"/><Relationship Id="rId1577" Type="http://schemas.openxmlformats.org/officeDocument/2006/relationships/hyperlink" Target="http://xatanxuan.hocmon.gov.vn/" TargetMode="External"/><Relationship Id="rId1784" Type="http://schemas.openxmlformats.org/officeDocument/2006/relationships/hyperlink" Target="https://www.facebook.com/caxlonghiep/" TargetMode="External"/><Relationship Id="rId76" Type="http://schemas.openxmlformats.org/officeDocument/2006/relationships/hyperlink" Target="https://www.facebook.com/caxdonghoa" TargetMode="External"/><Relationship Id="rId807" Type="http://schemas.openxmlformats.org/officeDocument/2006/relationships/hyperlink" Target="https://dinhquan.dongnai.gov.vn/Pages/newsdetail.aspx?NewsId=4684&amp;CatId=124" TargetMode="External"/><Relationship Id="rId1437" Type="http://schemas.openxmlformats.org/officeDocument/2006/relationships/hyperlink" Target="http://phuong11.quan10.gov.vn/" TargetMode="External"/><Relationship Id="rId1644" Type="http://schemas.openxmlformats.org/officeDocument/2006/relationships/hyperlink" Target="https://www.facebook.com/tdlongan/?locale=vi_VN" TargetMode="External"/><Relationship Id="rId1851" Type="http://schemas.openxmlformats.org/officeDocument/2006/relationships/hyperlink" Target="https://www.facebook.com/tdlongan/?locale=nb_NO" TargetMode="External"/><Relationship Id="rId1504" Type="http://schemas.openxmlformats.org/officeDocument/2006/relationships/hyperlink" Target="https://www.facebook.com/p/%C4%90o%C3%A0n-ph%C6%B0%E1%BB%9Dng-B%C3%ACnh-H%C6%B0ng-Ho%C3%A0-B-100072113895035/" TargetMode="External"/><Relationship Id="rId1711" Type="http://schemas.openxmlformats.org/officeDocument/2006/relationships/hyperlink" Target="https://hauthanhdong.tanthanh.longan.gov.vn/" TargetMode="External"/><Relationship Id="rId292" Type="http://schemas.openxmlformats.org/officeDocument/2006/relationships/hyperlink" Target="https://tanhung.dongphu.binhphuoc.gov.vn/" TargetMode="External"/><Relationship Id="rId1809" Type="http://schemas.openxmlformats.org/officeDocument/2006/relationships/hyperlink" Target="https://mybinh.duchue.longan.gov.vn/" TargetMode="External"/><Relationship Id="rId597" Type="http://schemas.openxmlformats.org/officeDocument/2006/relationships/hyperlink" Target="https://www.facebook.com/1242314036183730" TargetMode="External"/><Relationship Id="rId152" Type="http://schemas.openxmlformats.org/officeDocument/2006/relationships/hyperlink" Target="https://www.facebook.com/profile.php?id=100069692137152" TargetMode="External"/><Relationship Id="rId457" Type="http://schemas.openxmlformats.org/officeDocument/2006/relationships/hyperlink" Target="https://chauthanh.tayninh.gov.vn/vi/page/UBND-xa-Ninh-Dien.html" TargetMode="External"/><Relationship Id="rId1087" Type="http://schemas.openxmlformats.org/officeDocument/2006/relationships/hyperlink" Target="https://phuongdakao.gov.vn/" TargetMode="External"/><Relationship Id="rId1294" Type="http://schemas.openxmlformats.org/officeDocument/2006/relationships/hyperlink" Target="https://www.facebook.com/tuoitrecatphcm/" TargetMode="External"/><Relationship Id="rId664" Type="http://schemas.openxmlformats.org/officeDocument/2006/relationships/hyperlink" Target="https://www.facebook.com/groups/473458282776306/members/" TargetMode="External"/><Relationship Id="rId871" Type="http://schemas.openxmlformats.org/officeDocument/2006/relationships/hyperlink" Target="https://www.facebook.com/XaLo25Review/" TargetMode="External"/><Relationship Id="rId969" Type="http://schemas.openxmlformats.org/officeDocument/2006/relationships/hyperlink" Target="https://dongnai.gov.vn/Pages/newsdetail.aspx?NewsId=44868&amp;CatId=185" TargetMode="External"/><Relationship Id="rId1599" Type="http://schemas.openxmlformats.org/officeDocument/2006/relationships/hyperlink" Target="https://www.facebook.com/tuoitrecatphcm/?locale=mk_MK" TargetMode="External"/><Relationship Id="rId317" Type="http://schemas.openxmlformats.org/officeDocument/2006/relationships/hyperlink" Target="https://www.facebook.com/p/C%C3%B4ng-an-x%C3%A3-Thu%E1%BA%ADn-Ph%C3%BA-100083360500120/" TargetMode="External"/><Relationship Id="rId524" Type="http://schemas.openxmlformats.org/officeDocument/2006/relationships/hyperlink" Target="https://thudaumot.binhduong.gov.vn/chi-tiet?id=ART230700000025" TargetMode="External"/><Relationship Id="rId731" Type="http://schemas.openxmlformats.org/officeDocument/2006/relationships/hyperlink" Target="https://www.facebook.com/p/C%C3%B4ng-an-ph%C6%B0%E1%BB%9Dng-Xu%C3%A2n-An-TP-Long-Kh%C3%A1nh-100076081300178/" TargetMode="External"/><Relationship Id="rId1154" Type="http://schemas.openxmlformats.org/officeDocument/2006/relationships/hyperlink" Target="https://phuoclongb.tpthuduc.hochiminhcity.gov.vn/" TargetMode="External"/><Relationship Id="rId1361" Type="http://schemas.openxmlformats.org/officeDocument/2006/relationships/hyperlink" Target="https://tanbinh.hochiminhcity.gov.vn/web/neoportal/-/uy-ban-nhan-dan-phuong-7" TargetMode="External"/><Relationship Id="rId1459" Type="http://schemas.openxmlformats.org/officeDocument/2006/relationships/hyperlink" Target="http://phuong11.quan10.gov.vn/" TargetMode="External"/><Relationship Id="rId98" Type="http://schemas.openxmlformats.org/officeDocument/2006/relationships/hyperlink" Target="https://www.facebook.com/profile.php?id=100079092782670" TargetMode="External"/><Relationship Id="rId829" Type="http://schemas.openxmlformats.org/officeDocument/2006/relationships/hyperlink" Target="https://www.facebook.com/nguyen.bi.thu.doan/" TargetMode="External"/><Relationship Id="rId1014" Type="http://schemas.openxmlformats.org/officeDocument/2006/relationships/hyperlink" Target="https://www.facebook.com/p/C%C3%B4ng-an-X%C3%A3-B%C3%A0u-Chinh-100068781315208/" TargetMode="External"/><Relationship Id="rId1221" Type="http://schemas.openxmlformats.org/officeDocument/2006/relationships/hyperlink" Target="https://www.facebook.com/tuoitrephuong21/" TargetMode="External"/><Relationship Id="rId1666" Type="http://schemas.openxmlformats.org/officeDocument/2006/relationships/hyperlink" Target="https://tanhung.longan.gov.vn/" TargetMode="External"/><Relationship Id="rId1319" Type="http://schemas.openxmlformats.org/officeDocument/2006/relationships/hyperlink" Target="https://www.facebook.com/tuoitrecatphcm/" TargetMode="External"/><Relationship Id="rId1526" Type="http://schemas.openxmlformats.org/officeDocument/2006/relationships/hyperlink" Target="https://quan7.hochiminhcity.gov.vn/-/ubnd-phuong-tan-phong" TargetMode="External"/><Relationship Id="rId1733" Type="http://schemas.openxmlformats.org/officeDocument/2006/relationships/hyperlink" Target="https://myquydong.duchue.longan.gov.vn/uy-ban-nhan-dan" TargetMode="External"/><Relationship Id="rId25" Type="http://schemas.openxmlformats.org/officeDocument/2006/relationships/hyperlink" Target="https://www.facebook.com/profile.php?id=100077482225656" TargetMode="External"/><Relationship Id="rId1800" Type="http://schemas.openxmlformats.org/officeDocument/2006/relationships/hyperlink" Target="https://myan.thuthua.longan.gov.vn/uy-ban-nhan-dan" TargetMode="External"/><Relationship Id="rId174" Type="http://schemas.openxmlformats.org/officeDocument/2006/relationships/hyperlink" Target="https://www.facebook.com/profile.php?id=100088692010829" TargetMode="External"/><Relationship Id="rId381" Type="http://schemas.openxmlformats.org/officeDocument/2006/relationships/hyperlink" Target="https://thanhtan.tayninh.gov.vn/" TargetMode="External"/><Relationship Id="rId241" Type="http://schemas.openxmlformats.org/officeDocument/2006/relationships/hyperlink" Target="https://bugiamap.binhphuoc.gov.vn/" TargetMode="External"/><Relationship Id="rId479" Type="http://schemas.openxmlformats.org/officeDocument/2006/relationships/hyperlink" Target="https://godau.tayninh.gov.vn/vi/page/Uy-ban-nhan-dan-xa-Phuoc-Thanh.html" TargetMode="External"/><Relationship Id="rId686" Type="http://schemas.openxmlformats.org/officeDocument/2006/relationships/hyperlink" Target="https://bienhoa.dongnai.gov.vn/Pages/gioithieu.aspx?CatID=108" TargetMode="External"/><Relationship Id="rId893" Type="http://schemas.openxmlformats.org/officeDocument/2006/relationships/hyperlink" Target="https://cammy.dongnai.gov.vn/Pages/newsdetail.aspx?NewsId=5030&amp;CatId=106" TargetMode="External"/><Relationship Id="rId339" Type="http://schemas.openxmlformats.org/officeDocument/2006/relationships/hyperlink" Target="https://www.facebook.com/p/Tu%E1%BB%95i-tr%E1%BA%BB-C%C3%B4ng-an-huy%E1%BB%87n-Ninh-Ph%C6%B0%E1%BB%9Bc-100068114569027/" TargetMode="External"/><Relationship Id="rId546" Type="http://schemas.openxmlformats.org/officeDocument/2006/relationships/hyperlink" Target="https://www.facebook.com/groups/589106038168941/?locale=eo_EO" TargetMode="External"/><Relationship Id="rId753" Type="http://schemas.openxmlformats.org/officeDocument/2006/relationships/hyperlink" Target="https://www.facebook.com/p/C%C3%B4ng-An-X%C3%A3-Ph%C3%BA-%C4%90%C3%B4ng-100069343295968/" TargetMode="External"/><Relationship Id="rId1176" Type="http://schemas.openxmlformats.org/officeDocument/2006/relationships/hyperlink" Target="http://phuong14.quan10.gov.vn/" TargetMode="External"/><Relationship Id="rId1383" Type="http://schemas.openxmlformats.org/officeDocument/2006/relationships/hyperlink" Target="https://hochiminhcity.gov.vn/-/thong-tin-chi-ao-ieu-hanh-cua-thuong-truc-uy-ban-nhan-dan-thanh-pho-ho-chi-minh-ngay-09-09-2024" TargetMode="External"/><Relationship Id="rId101" Type="http://schemas.openxmlformats.org/officeDocument/2006/relationships/hyperlink" Target="https://www.facebook.com/profile.php?id=100069896973119" TargetMode="External"/><Relationship Id="rId406" Type="http://schemas.openxmlformats.org/officeDocument/2006/relationships/hyperlink" Target="https://www.facebook.com/p/C%C3%B4ng-an-x%C3%A3-T%C3%A2n-H%E1%BB%99i-100092568781903/" TargetMode="External"/><Relationship Id="rId960" Type="http://schemas.openxmlformats.org/officeDocument/2006/relationships/hyperlink" Target="https://www.facebook.com/p/C%C3%B4ng-An-X%C3%A3-Ph%C3%BA-%C4%90%C3%B4ng-100069343295968/" TargetMode="External"/><Relationship Id="rId1036" Type="http://schemas.openxmlformats.org/officeDocument/2006/relationships/hyperlink" Target="https://www.facebook.com/LakevilleSuoiRao/" TargetMode="External"/><Relationship Id="rId1243" Type="http://schemas.openxmlformats.org/officeDocument/2006/relationships/hyperlink" Target="https://www.facebook.com/tuoitrecatphcm/" TargetMode="External"/><Relationship Id="rId1590" Type="http://schemas.openxmlformats.org/officeDocument/2006/relationships/hyperlink" Target="https://binhchanh.hochiminhcity.gov.vn/vinhlocb/trang-chu" TargetMode="External"/><Relationship Id="rId1688" Type="http://schemas.openxmlformats.org/officeDocument/2006/relationships/hyperlink" Target="https://vinhhung.longan.gov.vn/xa-thi-tran" TargetMode="External"/><Relationship Id="rId613" Type="http://schemas.openxmlformats.org/officeDocument/2006/relationships/hyperlink" Target="https://www.facebook.com/p/%E1%BB%A6y-Ban-Nh%C3%A2n-D%C3%A2n-Ph%C6%B0%E1%BB%9Dng-Kh%C3%A1nh-B%C3%ACnh-100079319847261/" TargetMode="External"/><Relationship Id="rId820" Type="http://schemas.openxmlformats.org/officeDocument/2006/relationships/hyperlink" Target="https://dinhquan.dongnai.gov.vn/Pages/gioithieu.aspx?CatID=41" TargetMode="External"/><Relationship Id="rId918" Type="http://schemas.openxmlformats.org/officeDocument/2006/relationships/hyperlink" Target="https://longthanh.dongnai.gov.vn/pages/newsdetail.aspx?NewsId=11330&amp;CatId=102" TargetMode="External"/><Relationship Id="rId1450" Type="http://schemas.openxmlformats.org/officeDocument/2006/relationships/hyperlink" Target="https://tanbinh.hochiminhcity.gov.vn/web/neoportal/-/uy-ban-nhan-dan-phuong-13" TargetMode="External"/><Relationship Id="rId1548" Type="http://schemas.openxmlformats.org/officeDocument/2006/relationships/hyperlink" Target="http://congbao.hochiminhcity.gov.vn/tin-tuc-tong-hop/uy-ban-nhan-dan-thanh-pho-ho-chi-minh-ban-hanh-quyet-%C4%91inh-so-4090-q%C4%91-ubnd-ve-viec-thay-%C4%91oi-thanh-vien-hoi-%C4%91ong-quan-ly-quy-cham-soc-va-phat-huy-vai-tro-nguoi-cao-tuoi-xa-phuoc-hiep-huyen-cu-chi" TargetMode="External"/><Relationship Id="rId1755" Type="http://schemas.openxmlformats.org/officeDocument/2006/relationships/hyperlink" Target="https://www.facebook.com/115saigon/" TargetMode="External"/><Relationship Id="rId1103" Type="http://schemas.openxmlformats.org/officeDocument/2006/relationships/hyperlink" Target="http://www.phuongthanhxuan.gov.vn/" TargetMode="External"/><Relationship Id="rId1310" Type="http://schemas.openxmlformats.org/officeDocument/2006/relationships/hyperlink" Target="https://www.facebook.com/phuongthanhmyloi/" TargetMode="External"/><Relationship Id="rId1408" Type="http://schemas.openxmlformats.org/officeDocument/2006/relationships/hyperlink" Target="https://vpub.hochiminhcity.gov.vn/" TargetMode="External"/><Relationship Id="rId47" Type="http://schemas.openxmlformats.org/officeDocument/2006/relationships/hyperlink" Target="https://www.facebook.com/profile.php?id=100083332121186" TargetMode="External"/><Relationship Id="rId1615" Type="http://schemas.openxmlformats.org/officeDocument/2006/relationships/hyperlink" Target="http://congbao.hochiminhcity.gov.vn/tin-tuc-tong-hop/uy-ban-nhan-dan-thanh-pho-ho-chi-minh-ban-hanh-quyet-%C4%91inh-so-4675-q%C4%91-ubnd-ve-duyet-%C4%91o-an-quy-hoach-phan-khu-ty-le-1-2000-khu-dan-cu-nhon-%C4%91uc-phia-nam-vong-xoay-nguyen-binh-le-van-luong-huyen-nha-be" TargetMode="External"/><Relationship Id="rId1822" Type="http://schemas.openxmlformats.org/officeDocument/2006/relationships/hyperlink" Target="https://www.facebook.com/tytlongtrach/" TargetMode="External"/><Relationship Id="rId196" Type="http://schemas.openxmlformats.org/officeDocument/2006/relationships/hyperlink" Target="https://www.facebook.com/profile.php?id=100090249219130" TargetMode="External"/><Relationship Id="rId263" Type="http://schemas.openxmlformats.org/officeDocument/2006/relationships/hyperlink" Target="https://huongtoan.thuathienhue.gov.vn/?gd=1&amp;cn=127&amp;tc=1616" TargetMode="External"/><Relationship Id="rId470" Type="http://schemas.openxmlformats.org/officeDocument/2006/relationships/hyperlink" Target="https://www.facebook.com/caxTruongTay/?locale=vi_VN" TargetMode="External"/><Relationship Id="rId123" Type="http://schemas.openxmlformats.org/officeDocument/2006/relationships/hyperlink" Target="https://www.facebook.com/profile.php?id=100086137204212" TargetMode="External"/><Relationship Id="rId330" Type="http://schemas.openxmlformats.org/officeDocument/2006/relationships/hyperlink" Target="https://budang.binhphuoc.gov.vn/vi/news/cai-cach-hanh-chinh/ubnd-xa-minh-hung-huyen-bu-dang-trao-giay-chung-nhan-ket-hon-cho-cong-dan-3723.html" TargetMode="External"/><Relationship Id="rId568" Type="http://schemas.openxmlformats.org/officeDocument/2006/relationships/hyperlink" Target="https://www.binhduong.gov.vn/dautuphattrien/Lists/QuyHoachPhatTrien/ChiTiet.aspx?ID=358&amp;ContentTypeId=0x01006B434E144EA34B09B66CBCE45AAE3E9100FF707E975B4A6F42AD4D1308587FB676" TargetMode="External"/><Relationship Id="rId775" Type="http://schemas.openxmlformats.org/officeDocument/2006/relationships/hyperlink" Target="https://phubinh.phutan.angiang.gov.vn/" TargetMode="External"/><Relationship Id="rId982" Type="http://schemas.openxmlformats.org/officeDocument/2006/relationships/hyperlink" Target="https://www.facebook.com/nguyenanninh.vungtau/?locale=vi_VN" TargetMode="External"/><Relationship Id="rId1198" Type="http://schemas.openxmlformats.org/officeDocument/2006/relationships/hyperlink" Target="http://congbao.hochiminhcity.gov.vn/tin-tuc-tong-hop/Nhiem-vu-quy-hoach-phan-khu-ty-le-1-2000-khu-dan-cu-phuong-27--quan-Binh-Thanh" TargetMode="External"/><Relationship Id="rId428" Type="http://schemas.openxmlformats.org/officeDocument/2006/relationships/hyperlink" Target="https://mattrantoquoc.tayninh.gov.vn/vi/news/uy-vien-uy-ban-mat-tran-to-quoc-viet-nam/ban-thanh-tra-nh-n-d-n-x-b-u-n-ng-gi-m-s-t-ubnd-x-v-c-ng-t-c-thu-l-ph-c-ng-ch-ng-ch-ng-th-c-9373.html" TargetMode="External"/><Relationship Id="rId635" Type="http://schemas.openxmlformats.org/officeDocument/2006/relationships/hyperlink" Target="https://dian.binhduong.gov.vn/cac-to-chuc-su-nghiep-va-cac-ban-quan-ly-du-an-pmu-truc-thuoc-bo/khoi-giao-duc-dao-tao/truong-dai-hoc-cong-nghe-gtvt" TargetMode="External"/><Relationship Id="rId842" Type="http://schemas.openxmlformats.org/officeDocument/2006/relationships/hyperlink" Target="https://trangbom.dongnai.gov.vn/Pages/gioithieu.aspx?CatID=55" TargetMode="External"/><Relationship Id="rId1058" Type="http://schemas.openxmlformats.org/officeDocument/2006/relationships/hyperlink" Target="https://www.facebook.com/p/C%C3%B4ng-an-x%C3%A3-An-Ng%C3%A3i-100084310158502/" TargetMode="External"/><Relationship Id="rId1265" Type="http://schemas.openxmlformats.org/officeDocument/2006/relationships/hyperlink" Target="http://phutrung.tanphu.hochiminhcity.gov.vn/" TargetMode="External"/><Relationship Id="rId1472" Type="http://schemas.openxmlformats.org/officeDocument/2006/relationships/hyperlink" Target="https://www.facebook.com/tuoitrecatphcm/" TargetMode="External"/><Relationship Id="rId702" Type="http://schemas.openxmlformats.org/officeDocument/2006/relationships/hyperlink" Target="https://bienhoa.dongnai.gov.vn/Pages/gioithieu.aspx?CatID=110" TargetMode="External"/><Relationship Id="rId1125" Type="http://schemas.openxmlformats.org/officeDocument/2006/relationships/hyperlink" Target="https://www.facebook.com/p/Ph%C6%B0%E1%BB%9Dng-B%C3%ACnh-Chi%E1%BB%83u-100066770958387/" TargetMode="External"/><Relationship Id="rId1332" Type="http://schemas.openxmlformats.org/officeDocument/2006/relationships/hyperlink" Target="http://phuong10.quan10.gov.vn/" TargetMode="External"/><Relationship Id="rId1777" Type="http://schemas.openxmlformats.org/officeDocument/2006/relationships/hyperlink" Target="https://www.facebook.com/groups/267727298217181/" TargetMode="External"/><Relationship Id="rId69" Type="http://schemas.openxmlformats.org/officeDocument/2006/relationships/hyperlink" Target="https://www.facebook.com/profile.php?id=100069674113052" TargetMode="External"/><Relationship Id="rId1637" Type="http://schemas.openxmlformats.org/officeDocument/2006/relationships/hyperlink" Target="https://www.facebook.com/tuoitrecongantinhlongan/" TargetMode="External"/><Relationship Id="rId1844" Type="http://schemas.openxmlformats.org/officeDocument/2006/relationships/hyperlink" Target="https://www.facebook.com/mttqxalonghuudong/" TargetMode="External"/><Relationship Id="rId1704" Type="http://schemas.openxmlformats.org/officeDocument/2006/relationships/hyperlink" Target="https://bachoa.tanthanh.longan.gov.vn/" TargetMode="External"/><Relationship Id="rId285" Type="http://schemas.openxmlformats.org/officeDocument/2006/relationships/hyperlink" Target="https://godau.tayninh.gov.vn/vi/page/Uy-ban-nhan-dan-xa-Thanh-Phuoc.html" TargetMode="External"/><Relationship Id="rId492" Type="http://schemas.openxmlformats.org/officeDocument/2006/relationships/hyperlink" Target="https://bencau.tayninh.gov.vn/vi/page/UBND-Xa-Thi-Tran.html" TargetMode="External"/><Relationship Id="rId797" Type="http://schemas.openxmlformats.org/officeDocument/2006/relationships/hyperlink" Target="https://vinhcuu.dongnai.gov.vn/pages/newsdetail.aspx?NewsId=8930&amp;CatId=119" TargetMode="External"/><Relationship Id="rId145" Type="http://schemas.openxmlformats.org/officeDocument/2006/relationships/hyperlink" Target="https://www.facebook.com/profile.php?id=100069120210493" TargetMode="External"/><Relationship Id="rId352" Type="http://schemas.openxmlformats.org/officeDocument/2006/relationships/hyperlink" Target="https://www.facebook.com/caxnhabich/?locale=vi_VN" TargetMode="External"/><Relationship Id="rId1287" Type="http://schemas.openxmlformats.org/officeDocument/2006/relationships/hyperlink" Target="http://phuong10.quan10.gov.vn/" TargetMode="External"/><Relationship Id="rId212" Type="http://schemas.openxmlformats.org/officeDocument/2006/relationships/hyperlink" Target="https://www.facebook.com/profile.php?id=100070099545688" TargetMode="External"/><Relationship Id="rId657" Type="http://schemas.openxmlformats.org/officeDocument/2006/relationships/hyperlink" Target="https://thuanan.binhduong.gov.vn/vinhphu" TargetMode="External"/><Relationship Id="rId864" Type="http://schemas.openxmlformats.org/officeDocument/2006/relationships/hyperlink" Target="https://thongnhat.dongnai.gov.vn/Pages/gioithieu.aspx?CatID=72" TargetMode="External"/><Relationship Id="rId1494" Type="http://schemas.openxmlformats.org/officeDocument/2006/relationships/hyperlink" Target="https://phuong6govap.gov.vn/" TargetMode="External"/><Relationship Id="rId1799" Type="http://schemas.openxmlformats.org/officeDocument/2006/relationships/hyperlink" Target="https://www.facebook.com/tdlongan/?locale=nb_NO" TargetMode="External"/><Relationship Id="rId517" Type="http://schemas.openxmlformats.org/officeDocument/2006/relationships/hyperlink" Target="https://www.facebook.com/phuongphuhoathanhphothudaumot/?locale=vi_VN" TargetMode="External"/><Relationship Id="rId724" Type="http://schemas.openxmlformats.org/officeDocument/2006/relationships/hyperlink" Target="https://bienhoa.dongnai.gov.vn/Pages/gioithieu.aspx?CatID=118" TargetMode="External"/><Relationship Id="rId931" Type="http://schemas.openxmlformats.org/officeDocument/2006/relationships/hyperlink" Target="https://www.facebook.com/conganBaTri/" TargetMode="External"/><Relationship Id="rId1147" Type="http://schemas.openxmlformats.org/officeDocument/2006/relationships/hyperlink" Target="https://longthanhmy.tpthuduc.hochiminhcity.gov.vn/" TargetMode="External"/><Relationship Id="rId1354" Type="http://schemas.openxmlformats.org/officeDocument/2006/relationships/hyperlink" Target="https://www.facebook.com/tuoitrecatphcm/" TargetMode="External"/><Relationship Id="rId1561" Type="http://schemas.openxmlformats.org/officeDocument/2006/relationships/hyperlink" Target="https://binhmy.bactanuyen.binhduong.gov.vn/" TargetMode="External"/><Relationship Id="rId60" Type="http://schemas.openxmlformats.org/officeDocument/2006/relationships/hyperlink" Target="https://www.facebook.com/profile.php?id=100077686128717" TargetMode="External"/><Relationship Id="rId1007" Type="http://schemas.openxmlformats.org/officeDocument/2006/relationships/hyperlink" Target="https://longhuong.baria.baria-vungtau.gov.vn/" TargetMode="External"/><Relationship Id="rId1214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421" Type="http://schemas.openxmlformats.org/officeDocument/2006/relationships/hyperlink" Target="https://www.facebook.com/p/B%E1%BA%A3n-tin-Ph%C6%B0%E1%BB%9Dng-9-Qu%E1%BA%ADn-11-100077663132015/" TargetMode="External"/><Relationship Id="rId1659" Type="http://schemas.openxmlformats.org/officeDocument/2006/relationships/hyperlink" Target="https://binhhiep.kientuong.longan.gov.vn/uy-ban-nhan-dan-xa" TargetMode="External"/><Relationship Id="rId1866" Type="http://schemas.openxmlformats.org/officeDocument/2006/relationships/hyperlink" Target="https://www.longan.gov.vn/" TargetMode="External"/><Relationship Id="rId1519" Type="http://schemas.openxmlformats.org/officeDocument/2006/relationships/hyperlink" Target="https://quan7.hochiminhcity.gov.vn/-/phuong-tan-hung" TargetMode="External"/><Relationship Id="rId1726" Type="http://schemas.openxmlformats.org/officeDocument/2006/relationships/hyperlink" Target="https://thuannghiahoa.thanhhoa.longan.gov.vn/" TargetMode="External"/><Relationship Id="rId18" Type="http://schemas.openxmlformats.org/officeDocument/2006/relationships/hyperlink" Target="https://www.facebook.com/conganxabinhtan" TargetMode="External"/><Relationship Id="rId167" Type="http://schemas.openxmlformats.org/officeDocument/2006/relationships/hyperlink" Target="https://www.facebook.com/conganxabinhminh" TargetMode="External"/><Relationship Id="rId374" Type="http://schemas.openxmlformats.org/officeDocument/2006/relationships/hyperlink" Target="https://phuong3.tayninh.gov.vn/vi/page/lien-he.html" TargetMode="External"/><Relationship Id="rId581" Type="http://schemas.openxmlformats.org/officeDocument/2006/relationships/hyperlink" Target="https://www.facebook.com/p/C%C3%B4ng-an-Ph%C6%B0%E1%BB%9Dng-T%C3%A2n-%C4%90%E1%BB%8Bnh-B%E1%BA%BFn-C%C3%A1t-100080887004116/" TargetMode="External"/><Relationship Id="rId234" Type="http://schemas.openxmlformats.org/officeDocument/2006/relationships/hyperlink" Target="https://dichvucong.binhphuoc.gov.vn/danh-gia-can-bo?uId=2143" TargetMode="External"/><Relationship Id="rId679" Type="http://schemas.openxmlformats.org/officeDocument/2006/relationships/hyperlink" Target="https://bienhoa.dongnai.gov.vn/Pages/gioithieu.aspx?CatID=103" TargetMode="External"/><Relationship Id="rId886" Type="http://schemas.openxmlformats.org/officeDocument/2006/relationships/hyperlink" Target="https://www.facebook.com/conganxaxuanmy/" TargetMode="External"/><Relationship Id="rId2" Type="http://schemas.openxmlformats.org/officeDocument/2006/relationships/hyperlink" Target="https://www.facebook.com/conganxaphuochau" TargetMode="External"/><Relationship Id="rId441" Type="http://schemas.openxmlformats.org/officeDocument/2006/relationships/hyperlink" Target="https://chauthanh.tayninh.gov.vn/vi/news/dong-khoi/" TargetMode="External"/><Relationship Id="rId539" Type="http://schemas.openxmlformats.org/officeDocument/2006/relationships/hyperlink" Target="https://www.facebook.com/p/Tu%E1%BB%95i-tr%E1%BA%BB-THCS-Tr%E1%BB%AB-V%C4%83n-Th%E1%BB%91-100068267437922/" TargetMode="External"/><Relationship Id="rId746" Type="http://schemas.openxmlformats.org/officeDocument/2006/relationships/hyperlink" Target="https://longkhanh.dongnai.gov.vn/Pages/newsdetail.aspx?NewsId=13293&amp;CatId=123" TargetMode="External"/><Relationship Id="rId1071" Type="http://schemas.openxmlformats.org/officeDocument/2006/relationships/hyperlink" Target="https://langdai.datdo.baria-vungtau.gov.vn/" TargetMode="External"/><Relationship Id="rId1169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76" Type="http://schemas.openxmlformats.org/officeDocument/2006/relationships/hyperlink" Target="https://www.facebook.com/tuoitrecatphcm/" TargetMode="External"/><Relationship Id="rId1583" Type="http://schemas.openxmlformats.org/officeDocument/2006/relationships/hyperlink" Target="https://www.facebook.com/rockitfitnesscenter/" TargetMode="External"/><Relationship Id="rId301" Type="http://schemas.openxmlformats.org/officeDocument/2006/relationships/hyperlink" Target="http://dongno.honquan.binhphuoc.gov.vn/" TargetMode="External"/><Relationship Id="rId953" Type="http://schemas.openxmlformats.org/officeDocument/2006/relationships/hyperlink" Target="https://www.facebook.com/conganthitranhiepphuoc/?locale=vi_VN" TargetMode="External"/><Relationship Id="rId1029" Type="http://schemas.openxmlformats.org/officeDocument/2006/relationships/hyperlink" Target="https://cubi.chauduc.baria-vungtau.gov.vn/" TargetMode="External"/><Relationship Id="rId1236" Type="http://schemas.openxmlformats.org/officeDocument/2006/relationships/hyperlink" Target="https://www.facebook.com/tuoitrecatphcm/" TargetMode="External"/><Relationship Id="rId1790" Type="http://schemas.openxmlformats.org/officeDocument/2006/relationships/hyperlink" Target="https://longthanh.thuthua.longan.gov.vn/" TargetMode="External"/><Relationship Id="rId82" Type="http://schemas.openxmlformats.org/officeDocument/2006/relationships/hyperlink" Target="https://www.facebook.com/profile.php?id=100070003544266" TargetMode="External"/><Relationship Id="rId606" Type="http://schemas.openxmlformats.org/officeDocument/2006/relationships/hyperlink" Target="http://tanphuockhanh.tanuyen.binhduong.gov.vn/" TargetMode="External"/><Relationship Id="rId813" Type="http://schemas.openxmlformats.org/officeDocument/2006/relationships/hyperlink" Target="https://www.facebook.com/TTCADN/" TargetMode="External"/><Relationship Id="rId1443" Type="http://schemas.openxmlformats.org/officeDocument/2006/relationships/hyperlink" Target="https://www.facebook.com/tuoitrecatphcm/" TargetMode="External"/><Relationship Id="rId1650" Type="http://schemas.openxmlformats.org/officeDocument/2006/relationships/hyperlink" Target="https://loibinhnhon.tanan.longan.gov.vn/" TargetMode="External"/><Relationship Id="rId1748" Type="http://schemas.openxmlformats.org/officeDocument/2006/relationships/hyperlink" Target="https://www.facebook.com/duchoa.tuoitre/?locale=vi_VN" TargetMode="External"/><Relationship Id="rId1303" Type="http://schemas.openxmlformats.org/officeDocument/2006/relationships/hyperlink" Target="https://www.facebook.com/tuoitrephuongbinhtrungtay/?locale=vi_VN" TargetMode="External"/><Relationship Id="rId1510" Type="http://schemas.openxmlformats.org/officeDocument/2006/relationships/hyperlink" Target="https://binhtan.hochiminhcity.gov.vn/tt-uy-ban-nhan-dan-10-phuong" TargetMode="External"/><Relationship Id="rId1608" Type="http://schemas.openxmlformats.org/officeDocument/2006/relationships/hyperlink" Target="https://binhchanh.hochiminhcity.gov.vn/tanquytay/uy-ban-nhan-dan-2" TargetMode="External"/><Relationship Id="rId1815" Type="http://schemas.openxmlformats.org/officeDocument/2006/relationships/hyperlink" Target="https://binhtrinhdong.tantru.longan.gov.vn/" TargetMode="External"/><Relationship Id="rId189" Type="http://schemas.openxmlformats.org/officeDocument/2006/relationships/hyperlink" Target="https://www.facebook.com/profile.php?id=100076209703437" TargetMode="External"/><Relationship Id="rId396" Type="http://schemas.openxmlformats.org/officeDocument/2006/relationships/hyperlink" Target="https://tanbien.tayninh.gov.vn/vi/news/phuong-3/" TargetMode="External"/><Relationship Id="rId256" Type="http://schemas.openxmlformats.org/officeDocument/2006/relationships/hyperlink" Target="https://lochung.locninh.binhphuoc.gov.vn/" TargetMode="External"/><Relationship Id="rId463" Type="http://schemas.openxmlformats.org/officeDocument/2006/relationships/hyperlink" Target="https://hoathanh.tayninh.gov.vn/vi/news/ubnd-phuong-long-thanh-bac/" TargetMode="External"/><Relationship Id="rId670" Type="http://schemas.openxmlformats.org/officeDocument/2006/relationships/hyperlink" Target="https://hieuliem.bactanuyen.binhduong.gov.vn/" TargetMode="External"/><Relationship Id="rId1093" Type="http://schemas.openxmlformats.org/officeDocument/2006/relationships/hyperlink" Target="http://phuongnguyenthaibinh.gov.vn/" TargetMode="External"/><Relationship Id="rId116" Type="http://schemas.openxmlformats.org/officeDocument/2006/relationships/hyperlink" Target="https://www.facebook.com/profile.php?id=100067649145197" TargetMode="External"/><Relationship Id="rId323" Type="http://schemas.openxmlformats.org/officeDocument/2006/relationships/hyperlink" Target="https://www.facebook.com/Conganxa.DakNhau/" TargetMode="External"/><Relationship Id="rId530" Type="http://schemas.openxmlformats.org/officeDocument/2006/relationships/hyperlink" Target="https://thudaumot.binhduong.gov.vn/chinh-quyen/bo-may-to-chuc/ubnd-cac-phuong" TargetMode="External"/><Relationship Id="rId768" Type="http://schemas.openxmlformats.org/officeDocument/2006/relationships/hyperlink" Target="https://www.facebook.com/conganBaTri/" TargetMode="External"/><Relationship Id="rId975" Type="http://schemas.openxmlformats.org/officeDocument/2006/relationships/hyperlink" Target="https://www.facebook.com/p/Tu%E1%BB%95i-tr%E1%BA%BB-Ph%C6%B0%E1%BB%9Dng-3-Th%C3%A0nh-ph%E1%BB%91-V%C5%A9ng-T%C3%A0u-100076894332195/?locale=af_ZA" TargetMode="External"/><Relationship Id="rId1160" Type="http://schemas.openxmlformats.org/officeDocument/2006/relationships/hyperlink" Target="https://www.facebook.com/Hoangnghia1984/" TargetMode="External"/><Relationship Id="rId1398" Type="http://schemas.openxmlformats.org/officeDocument/2006/relationships/hyperlink" Target="https://tanbinh.hochiminhcity.gov.vn/web/neoportal/-/uy-ban-nhan-dan-phuong-13" TargetMode="External"/><Relationship Id="rId628" Type="http://schemas.openxmlformats.org/officeDocument/2006/relationships/hyperlink" Target="https://www.facebook.com/p/C%C3%B4ng-an-ph%C6%B0%E1%BB%9Dng-T%C3%A2n-B%C3%ACnh-100083729034656/" TargetMode="External"/><Relationship Id="rId835" Type="http://schemas.openxmlformats.org/officeDocument/2006/relationships/hyperlink" Target="https://www.facebook.com/p/UBND-x%C3%A3-S%C3%B4ng-Tr%E1%BA%A7u-huy%E1%BB%87n-Tr%E1%BA%A3ng-Bom-t%E1%BB%89nh-%C4%90%E1%BB%93ng-Nai-100083662532026/" TargetMode="External"/><Relationship Id="rId1258" Type="http://schemas.openxmlformats.org/officeDocument/2006/relationships/hyperlink" Target="http://sonky.tanphu.hochiminhcity.gov.vn/" TargetMode="External"/><Relationship Id="rId1465" Type="http://schemas.openxmlformats.org/officeDocument/2006/relationships/hyperlink" Target="https://vpub.hochiminhcity.gov.vn/portal/home/lich-cong-tac/calendar-by-month.aspx?y=2021&amp;m=8" TargetMode="External"/><Relationship Id="rId1672" Type="http://schemas.openxmlformats.org/officeDocument/2006/relationships/hyperlink" Target="https://hungthanh.tanhung.longan.gov.vn/" TargetMode="External"/><Relationship Id="rId1020" Type="http://schemas.openxmlformats.org/officeDocument/2006/relationships/hyperlink" Target="https://www.facebook.com/p/UBND-x%C3%A3-Xu%C3%A2n-S%C6%A1n-huy%E1%BB%87n-Ch%C3%A2u-%C4%90%E1%BB%A9c-t%E1%BB%89nh-B%C3%A0-R%E1%BB%8Ba-V%C5%A9ng-T%C3%A0u-100069389449706/" TargetMode="External"/><Relationship Id="rId1118" Type="http://schemas.openxmlformats.org/officeDocument/2006/relationships/hyperlink" Target="http://www.quan12.hochiminhcity.gov.vn/pages/tan-hung-thuan.aspx" TargetMode="External"/><Relationship Id="rId1325" Type="http://schemas.openxmlformats.org/officeDocument/2006/relationships/hyperlink" Target="https://www.facebook.com/phuong13tanbinh/" TargetMode="External"/><Relationship Id="rId1532" Type="http://schemas.openxmlformats.org/officeDocument/2006/relationships/hyperlink" Target="https://hochiminhcity.gov.vn/" TargetMode="External"/><Relationship Id="rId902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1837" Type="http://schemas.openxmlformats.org/officeDocument/2006/relationships/hyperlink" Target="https://tanlan.canduoc.longan.gov.vn/uy-ban-nhan-dan" TargetMode="External"/><Relationship Id="rId31" Type="http://schemas.openxmlformats.org/officeDocument/2006/relationships/hyperlink" Target="https://www.facebook.com/profile.php?id=100084310158502" TargetMode="External"/><Relationship Id="rId180" Type="http://schemas.openxmlformats.org/officeDocument/2006/relationships/hyperlink" Target="https://www.facebook.com/profile.php?id=100086306831375" TargetMode="External"/><Relationship Id="rId278" Type="http://schemas.openxmlformats.org/officeDocument/2006/relationships/hyperlink" Target="https://phuocthien.budop.binhphuoc.gov.vn/" TargetMode="External"/><Relationship Id="rId485" Type="http://schemas.openxmlformats.org/officeDocument/2006/relationships/hyperlink" Target="https://www.facebook.com/p/C%C3%B4ng-an-x%C3%A3-Long-Ch%E1%BB%AF-100070065970486/" TargetMode="External"/><Relationship Id="rId692" Type="http://schemas.openxmlformats.org/officeDocument/2006/relationships/hyperlink" Target="https://bienhoa.dongnai.gov.vn/Pages/gioithieu.aspx?CatID=106" TargetMode="External"/><Relationship Id="rId138" Type="http://schemas.openxmlformats.org/officeDocument/2006/relationships/hyperlink" Target="https://www.facebook.com/profile.php?id=100069128499366" TargetMode="External"/><Relationship Id="rId345" Type="http://schemas.openxmlformats.org/officeDocument/2006/relationships/hyperlink" Target="https://quangminh.chonthanh.binhphuoc.gov.vn/" TargetMode="External"/><Relationship Id="rId552" Type="http://schemas.openxmlformats.org/officeDocument/2006/relationships/hyperlink" Target="https://www.facebook.com/p/M%E1%BA%B7t-Tr%E1%BA%ADn-x%C3%A3-Minh-Th%E1%BA%A1nh-huy%E1%BB%87n-D%E1%BA%A7u-Ti%E1%BA%BFng-t%E1%BB%89nh-B%C3%ACnh-D%C6%B0%C6%A1ng-100075914565162/" TargetMode="External"/><Relationship Id="rId997" Type="http://schemas.openxmlformats.org/officeDocument/2006/relationships/hyperlink" Target="https://phuochung.baria.baria-vungtau.gov.vn/" TargetMode="External"/><Relationship Id="rId1182" Type="http://schemas.openxmlformats.org/officeDocument/2006/relationships/hyperlink" Target="http://www.congbao.hochiminhcity.gov.vn/cong-bao/van-ban/quyet-dinh/so/1322-qd-ubnd/ngay/22-04-2024/noi-dung/46464/46512" TargetMode="External"/><Relationship Id="rId205" Type="http://schemas.openxmlformats.org/officeDocument/2006/relationships/hyperlink" Target="https://www.facebook.com/profile.php?id=61550303615152" TargetMode="External"/><Relationship Id="rId412" Type="http://schemas.openxmlformats.org/officeDocument/2006/relationships/hyperlink" Target="https://www.facebook.com/conganxaxsuoiday/" TargetMode="External"/><Relationship Id="rId857" Type="http://schemas.openxmlformats.org/officeDocument/2006/relationships/hyperlink" Target="https://trangbom.dongnai.gov.vn/Pages/gioithieu.aspx?CatID=55" TargetMode="External"/><Relationship Id="rId1042" Type="http://schemas.openxmlformats.org/officeDocument/2006/relationships/hyperlink" Target="https://phuocthuan.xuyenmoc.baria-vungtau.gov.vn/" TargetMode="External"/><Relationship Id="rId1487" Type="http://schemas.openxmlformats.org/officeDocument/2006/relationships/hyperlink" Target="https://tanbinh.hochiminhcity.gov.vn/web/neoportal/-/uy-ban-nhan-dan-phuong-13" TargetMode="External"/><Relationship Id="rId1694" Type="http://schemas.openxmlformats.org/officeDocument/2006/relationships/hyperlink" Target="https://vinhhung.longan.gov.vn/xa-thi-tran" TargetMode="External"/><Relationship Id="rId717" Type="http://schemas.openxmlformats.org/officeDocument/2006/relationships/hyperlink" Target="https://www.facebook.com/TTCADN/" TargetMode="External"/><Relationship Id="rId924" Type="http://schemas.openxmlformats.org/officeDocument/2006/relationships/hyperlink" Target="https://www.facebook.com/p/An-ninh-tr%E1%BA%ADt-t%E1%BB%B1-Ph%C6%B0%E1%BB%9Bc-Th%C3%A1i-100069967255745/?locale=vi_VN" TargetMode="External"/><Relationship Id="rId1347" Type="http://schemas.openxmlformats.org/officeDocument/2006/relationships/hyperlink" Target="https://phuong12govap.gov.vn/" TargetMode="External"/><Relationship Id="rId1554" Type="http://schemas.openxmlformats.org/officeDocument/2006/relationships/hyperlink" Target="https://www.facebook.com/xadoantanthanhtay9/" TargetMode="External"/><Relationship Id="rId1761" Type="http://schemas.openxmlformats.org/officeDocument/2006/relationships/hyperlink" Target="https://hoakhanhtay.duchoa.longan.gov.vn/" TargetMode="External"/><Relationship Id="rId53" Type="http://schemas.openxmlformats.org/officeDocument/2006/relationships/hyperlink" Target="https://www.facebook.com/profile.php?id=100088971783768" TargetMode="External"/><Relationship Id="rId1207" Type="http://schemas.openxmlformats.org/officeDocument/2006/relationships/hyperlink" Target=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 TargetMode="External"/><Relationship Id="rId1414" Type="http://schemas.openxmlformats.org/officeDocument/2006/relationships/hyperlink" Target="https://p16.govap.hochiminhcity.gov.vn/ubnd" TargetMode="External"/><Relationship Id="rId1621" Type="http://schemas.openxmlformats.org/officeDocument/2006/relationships/hyperlink" Target="http://www.congbao.hochiminhcity.gov.vn/cong-bao/van-ban/quyet-dinh/so/7274-qd-ubnd/ngay/31-12-2013/noi-dung/39670/39718" TargetMode="External"/><Relationship Id="rId1859" Type="http://schemas.openxmlformats.org/officeDocument/2006/relationships/hyperlink" Target="https://www.facebook.com/tdlongan/?locale=vi_VN" TargetMode="External"/><Relationship Id="rId1719" Type="http://schemas.openxmlformats.org/officeDocument/2006/relationships/hyperlink" Target="https://tanphuoc.tiengiang.gov.vn/ubnd-xa-tan-hoa-ong" TargetMode="External"/><Relationship Id="rId367" Type="http://schemas.openxmlformats.org/officeDocument/2006/relationships/hyperlink" Target="https://www.facebook.com/conganBaTri/" TargetMode="External"/><Relationship Id="rId574" Type="http://schemas.openxmlformats.org/officeDocument/2006/relationships/hyperlink" Target="https://bencat.binhduong.gov.vn/tin-tuc/hoi-dong-nhan-dan-xa-an-dien-to-chuc-ky-hop-chuyen-de" TargetMode="External"/><Relationship Id="rId227" Type="http://schemas.openxmlformats.org/officeDocument/2006/relationships/hyperlink" Target="https://tanthanh.dongxoai.binhphuoc.gov.vn/" TargetMode="External"/><Relationship Id="rId781" Type="http://schemas.openxmlformats.org/officeDocument/2006/relationships/hyperlink" Target="http://phudien.thapmuoi.dongthap.gov.vn/co-cau-to-chuc" TargetMode="External"/><Relationship Id="rId879" Type="http://schemas.openxmlformats.org/officeDocument/2006/relationships/hyperlink" Target="https://www.facebook.com/CAxuanque/" TargetMode="External"/><Relationship Id="rId434" Type="http://schemas.openxmlformats.org/officeDocument/2006/relationships/hyperlink" Target="https://xabencui.tayninh.gov.vn/vi/page/to-chuc.html" TargetMode="External"/><Relationship Id="rId641" Type="http://schemas.openxmlformats.org/officeDocument/2006/relationships/hyperlink" Target="https://www.binhduong.gov.vn/" TargetMode="External"/><Relationship Id="rId739" Type="http://schemas.openxmlformats.org/officeDocument/2006/relationships/hyperlink" Target="https://longkhanh.dongnai.gov.vn/Pages/newsdetail.aspx?NewsId=12577&amp;CatId=110" TargetMode="External"/><Relationship Id="rId1064" Type="http://schemas.openxmlformats.org/officeDocument/2006/relationships/hyperlink" Target="http://ttkhcn.baria-vungtau.gov.vn/phuoctinh" TargetMode="External"/><Relationship Id="rId1271" Type="http://schemas.openxmlformats.org/officeDocument/2006/relationships/hyperlink" Target="http://www.congbao.hochiminhcity.gov.vn/cong-bao/van-ban/quyet-dinh/so/1322-qd-ubnd/ngay/22-04-2024/noi-dung/46464/46512" TargetMode="External"/><Relationship Id="rId1369" Type="http://schemas.openxmlformats.org/officeDocument/2006/relationships/hyperlink" Target="https://vpub.hochiminhcity.gov.vn/" TargetMode="External"/><Relationship Id="rId1576" Type="http://schemas.openxmlformats.org/officeDocument/2006/relationships/hyperlink" Target="https://www.facebook.com/mttqhm.tanxuan/" TargetMode="External"/><Relationship Id="rId501" Type="http://schemas.openxmlformats.org/officeDocument/2006/relationships/hyperlink" Target="https://www.facebook.com/thanhnienlochung/" TargetMode="External"/><Relationship Id="rId946" Type="http://schemas.openxmlformats.org/officeDocument/2006/relationships/hyperlink" Target="https://longthanh.dongnai.gov.vn/" TargetMode="External"/><Relationship Id="rId1131" Type="http://schemas.openxmlformats.org/officeDocument/2006/relationships/hyperlink" Target="https://tamphu.tpthuduc.hochiminhcity.gov.vn/" TargetMode="External"/><Relationship Id="rId1229" Type="http://schemas.openxmlformats.org/officeDocument/2006/relationships/hyperlink" Target="http://www.congbao.hochiminhcity.gov.vn/cong-bao/van-ban/quyet-dinh/so/1322-qd-ubnd/ngay/22-04-2024/noi-dung/46464/46512" TargetMode="External"/><Relationship Id="rId1783" Type="http://schemas.openxmlformats.org/officeDocument/2006/relationships/hyperlink" Target="https://thanhphu.benluc.longan.gov.vn/" TargetMode="External"/><Relationship Id="rId75" Type="http://schemas.openxmlformats.org/officeDocument/2006/relationships/hyperlink" Target="https://www.facebook.com/AnNinhTvHoNai3" TargetMode="External"/><Relationship Id="rId806" Type="http://schemas.openxmlformats.org/officeDocument/2006/relationships/hyperlink" Target="https://www.facebook.com/hdtanphu.dongnai/?locale=vi_VN" TargetMode="External"/><Relationship Id="rId1436" Type="http://schemas.openxmlformats.org/officeDocument/2006/relationships/hyperlink" Target="https://www.facebook.com/p/%E1%BB%A6y-ban-nh%C3%A2n-d%C3%A2n-ph%C6%B0%E1%BB%9Dng-11-qu%E1%BA%ADn-T%C3%A2n-B%C3%ACnh-100064941120082/" TargetMode="External"/><Relationship Id="rId1643" Type="http://schemas.openxmlformats.org/officeDocument/2006/relationships/hyperlink" Target="https://phuong7.tanan.longan.gov.vn/" TargetMode="External"/><Relationship Id="rId1850" Type="http://schemas.openxmlformats.org/officeDocument/2006/relationships/hyperlink" Target="https://longhau.cangiuoc.longan.gov.vn/" TargetMode="External"/><Relationship Id="rId1503" Type="http://schemas.openxmlformats.org/officeDocument/2006/relationships/hyperlink" Target="https://binhhunghoaa.gov.vn/" TargetMode="External"/><Relationship Id="rId1710" Type="http://schemas.openxmlformats.org/officeDocument/2006/relationships/hyperlink" Target="https://www.facebook.com/groups/666908700424665/" TargetMode="External"/><Relationship Id="rId291" Type="http://schemas.openxmlformats.org/officeDocument/2006/relationships/hyperlink" Target="https://www.facebook.com/p/C%C3%B4ng-an-x%C3%A3-T%C3%A2n-H%C6%B0ng-huy%E1%BB%87n-H%E1%BB%9Bn-Qu%E1%BA%A3n-100079919810613/" TargetMode="External"/><Relationship Id="rId1808" Type="http://schemas.openxmlformats.org/officeDocument/2006/relationships/hyperlink" Target="https://www.facebook.com/tdlongan/?locale=nb_NO" TargetMode="External"/><Relationship Id="rId151" Type="http://schemas.openxmlformats.org/officeDocument/2006/relationships/hyperlink" Target="https://www.facebook.com/profile.php?id=100069364160583" TargetMode="External"/><Relationship Id="rId389" Type="http://schemas.openxmlformats.org/officeDocument/2006/relationships/hyperlink" Target="https://tanbien.tayninh.gov.vn/vi/news/phuong-ninh-thanh/" TargetMode="External"/><Relationship Id="rId596" Type="http://schemas.openxmlformats.org/officeDocument/2006/relationships/hyperlink" Target="https://www.binhduong.gov.vn/" TargetMode="External"/><Relationship Id="rId249" Type="http://schemas.openxmlformats.org/officeDocument/2006/relationships/hyperlink" Target="https://bugiamap.binhphuoc.gov.vn/vi/phuocminh/" TargetMode="External"/><Relationship Id="rId456" Type="http://schemas.openxmlformats.org/officeDocument/2006/relationships/hyperlink" Target="https://chauthanh.tayninh.gov.vn/vi/co-cau-to-chuc/vieworg/UBND-xa-Thanh-Long-52/" TargetMode="External"/><Relationship Id="rId663" Type="http://schemas.openxmlformats.org/officeDocument/2006/relationships/hyperlink" Target="https://tanbinh.bactanuyen.binhduong.gov.vn/" TargetMode="External"/><Relationship Id="rId870" Type="http://schemas.openxmlformats.org/officeDocument/2006/relationships/hyperlink" Target="https://thongnhat.dongnai.gov.vn/Pages/gioithieu.aspx?CatID=70" TargetMode="External"/><Relationship Id="rId1086" Type="http://schemas.openxmlformats.org/officeDocument/2006/relationships/hyperlink" Target="https://www.facebook.com/doanphuongdakao/?locale=vi_VN" TargetMode="External"/><Relationship Id="rId1293" Type="http://schemas.openxmlformats.org/officeDocument/2006/relationships/hyperlink" Target="http://phuong14.quan10.gov.vn/" TargetMode="External"/><Relationship Id="rId109" Type="http://schemas.openxmlformats.org/officeDocument/2006/relationships/hyperlink" Target="https://www.facebook.com/profile.php?id=100083096084529" TargetMode="External"/><Relationship Id="rId316" Type="http://schemas.openxmlformats.org/officeDocument/2006/relationships/hyperlink" Target="https://tanphuoc.tiengiang.gov.vn/ubnd-xa-tan-hoa-ong" TargetMode="External"/><Relationship Id="rId523" Type="http://schemas.openxmlformats.org/officeDocument/2006/relationships/hyperlink" Target="https://www.facebook.com/p/C%C3%94NG-AN-PH%C6%AF%E1%BB%9CNG-%C4%90%E1%BB%8ANH-H%C3%92A-100065554927412/" TargetMode="External"/><Relationship Id="rId968" Type="http://schemas.openxmlformats.org/officeDocument/2006/relationships/hyperlink" Target="https://www.facebook.com/p/C%C3%B4ng-an-x%C3%A3-An-Ph%C6%B0%E1%BB%9Bc-61553715524539/" TargetMode="External"/><Relationship Id="rId1153" Type="http://schemas.openxmlformats.org/officeDocument/2006/relationships/hyperlink" Target="https://www.facebook.com/DTNPLB/?locale=vi_VN" TargetMode="External"/><Relationship Id="rId1598" Type="http://schemas.openxmlformats.org/officeDocument/2006/relationships/hyperlink" Target="https://binhchanh.hochiminhcity.gov.vn/tankien/trang-chu" TargetMode="External"/><Relationship Id="rId97" Type="http://schemas.openxmlformats.org/officeDocument/2006/relationships/hyperlink" Target="https://www.facebook.com/hoanglong.cax.baoquang" TargetMode="External"/><Relationship Id="rId730" Type="http://schemas.openxmlformats.org/officeDocument/2006/relationships/hyperlink" Target="https://longkhanh.dongnai.gov.vn/Pages/newsdetail.aspx?NewsId=3972&amp;CatId=105" TargetMode="External"/><Relationship Id="rId828" Type="http://schemas.openxmlformats.org/officeDocument/2006/relationships/hyperlink" Target="https://trangbom.dongnai.gov.vn/Pages/newsdetail.aspx?NewsId=1047&amp;CatId=83" TargetMode="External"/><Relationship Id="rId1013" Type="http://schemas.openxmlformats.org/officeDocument/2006/relationships/hyperlink" Target="https://hoalong.baria.baria-vungtau.gov.vn/" TargetMode="External"/><Relationship Id="rId1360" Type="http://schemas.openxmlformats.org/officeDocument/2006/relationships/hyperlink" Target="https://www.facebook.com/p/Ph%C6%B0%E1%BB%9Dng-7-B%C3%ACnh-Th%E1%BA%A1nh-100029413493915/" TargetMode="External"/><Relationship Id="rId1458" Type="http://schemas.openxmlformats.org/officeDocument/2006/relationships/hyperlink" Target="https://www.facebook.com/p/%E1%BB%A6y-ban-nh%C3%A2n-d%C3%A2n-ph%C6%B0%E1%BB%9Dng-11-qu%E1%BA%ADn-T%C3%A2n-B%C3%ACnh-100064941120082/" TargetMode="External"/><Relationship Id="rId1665" Type="http://schemas.openxmlformats.org/officeDocument/2006/relationships/hyperlink" Target="https://thanhhung.tanhung.longan.gov.vn/" TargetMode="External"/><Relationship Id="rId1220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18" Type="http://schemas.openxmlformats.org/officeDocument/2006/relationships/hyperlink" Target="https://tanbinh.hochiminhcity.gov.vn/web/neoportal/-/uy-ban-nhan-dan-phuong-7" TargetMode="External"/><Relationship Id="rId1525" Type="http://schemas.openxmlformats.org/officeDocument/2006/relationships/hyperlink" Target="https://www.facebook.com/p/Ph%C6%B0%E1%BB%9Dng-T%C3%A2n-Phong-Qu%E1%BA%ADn-7-100068921541685/" TargetMode="External"/><Relationship Id="rId1732" Type="http://schemas.openxmlformats.org/officeDocument/2006/relationships/hyperlink" Target="https://www.facebook.com/groups/329044317773097/" TargetMode="External"/><Relationship Id="rId24" Type="http://schemas.openxmlformats.org/officeDocument/2006/relationships/hyperlink" Target="https://www.facebook.com/congansongxoai" TargetMode="External"/><Relationship Id="rId173" Type="http://schemas.openxmlformats.org/officeDocument/2006/relationships/hyperlink" Target="https://www.facebook.com/profile.php?id=100072414188764" TargetMode="External"/><Relationship Id="rId380" Type="http://schemas.openxmlformats.org/officeDocument/2006/relationships/hyperlink" Target="https://phuong2.tayninh.gov.vn/" TargetMode="External"/><Relationship Id="rId240" Type="http://schemas.openxmlformats.org/officeDocument/2006/relationships/hyperlink" Target="https://www.facebook.com/cabgmbp/" TargetMode="External"/><Relationship Id="rId478" Type="http://schemas.openxmlformats.org/officeDocument/2006/relationships/hyperlink" Target="https://godau.tayninh.gov.vn/vi/page/Uy-ban-nhan-dan-xa-Bau-Don.html" TargetMode="External"/><Relationship Id="rId685" Type="http://schemas.openxmlformats.org/officeDocument/2006/relationships/hyperlink" Target="https://bienhoa.dongnai.gov.vn/Pages/gioithieu.aspx?CatID=92" TargetMode="External"/><Relationship Id="rId892" Type="http://schemas.openxmlformats.org/officeDocument/2006/relationships/hyperlink" Target="https://www.facebook.com/p/THCS-Xu%C3%A2n-B%E1%BA%A3o-100057409390929/" TargetMode="External"/><Relationship Id="rId100" Type="http://schemas.openxmlformats.org/officeDocument/2006/relationships/hyperlink" Target="https://www.facebook.com/profile.php?id=100086064067220" TargetMode="External"/><Relationship Id="rId338" Type="http://schemas.openxmlformats.org/officeDocument/2006/relationships/hyperlink" Target="https://nghiabinh.budang.binhphuoc.gov.vn/" TargetMode="External"/><Relationship Id="rId545" Type="http://schemas.openxmlformats.org/officeDocument/2006/relationships/hyperlink" Target="https://baubang.binhduong.gov.vn/ubnd-xa-thi-tran" TargetMode="External"/><Relationship Id="rId752" Type="http://schemas.openxmlformats.org/officeDocument/2006/relationships/hyperlink" Target="https://tanphu.dongnai.gov.vn/Pages/gioithieu.aspx?CatID=18" TargetMode="External"/><Relationship Id="rId1175" Type="http://schemas.openxmlformats.org/officeDocument/2006/relationships/hyperlink" Target="https://www.facebook.com/tuoitrecatphcm/" TargetMode="External"/><Relationship Id="rId1382" Type="http://schemas.openxmlformats.org/officeDocument/2006/relationships/hyperlink" Target="https://www.facebook.com/p/B%E1%BA%A3n-tin-Ph%C6%B0%E1%BB%9Dng-9-Qu%E1%BA%ADn-11-100077663132015/" TargetMode="External"/><Relationship Id="rId405" Type="http://schemas.openxmlformats.org/officeDocument/2006/relationships/hyperlink" Target="https://tanchau.tayninh.gov.vn/vi/page/Uy-ban-nhan-dan-xa-Tan-Dong.html" TargetMode="External"/><Relationship Id="rId612" Type="http://schemas.openxmlformats.org/officeDocument/2006/relationships/hyperlink" Target="http://tanhiep.tanuyen.binhduong.gov.vn/" TargetMode="External"/><Relationship Id="rId1035" Type="http://schemas.openxmlformats.org/officeDocument/2006/relationships/hyperlink" Target="https://kimlong.chauduc.baria-vungtau.gov.vn/" TargetMode="External"/><Relationship Id="rId1242" Type="http://schemas.openxmlformats.org/officeDocument/2006/relationships/hyperlink" Target="https://vpub.hochiminhcity.gov.vn/" TargetMode="External"/><Relationship Id="rId1687" Type="http://schemas.openxmlformats.org/officeDocument/2006/relationships/hyperlink" Target="https://www.facebook.com/p/Tu%E1%BB%95i-tr%E1%BA%BB-C%C3%B4ng-an-Th%C3%A1i-B%C3%ACnh-100068113789461/" TargetMode="External"/><Relationship Id="rId917" Type="http://schemas.openxmlformats.org/officeDocument/2006/relationships/hyperlink" Target="https://www.facebook.com/100069030975935" TargetMode="External"/><Relationship Id="rId1102" Type="http://schemas.openxmlformats.org/officeDocument/2006/relationships/hyperlink" Target="https://www.facebook.com/doanphuongthanhxuanq12/" TargetMode="External"/><Relationship Id="rId1547" Type="http://schemas.openxmlformats.org/officeDocument/2006/relationships/hyperlink" Target="https://www.facebook.com/p/UBND-X%C3%A3-Ph%C6%B0%E1%BB%9Bc-Hi%E1%BB%87p-Huy%E1%BB%87n-C%E1%BB%A7-Chi-100064726087865/" TargetMode="External"/><Relationship Id="rId1754" Type="http://schemas.openxmlformats.org/officeDocument/2006/relationships/hyperlink" Target="https://duclapthuong.duchoa.longan.gov.vn/" TargetMode="External"/><Relationship Id="rId46" Type="http://schemas.openxmlformats.org/officeDocument/2006/relationships/hyperlink" Target="https://www.facebook.com/caxphuocan" TargetMode="External"/><Relationship Id="rId1407" Type="http://schemas.openxmlformats.org/officeDocument/2006/relationships/hyperlink" Target="https://vpub.hochiminhcity.gov.vn/" TargetMode="External"/><Relationship Id="rId1614" Type="http://schemas.openxmlformats.org/officeDocument/2006/relationships/hyperlink" Target="http://congbao.hochiminhcity.gov.vn/tin-tuc-tong-hop/De-an-xay-dung-nong-thon-moi-xa-Phuoc-Loc--huyen-Nha-Be-giai-doan-2012---2015" TargetMode="External"/><Relationship Id="rId1821" Type="http://schemas.openxmlformats.org/officeDocument/2006/relationships/hyperlink" Target="https://nhutninh.tantru.longan.gov.vn/uy-ban-nhan-dan" TargetMode="External"/><Relationship Id="rId195" Type="http://schemas.openxmlformats.org/officeDocument/2006/relationships/hyperlink" Target="https://www.facebook.com/profile.php?id=100090354399742" TargetMode="External"/><Relationship Id="rId262" Type="http://schemas.openxmlformats.org/officeDocument/2006/relationships/hyperlink" Target="https://locthien.locninh.binhphuoc.gov.vn/" TargetMode="External"/><Relationship Id="rId567" Type="http://schemas.openxmlformats.org/officeDocument/2006/relationships/hyperlink" Target="https://www.binhduong.gov.vn/" TargetMode="External"/><Relationship Id="rId1197" Type="http://schemas.openxmlformats.org/officeDocument/2006/relationships/hyperlink" Target="https://www.facebook.com/p/Ph%C6%B0%E1%BB%9Dng-27-Qu%E1%BA%ADn-B%C3%ACnh-Th%E1%BA%A1nh-100069111313987/" TargetMode="External"/><Relationship Id="rId122" Type="http://schemas.openxmlformats.org/officeDocument/2006/relationships/hyperlink" Target="https://www.facebook.com/ADMIN.GDTG11" TargetMode="External"/><Relationship Id="rId774" Type="http://schemas.openxmlformats.org/officeDocument/2006/relationships/hyperlink" Target="https://www.facebook.com/conganBaTri/" TargetMode="External"/><Relationship Id="rId981" Type="http://schemas.openxmlformats.org/officeDocument/2006/relationships/hyperlink" Target="https://phuong7.vungtau.baria-vungtau.gov.vn/" TargetMode="External"/><Relationship Id="rId1057" Type="http://schemas.openxmlformats.org/officeDocument/2006/relationships/hyperlink" Target="https://binhchau.xuyenmoc.baria-vungtau.gov.vn/" TargetMode="External"/><Relationship Id="rId427" Type="http://schemas.openxmlformats.org/officeDocument/2006/relationships/hyperlink" Target="https://www.facebook.com/CaxBauNang/" TargetMode="External"/><Relationship Id="rId634" Type="http://schemas.openxmlformats.org/officeDocument/2006/relationships/hyperlink" Target="https://www.facebook.com/p/Tu%E1%BB%95i-tr%E1%BA%BB-ph%C6%B0%E1%BB%9Dng-B%C3%ACnh-Th%E1%BA%AFng-100064582402778/" TargetMode="External"/><Relationship Id="rId841" Type="http://schemas.openxmlformats.org/officeDocument/2006/relationships/hyperlink" Target="https://www.facebook.com/AnNinhTvHoNai3/" TargetMode="External"/><Relationship Id="rId1264" Type="http://schemas.openxmlformats.org/officeDocument/2006/relationships/hyperlink" Target="http://phuthanh.tanphu.hochiminhcity.gov.vn/" TargetMode="External"/><Relationship Id="rId1471" Type="http://schemas.openxmlformats.org/officeDocument/2006/relationships/hyperlink" Target="http://phuong10.quan10.gov.vn/" TargetMode="External"/><Relationship Id="rId1569" Type="http://schemas.openxmlformats.org/officeDocument/2006/relationships/hyperlink" Target="https://xadongthanh.hocmon.gov.vn/" TargetMode="External"/><Relationship Id="rId701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939" Type="http://schemas.openxmlformats.org/officeDocument/2006/relationships/hyperlink" Target="https://xuanloc.dongnai.gov.vn/Pages/gioithieuchitiet.aspx?IDxa=37" TargetMode="External"/><Relationship Id="rId1124" Type="http://schemas.openxmlformats.org/officeDocument/2006/relationships/hyperlink" Target="https://linhxuan.tpthuduc.hochiminhcity.gov.vn/" TargetMode="External"/><Relationship Id="rId1331" Type="http://schemas.openxmlformats.org/officeDocument/2006/relationships/hyperlink" Target="https://www.facebook.com/tuoitrecatphcm/" TargetMode="External"/><Relationship Id="rId1776" Type="http://schemas.openxmlformats.org/officeDocument/2006/relationships/hyperlink" Target="https://tanphuoc.tiengiang.gov.vn/ubnd-xa-tan-hoa-ong" TargetMode="External"/><Relationship Id="rId68" Type="http://schemas.openxmlformats.org/officeDocument/2006/relationships/hyperlink" Target="https://www.facebook.com/profile.php?id=100069689112137" TargetMode="External"/><Relationship Id="rId1429" Type="http://schemas.openxmlformats.org/officeDocument/2006/relationships/hyperlink" Target="https://vpub.hochiminhcity.gov.vn/portal/home/lich-cong-tac/calendar-by-month.aspx?y=2021&amp;m=8" TargetMode="External"/><Relationship Id="rId1636" Type="http://schemas.openxmlformats.org/officeDocument/2006/relationships/hyperlink" Target="https://phuong4.tanan.longan.gov.vn/" TargetMode="External"/><Relationship Id="rId1843" Type="http://schemas.openxmlformats.org/officeDocument/2006/relationships/hyperlink" Target="https://phuocdong.canduoc.longan.gov.vn/" TargetMode="External"/><Relationship Id="rId1703" Type="http://schemas.openxmlformats.org/officeDocument/2006/relationships/hyperlink" Target="https://tanthanh.longan.gov.vn/" TargetMode="External"/><Relationship Id="rId284" Type="http://schemas.openxmlformats.org/officeDocument/2006/relationships/hyperlink" Target="https://budop.binhphuoc.gov.vn/vi/co-cau-to-chuc/vieworg/UBND-xa-Tan-Tien-42/" TargetMode="External"/><Relationship Id="rId491" Type="http://schemas.openxmlformats.org/officeDocument/2006/relationships/hyperlink" Target="https://bencau.tayninh.gov.vn/vi/news/xa-long-khanh/th-ng-tin-li-n-h-x-long-kh-nh-37.html" TargetMode="External"/><Relationship Id="rId144" Type="http://schemas.openxmlformats.org/officeDocument/2006/relationships/hyperlink" Target="https://www.facebook.com/profile.php?id=100072478685157" TargetMode="External"/><Relationship Id="rId589" Type="http://schemas.openxmlformats.org/officeDocument/2006/relationships/hyperlink" Target="https://www.binhduong.gov.vn/chinhquyen/Pages/Van-ban-Chi-dao-Dieu-hanh.aspx?LoaiVanBan=Quy%E1%BA%BFt+%C4%91%E1%BB%8Bnh" TargetMode="External"/><Relationship Id="rId796" Type="http://schemas.openxmlformats.org/officeDocument/2006/relationships/hyperlink" Target="https://www.facebook.com/p/C%C3%B4ng-an-x%C3%A3-T%C3%A2n-B%C3%ACnh-100070990324302/" TargetMode="External"/><Relationship Id="rId351" Type="http://schemas.openxmlformats.org/officeDocument/2006/relationships/hyperlink" Target="https://minhthanh.chonthanh.binhphuoc.gov.vn/" TargetMode="External"/><Relationship Id="rId449" Type="http://schemas.openxmlformats.org/officeDocument/2006/relationships/hyperlink" Target="https://www.facebook.com/conganBaTri/" TargetMode="External"/><Relationship Id="rId656" Type="http://schemas.openxmlformats.org/officeDocument/2006/relationships/hyperlink" Target="https://www.facebook.com/p/Tu%E1%BB%95i-tr%E1%BA%BB-C%C3%B4ng-an-Th%C3%A0nh-ph%E1%BB%91-V%C4%A9nh-Y%C3%AAn-100066497717181/" TargetMode="External"/><Relationship Id="rId863" Type="http://schemas.openxmlformats.org/officeDocument/2006/relationships/hyperlink" Target="https://thongnhat.dongnai.gov.vn/Pages/gioithieu.aspx?CatID=75" TargetMode="External"/><Relationship Id="rId1079" Type="http://schemas.openxmlformats.org/officeDocument/2006/relationships/hyperlink" Target="https://myxuan.phumy.baria-vungtau.gov.vn/" TargetMode="External"/><Relationship Id="rId1286" Type="http://schemas.openxmlformats.org/officeDocument/2006/relationships/hyperlink" Target="https://www.facebook.com/tuoitrecatphcm/" TargetMode="External"/><Relationship Id="rId1493" Type="http://schemas.openxmlformats.org/officeDocument/2006/relationships/hyperlink" Target="https://www.facebook.com/tuoitrecatphcm/" TargetMode="External"/><Relationship Id="rId211" Type="http://schemas.openxmlformats.org/officeDocument/2006/relationships/hyperlink" Target="https://www.facebook.com/ConganphuongTanDong" TargetMode="External"/><Relationship Id="rId309" Type="http://schemas.openxmlformats.org/officeDocument/2006/relationships/hyperlink" Target="https://tanphuoc.tiengiang.gov.vn/" TargetMode="External"/><Relationship Id="rId516" Type="http://schemas.openxmlformats.org/officeDocument/2006/relationships/hyperlink" Target="https://phucuong.thudaumot.binhduong.gov.vn/" TargetMode="External"/><Relationship Id="rId1146" Type="http://schemas.openxmlformats.org/officeDocument/2006/relationships/hyperlink" Target="https://www.facebook.com/p/Th%C3%B4ng-tin-ANTT-ph%C6%B0%E1%BB%9Dng-Long-Th%E1%BA%A1nh-M%E1%BB%B9-100069212829897/" TargetMode="External"/><Relationship Id="rId1798" Type="http://schemas.openxmlformats.org/officeDocument/2006/relationships/hyperlink" Target="https://nhithanh.thuthua.longan.gov.vn/" TargetMode="External"/><Relationship Id="rId723" Type="http://schemas.openxmlformats.org/officeDocument/2006/relationships/hyperlink" Target="https://bienhoa.dongnai.gov.vn/Pages/gioithieu.aspx?CatID=117" TargetMode="External"/><Relationship Id="rId930" Type="http://schemas.openxmlformats.org/officeDocument/2006/relationships/hyperlink" Target="https://xuanloc.dongnai.gov.vn/Pages/gioithieuchitiet.aspx?IDxa=36" TargetMode="External"/><Relationship Id="rId1006" Type="http://schemas.openxmlformats.org/officeDocument/2006/relationships/hyperlink" Target="https://phuoctrung.baria.baria-vungtau.gov.vn/" TargetMode="External"/><Relationship Id="rId1353" Type="http://schemas.openxmlformats.org/officeDocument/2006/relationships/hyperlink" Target="https://hochiminhcity.gov.vn/-/thong-tin-chi-ao-ieu-hanh-cua-thuong-truc-uy-ban-nhan-dan-thanh-pho-ho-chi-minh-ngay-09-09-2024" TargetMode="External"/><Relationship Id="rId1560" Type="http://schemas.openxmlformats.org/officeDocument/2006/relationships/hyperlink" Target="https://www.facebook.com/p/Tu%E1%BB%95i-Tr%E1%BA%BB-x%C3%A3-B%C3%ACnh-M%E1%BB%B9-huy%E1%BB%87n-C%E1%BB%A7-Chi-100063724580335/" TargetMode="External"/><Relationship Id="rId1658" Type="http://schemas.openxmlformats.org/officeDocument/2006/relationships/hyperlink" Target="https://kientuong.longan.gov.vn/xa-phuong-thi-tran" TargetMode="External"/><Relationship Id="rId1865" Type="http://schemas.openxmlformats.org/officeDocument/2006/relationships/hyperlink" Target="https://www.facebook.com/p/C%C3%B4ng-an-x%C3%A3-Long-An-100070434243609/" TargetMode="External"/><Relationship Id="rId1213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20" Type="http://schemas.openxmlformats.org/officeDocument/2006/relationships/hyperlink" Target="http://www.congbao.hochiminhcity.gov.vn/cong-bao/van-ban/quyet-dinh/so/1322-qd-ubnd/ngay/22-04-2024/noi-dung/46464/46512" TargetMode="External"/><Relationship Id="rId1518" Type="http://schemas.openxmlformats.org/officeDocument/2006/relationships/hyperlink" Target="https://www.facebook.com/p/Ph%C6%B0%E1%BB%9Dng-T%C3%A2n-H%C6%B0ng-Thu%E1%BA%ADn-100068762164138/" TargetMode="External"/><Relationship Id="rId1725" Type="http://schemas.openxmlformats.org/officeDocument/2006/relationships/hyperlink" Target="https://www.facebook.com/p/M%E1%BA%B7t-tr%E1%BA%ADn-x%C3%A3-Thu%E1%BA%ADn-Ngh%C4%A9a-Ho%C3%A0-huy%E1%BB%87n-Th%E1%BA%A1nh-Ho%C3%A1-t%E1%BB%89nh-Long-An-100081194980164/" TargetMode="External"/><Relationship Id="rId17" Type="http://schemas.openxmlformats.org/officeDocument/2006/relationships/hyperlink" Target="https://www.facebook.com/conganxatuyenthanh" TargetMode="External"/><Relationship Id="rId166" Type="http://schemas.openxmlformats.org/officeDocument/2006/relationships/hyperlink" Target="https://www.facebook.com/profile.php?id=100071464517830" TargetMode="External"/><Relationship Id="rId373" Type="http://schemas.openxmlformats.org/officeDocument/2006/relationships/hyperlink" Target="https://www.facebook.com/p/C%C3%B4ng-an-Ph%C6%B0%E1%BB%9Dng-3-100067874285562/" TargetMode="External"/><Relationship Id="rId580" Type="http://schemas.openxmlformats.org/officeDocument/2006/relationships/hyperlink" Target="https://www.binhduong.gov.vn/" TargetMode="External"/><Relationship Id="rId1" Type="http://schemas.openxmlformats.org/officeDocument/2006/relationships/hyperlink" Target="https://www.facebook.com/profile.php?id=100070434243609" TargetMode="External"/><Relationship Id="rId233" Type="http://schemas.openxmlformats.org/officeDocument/2006/relationships/hyperlink" Target="https://phuocloc.lagi.binhthuan.gov.vn/" TargetMode="External"/><Relationship Id="rId440" Type="http://schemas.openxmlformats.org/officeDocument/2006/relationships/hyperlink" Target="https://www.facebook.com/p/C%C3%B4ng-an-x%C3%A3-%C4%90%E1%BB%93ng-Kh%E1%BB%9Fi-100071459858269/" TargetMode="External"/><Relationship Id="rId678" Type="http://schemas.openxmlformats.org/officeDocument/2006/relationships/hyperlink" Target="https://www.facebook.com/groups/3944800345645811/" TargetMode="External"/><Relationship Id="rId885" Type="http://schemas.openxmlformats.org/officeDocument/2006/relationships/hyperlink" Target="https://longthanh.dongnai.gov.vn/" TargetMode="External"/><Relationship Id="rId1070" Type="http://schemas.openxmlformats.org/officeDocument/2006/relationships/hyperlink" Target="https://longtan.datdo.baria-vungtau.gov.vn/" TargetMode="External"/><Relationship Id="rId300" Type="http://schemas.openxmlformats.org/officeDocument/2006/relationships/hyperlink" Target="https://www.facebook.com/p/C%C3%B4ng-an-x%C3%A3-%C4%90%E1%BB%93ng-N%C6%A1-100083561283159/" TargetMode="External"/><Relationship Id="rId538" Type="http://schemas.openxmlformats.org/officeDocument/2006/relationships/hyperlink" Target="https://thudaumot.binhduong.gov.vn/chinh-quyen/bo-may-to-chuc/ubnd-cac-phuong" TargetMode="External"/><Relationship Id="rId745" Type="http://schemas.openxmlformats.org/officeDocument/2006/relationships/hyperlink" Target="https://longkhanh.dongnai.gov.vn/Pages/newsdetail.aspx?NewsId=12794&amp;CatId=110" TargetMode="External"/><Relationship Id="rId952" Type="http://schemas.openxmlformats.org/officeDocument/2006/relationships/hyperlink" Target="https://daiphuoc.canglong.travinh.gov.vn/" TargetMode="External"/><Relationship Id="rId1168" Type="http://schemas.openxmlformats.org/officeDocument/2006/relationships/hyperlink" Target="https://www.facebook.com/p/%E1%BB%A6y-Ban-Nh%C3%A2n-D%C3%A2n-ph%C6%B0%E1%BB%9Dng-17-G%C3%B2-V%E1%BA%A5p-100064599015946/" TargetMode="External"/><Relationship Id="rId1375" Type="http://schemas.openxmlformats.org/officeDocument/2006/relationships/hyperlink" Target="https://quan3.hochiminhcity.gov.vn/" TargetMode="External"/><Relationship Id="rId1582" Type="http://schemas.openxmlformats.org/officeDocument/2006/relationships/hyperlink" Target="https://xaxuanthoithuong.hocmon.gov.vn/" TargetMode="External"/><Relationship Id="rId81" Type="http://schemas.openxmlformats.org/officeDocument/2006/relationships/hyperlink" Target="https://www.facebook.com/profile.php?id=100071643769968" TargetMode="External"/><Relationship Id="rId605" Type="http://schemas.openxmlformats.org/officeDocument/2006/relationships/hyperlink" Target="https://www.facebook.com/UBNDPTPK/?locale=vi_VN" TargetMode="External"/><Relationship Id="rId812" Type="http://schemas.openxmlformats.org/officeDocument/2006/relationships/hyperlink" Target="https://dinhquan.dongnai.gov.vn/Pages/newsdetail.aspx?NewsId=4684&amp;CatId=124" TargetMode="External"/><Relationship Id="rId1028" Type="http://schemas.openxmlformats.org/officeDocument/2006/relationships/hyperlink" Target="https://xabang.chauduc.baria-vungtau.gov.vn/" TargetMode="External"/><Relationship Id="rId1235" Type="http://schemas.openxmlformats.org/officeDocument/2006/relationships/hyperlink" Target="https://vpub.hochiminhcity.gov.vn/" TargetMode="External"/><Relationship Id="rId1442" Type="http://schemas.openxmlformats.org/officeDocument/2006/relationships/hyperlink" Target="https://phuong6govap.gov.vn/" TargetMode="External"/><Relationship Id="rId1302" Type="http://schemas.openxmlformats.org/officeDocument/2006/relationships/hyperlink" Target="https://binhtho.tpthuduc.hochiminhcity.gov.vn/" TargetMode="External"/><Relationship Id="rId1747" Type="http://schemas.openxmlformats.org/officeDocument/2006/relationships/hyperlink" Target="https://ubndxaanninhdong.tuyan.phuyen.gov.vn/" TargetMode="External"/><Relationship Id="rId39" Type="http://schemas.openxmlformats.org/officeDocument/2006/relationships/hyperlink" Target="https://www.facebook.com/profile.php?id=100067580340189" TargetMode="External"/><Relationship Id="rId1607" Type="http://schemas.openxmlformats.org/officeDocument/2006/relationships/hyperlink" Target="https://binhchanh.hochiminhcity.gov.vn/binhchanh/can-bo-cong-chuc?pagenumber=2" TargetMode="External"/><Relationship Id="rId1814" Type="http://schemas.openxmlformats.org/officeDocument/2006/relationships/hyperlink" Target="https://www.facebook.com/p/M%E1%BA%B7t-tr%E1%BA%ADn-x%C3%A3-B%C3%ACnh-Trinh-%C4%90%C3%B4ng-huy%E1%BB%87n-T%C3%A2n-Tr%E1%BB%A5-t%E1%BB%89nh-Long-An-100085630446963/" TargetMode="External"/><Relationship Id="rId188" Type="http://schemas.openxmlformats.org/officeDocument/2006/relationships/hyperlink" Target="https://www.facebook.com/profile.php?id=100086499097605" TargetMode="External"/><Relationship Id="rId395" Type="http://schemas.openxmlformats.org/officeDocument/2006/relationships/hyperlink" Target="https://www.facebook.com/p/C%C3%B4ng-an-x%C3%A3-Ho%C3%A0-Hi%E1%BB%87p-100070072673778/" TargetMode="External"/><Relationship Id="rId255" Type="http://schemas.openxmlformats.org/officeDocument/2006/relationships/hyperlink" Target="https://www.facebook.com/conganlocthien/?locale=hi_IN" TargetMode="External"/><Relationship Id="rId462" Type="http://schemas.openxmlformats.org/officeDocument/2006/relationships/hyperlink" Target="https://www.facebook.com/p/C%C3%B4ng-an-ph%C6%B0%E1%BB%9Dng-Long-Th%C3%A0nh-B%E1%BA%AFc-100069459531911/" TargetMode="External"/><Relationship Id="rId1092" Type="http://schemas.openxmlformats.org/officeDocument/2006/relationships/hyperlink" Target="https://www.facebook.com/Roots.OrganicStore.JuiceBar/" TargetMode="External"/><Relationship Id="rId1397" Type="http://schemas.openxmlformats.org/officeDocument/2006/relationships/hyperlink" Target="https://www.facebook.com/phuong13tanbinh/" TargetMode="External"/><Relationship Id="rId115" Type="http://schemas.openxmlformats.org/officeDocument/2006/relationships/hyperlink" Target="https://www.facebook.com/profile.php?id=100092260008796" TargetMode="External"/><Relationship Id="rId322" Type="http://schemas.openxmlformats.org/officeDocument/2006/relationships/hyperlink" Target="https://duong10.budang.binhphuoc.gov.vn/" TargetMode="External"/><Relationship Id="rId767" Type="http://schemas.openxmlformats.org/officeDocument/2006/relationships/hyperlink" Target="https://tanphu.dongnai.gov.vn/Pages/gioithieu.aspx?CatID=18" TargetMode="External"/><Relationship Id="rId974" Type="http://schemas.openxmlformats.org/officeDocument/2006/relationships/hyperlink" Target="https://phuong2.vungtau.baria-vungtau.gov.vn/" TargetMode="External"/><Relationship Id="rId627" Type="http://schemas.openxmlformats.org/officeDocument/2006/relationships/hyperlink" Target="https://dian.binhduong.gov.vn/" TargetMode="External"/><Relationship Id="rId834" Type="http://schemas.openxmlformats.org/officeDocument/2006/relationships/hyperlink" Target="https://trangbom.dongnai.gov.vn/Pages/gioithieu.aspx?CatID=55" TargetMode="External"/><Relationship Id="rId1257" Type="http://schemas.openxmlformats.org/officeDocument/2006/relationships/hyperlink" Target="http://taythanh.tanphu.hochiminhcity.gov.vn/" TargetMode="External"/><Relationship Id="rId1464" Type="http://schemas.openxmlformats.org/officeDocument/2006/relationships/hyperlink" Target="https://www.facebook.com/tuoitrecatphcm/" TargetMode="External"/><Relationship Id="rId1671" Type="http://schemas.openxmlformats.org/officeDocument/2006/relationships/hyperlink" Target="https://thanhhung.tanhung.longan.gov.vn/" TargetMode="External"/><Relationship Id="rId901" Type="http://schemas.openxmlformats.org/officeDocument/2006/relationships/hyperlink" Target="https://longthanh.dongnai.gov.vn/Pages/gioithieu.aspx?CatID=69" TargetMode="External"/><Relationship Id="rId1117" Type="http://schemas.openxmlformats.org/officeDocument/2006/relationships/hyperlink" Target="https://www.facebook.com/p/Ph%C6%B0%E1%BB%9Dng-T%C3%A2n-H%C6%B0ng-Thu%E1%BA%ADn-100068762164138/" TargetMode="External"/><Relationship Id="rId1324" Type="http://schemas.openxmlformats.org/officeDocument/2006/relationships/hyperlink" Target="http://phuong11.quan10.gov.vn/" TargetMode="External"/><Relationship Id="rId1531" Type="http://schemas.openxmlformats.org/officeDocument/2006/relationships/hyperlink" Target="https://www.facebook.com/tuoitrecatphcm/" TargetMode="External"/><Relationship Id="rId1769" Type="http://schemas.openxmlformats.org/officeDocument/2006/relationships/hyperlink" Target="https://duchoadong.duchoa.longan.gov.vn/" TargetMode="External"/><Relationship Id="rId30" Type="http://schemas.openxmlformats.org/officeDocument/2006/relationships/hyperlink" Target="https://www.facebook.com/profile.php?id=100084310158502" TargetMode="External"/><Relationship Id="rId1629" Type="http://schemas.openxmlformats.org/officeDocument/2006/relationships/hyperlink" Target="http://www.congbao.hochiminhcity.gov.vn/tin-tuc-tong-hop/phe-duyet-phuong-an-%C4%91au-tu-trong-rung-thay-the-dien-tich-rung-chuyen-sang-muc-%C4%91ich-khac-thuoc-du-an-xay-dung-tru-so-ban-chi-huy-quan-su-xa-thanh-an-huyen-can-gio" TargetMode="External"/><Relationship Id="rId1836" Type="http://schemas.openxmlformats.org/officeDocument/2006/relationships/hyperlink" Target="https://www.facebook.com/groups/1787801931453811/" TargetMode="External"/><Relationship Id="rId277" Type="http://schemas.openxmlformats.org/officeDocument/2006/relationships/hyperlink" Target="https://budop.binhphuoc.gov.vn/vi/co-cau-to-chuc/vieworg/UBND-xa-Hung-Phuoc-37/" TargetMode="External"/><Relationship Id="rId484" Type="http://schemas.openxmlformats.org/officeDocument/2006/relationships/hyperlink" Target="https://godau.tayninh.gov.vn/vi/page/Uy-ban-nhan-dan-xa-Thanh-Phuoc.html" TargetMode="External"/><Relationship Id="rId137" Type="http://schemas.openxmlformats.org/officeDocument/2006/relationships/hyperlink" Target="https://www.facebook.com/profile.php?id=100069332676325" TargetMode="External"/><Relationship Id="rId344" Type="http://schemas.openxmlformats.org/officeDocument/2006/relationships/hyperlink" Target="https://minhlap.chonthanh.binhphuoc.gov.vn/" TargetMode="External"/><Relationship Id="rId691" Type="http://schemas.openxmlformats.org/officeDocument/2006/relationships/hyperlink" Target="https://bienhoa.dongnai.gov.vn/Pages/gioithieu.aspx?CatID=99" TargetMode="External"/><Relationship Id="rId789" Type="http://schemas.openxmlformats.org/officeDocument/2006/relationships/hyperlink" Target="https://vinhcuu.dongnai.gov.vn/" TargetMode="External"/><Relationship Id="rId996" Type="http://schemas.openxmlformats.org/officeDocument/2006/relationships/hyperlink" Target="https://longson.vungtau.baria-vungtau.gov.vn/" TargetMode="External"/><Relationship Id="rId551" Type="http://schemas.openxmlformats.org/officeDocument/2006/relationships/hyperlink" Target="https://www.binhduong.gov.vn/chinh-quyen-tin-chi-dao-dieu-hanh/2024/08/66-nhiem-vu-quy-hoach-chung-do-thi-moi-minh-hoa-huyen-dau-tieng-den-nam-204" TargetMode="External"/><Relationship Id="rId649" Type="http://schemas.openxmlformats.org/officeDocument/2006/relationships/hyperlink" Target="https://thuanan.binhduong.gov.vn/hungdinh" TargetMode="External"/><Relationship Id="rId856" Type="http://schemas.openxmlformats.org/officeDocument/2006/relationships/hyperlink" Target="https://www.facebook.com/Tintucanvien/" TargetMode="External"/><Relationship Id="rId1181" Type="http://schemas.openxmlformats.org/officeDocument/2006/relationships/hyperlink" Target="https://tanbinh.hochiminhcity.gov.vn/web/neoportal/-/uy-ban-nhan-dan-phuong-7" TargetMode="External"/><Relationship Id="rId1279" Type="http://schemas.openxmlformats.org/officeDocument/2006/relationships/hyperlink" Target="https://www.facebook.com/tuoitrecatphcm/" TargetMode="External"/><Relationship Id="rId1486" Type="http://schemas.openxmlformats.org/officeDocument/2006/relationships/hyperlink" Target="https://www.facebook.com/phuong13tanbinh/" TargetMode="External"/><Relationship Id="rId204" Type="http://schemas.openxmlformats.org/officeDocument/2006/relationships/hyperlink" Target="https://www.facebook.com/profile.php?id=100063927224267" TargetMode="External"/><Relationship Id="rId411" Type="http://schemas.openxmlformats.org/officeDocument/2006/relationships/hyperlink" Target="https://tanchau.tayninh.gov.vn/vi/page/Uy-ban-nhan-dan-xa-Suoi-Ngo.html" TargetMode="External"/><Relationship Id="rId509" Type="http://schemas.openxmlformats.org/officeDocument/2006/relationships/hyperlink" Target="https://www.tayninh.gov.vn/" TargetMode="External"/><Relationship Id="rId1041" Type="http://schemas.openxmlformats.org/officeDocument/2006/relationships/hyperlink" Target="https://www.facebook.com/100091833332336" TargetMode="External"/><Relationship Id="rId1139" Type="http://schemas.openxmlformats.org/officeDocument/2006/relationships/hyperlink" Target="https://www.facebook.com/tuoitrecatphcm/" TargetMode="External"/><Relationship Id="rId1346" Type="http://schemas.openxmlformats.org/officeDocument/2006/relationships/hyperlink" Target="https://www.facebook.com/tuoitrecatphcm/" TargetMode="External"/><Relationship Id="rId1693" Type="http://schemas.openxmlformats.org/officeDocument/2006/relationships/hyperlink" Target="https://www.facebook.com/p/M%E1%BA%B7t-tr%E1%BA%ADn-x%C3%A3-Tuy%C3%AAn-B%C3%ACnh-T%C3%A2y-huy%E1%BB%87n-V%C4%A9nh-H%C6%B0ng-t%E1%BB%89nh-Long-An-100081095416198/" TargetMode="External"/><Relationship Id="rId716" Type="http://schemas.openxmlformats.org/officeDocument/2006/relationships/hyperlink" Target="https://www.quangninh.gov.vn/donvi/TXQuangYen/Trang/ChiTietBVGioiThieu.aspx?bvid=203" TargetMode="External"/><Relationship Id="rId923" Type="http://schemas.openxmlformats.org/officeDocument/2006/relationships/hyperlink" Target="https://longthanh.dongnai.gov.vn/Pages/newsdetail.aspx?NewsId=10520&amp;CatId=95" TargetMode="External"/><Relationship Id="rId1553" Type="http://schemas.openxmlformats.org/officeDocument/2006/relationships/hyperlink" Target=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 TargetMode="External"/><Relationship Id="rId1760" Type="http://schemas.openxmlformats.org/officeDocument/2006/relationships/hyperlink" Target="https://duchoathuong.duchoa.longan.gov.vn/" TargetMode="External"/><Relationship Id="rId1858" Type="http://schemas.openxmlformats.org/officeDocument/2006/relationships/hyperlink" Target="https://phuoclam.cangiuoc.longan.gov.vn/" TargetMode="External"/><Relationship Id="rId52" Type="http://schemas.openxmlformats.org/officeDocument/2006/relationships/hyperlink" Target="https://www.facebook.com/CONGANDAIPHUOC" TargetMode="External"/><Relationship Id="rId1206" Type="http://schemas.openxmlformats.org/officeDocument/2006/relationships/hyperlink" Target="https://tanbinh.hochiminhcity.gov.vn/web/neoportal/-/uy-ban-nhan-dan-phuong-7" TargetMode="External"/><Relationship Id="rId1413" Type="http://schemas.openxmlformats.org/officeDocument/2006/relationships/hyperlink" Target="https://quan3.hochiminhcity.gov.vn/" TargetMode="External"/><Relationship Id="rId1620" Type="http://schemas.openxmlformats.org/officeDocument/2006/relationships/hyperlink" Target="https://www.facebook.com/dtn.xahiepphuoc/" TargetMode="External"/><Relationship Id="rId1718" Type="http://schemas.openxmlformats.org/officeDocument/2006/relationships/hyperlink" Target="https://nhonninh.tanthanh.longan.gov.vn/" TargetMode="External"/><Relationship Id="rId299" Type="http://schemas.openxmlformats.org/officeDocument/2006/relationships/hyperlink" Target="https://honquan.binhphuoc.gov.vn/Tan-Khai/" TargetMode="External"/><Relationship Id="rId159" Type="http://schemas.openxmlformats.org/officeDocument/2006/relationships/hyperlink" Target="https://www.facebook.com/profile.php?id=100086064067220" TargetMode="External"/><Relationship Id="rId366" Type="http://schemas.openxmlformats.org/officeDocument/2006/relationships/hyperlink" Target="https://longtan.phurieng.binhphuoc.gov.vn/" TargetMode="External"/><Relationship Id="rId573" Type="http://schemas.openxmlformats.org/officeDocument/2006/relationships/hyperlink" Target="https://www.facebook.com/p/C%C3%B4ng-an-ph%C6%B0%E1%BB%9Dng-an-%C4%91i%E1%BB%81n-th%C3%A0nh-ph%E1%BB%91-b%E1%BA%BFn-c%C3%A1t-100092848686791/" TargetMode="External"/><Relationship Id="rId780" Type="http://schemas.openxmlformats.org/officeDocument/2006/relationships/hyperlink" Target="https://www.facebook.com/ConganxaPhuDien/" TargetMode="External"/><Relationship Id="rId226" Type="http://schemas.openxmlformats.org/officeDocument/2006/relationships/hyperlink" Target="https://tanthien.dongxoai.binhphuoc.gov.vn/" TargetMode="External"/><Relationship Id="rId433" Type="http://schemas.openxmlformats.org/officeDocument/2006/relationships/hyperlink" Target="https://www.facebook.com/groups/331932144009367/" TargetMode="External"/><Relationship Id="rId878" Type="http://schemas.openxmlformats.org/officeDocument/2006/relationships/hyperlink" Target="https://cammy.dongnai.gov.vn/" TargetMode="External"/><Relationship Id="rId1063" Type="http://schemas.openxmlformats.org/officeDocument/2006/relationships/hyperlink" Target="https://www.facebook.com/p/C%C3%B4ng-an-x%C3%A3-Ph%C6%B0%E1%BB%9Bc-T%E1%BB%89nh-100083825657898/" TargetMode="External"/><Relationship Id="rId1270" Type="http://schemas.openxmlformats.org/officeDocument/2006/relationships/hyperlink" Target="http://tanthoihoa.tanphu.hochiminhcity.gov.vn/" TargetMode="External"/><Relationship Id="rId640" Type="http://schemas.openxmlformats.org/officeDocument/2006/relationships/hyperlink" Target="https://www.facebook.com/tuoitrebinhduong2020/" TargetMode="External"/><Relationship Id="rId738" Type="http://schemas.openxmlformats.org/officeDocument/2006/relationships/hyperlink" Target="https://longkhanh.dongnai.gov.vn/Pages/newsdetail.aspx?NewsId=12920&amp;CatId=110" TargetMode="External"/><Relationship Id="rId945" Type="http://schemas.openxmlformats.org/officeDocument/2006/relationships/hyperlink" Target="https://www.facebook.com/anttxalangminh/" TargetMode="External"/><Relationship Id="rId1368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575" Type="http://schemas.openxmlformats.org/officeDocument/2006/relationships/hyperlink" Target="https://xaxuanthoison.hocmon.gov.vn/" TargetMode="External"/><Relationship Id="rId1782" Type="http://schemas.openxmlformats.org/officeDocument/2006/relationships/hyperlink" Target="https://www.facebook.com/thanhphu.mattrantoquoc/" TargetMode="External"/><Relationship Id="rId74" Type="http://schemas.openxmlformats.org/officeDocument/2006/relationships/hyperlink" Target="https://www.facebook.com/THONGTINXABINHMINH" TargetMode="External"/><Relationship Id="rId500" Type="http://schemas.openxmlformats.org/officeDocument/2006/relationships/hyperlink" Target="https://trangbang.tayninh.gov.vn/vi/news/co-cau-to-chuc-443/co-cau-to-chuc-ubnd-xa-hung-thuan-1732.html" TargetMode="External"/><Relationship Id="rId805" Type="http://schemas.openxmlformats.org/officeDocument/2006/relationships/hyperlink" Target="https://www.dongnai.gov.vn/Pages/newsdetail.aspx?NewsId=49193&amp;CatId=109" TargetMode="External"/><Relationship Id="rId1130" Type="http://schemas.openxmlformats.org/officeDocument/2006/relationships/hyperlink" Target="https://tambinh.tpthuduc.hochiminhcity.gov.vn/" TargetMode="External"/><Relationship Id="rId1228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435" Type="http://schemas.openxmlformats.org/officeDocument/2006/relationships/hyperlink" Target="https://vpub.hochiminhcity.gov.vn/" TargetMode="External"/><Relationship Id="rId1642" Type="http://schemas.openxmlformats.org/officeDocument/2006/relationships/hyperlink" Target="https://www.facebook.com/groups/1787801931453811/" TargetMode="External"/><Relationship Id="rId1502" Type="http://schemas.openxmlformats.org/officeDocument/2006/relationships/hyperlink" Target="https://www.facebook.com/p/%C4%90o%C3%A0n-ph%C6%B0%E1%BB%9Dng-B%C3%ACnh-H%C6%B0ng-Ho%C3%A0-B-100072113895035/" TargetMode="External"/><Relationship Id="rId1807" Type="http://schemas.openxmlformats.org/officeDocument/2006/relationships/hyperlink" Target="https://tanlap.mochoa.longan.gov.vn/" TargetMode="External"/><Relationship Id="rId290" Type="http://schemas.openxmlformats.org/officeDocument/2006/relationships/hyperlink" Target="https://tanloi.honquan.binhphuoc.gov.vn/" TargetMode="External"/><Relationship Id="rId388" Type="http://schemas.openxmlformats.org/officeDocument/2006/relationships/hyperlink" Target="https://ninhthanh.tayninh.gov.vn/" TargetMode="External"/><Relationship Id="rId150" Type="http://schemas.openxmlformats.org/officeDocument/2006/relationships/hyperlink" Target="https://www.facebook.com/profile.php?id=100069294174081" TargetMode="External"/><Relationship Id="rId595" Type="http://schemas.openxmlformats.org/officeDocument/2006/relationships/hyperlink" Target="https://www.facebook.com/p/Th%C3%B4ng-tin-x%C3%A3-Tam-L%E1%BA%ADp-Ph%C3%BA-Gi%C3%A1o-100072103028527/" TargetMode="External"/><Relationship Id="rId248" Type="http://schemas.openxmlformats.org/officeDocument/2006/relationships/hyperlink" Target="https://www.facebook.com/p/Tu%E1%BB%95i-tr%E1%BA%BB-C%C3%B4ng-an-huy%E1%BB%87n-Ninh-Ph%C6%B0%E1%BB%9Bc-100068114569027/" TargetMode="External"/><Relationship Id="rId455" Type="http://schemas.openxmlformats.org/officeDocument/2006/relationships/hyperlink" Target="https://www.facebook.com/p/C%C3%B4ng-an-x%C3%A3-Th%C3%A0nh-Long-100077574795124/" TargetMode="External"/><Relationship Id="rId662" Type="http://schemas.openxmlformats.org/officeDocument/2006/relationships/hyperlink" Target="https://www.facebook.com/tuoitrebinhduong2020/" TargetMode="External"/><Relationship Id="rId1085" Type="http://schemas.openxmlformats.org/officeDocument/2006/relationships/hyperlink" Target="http://www.congbao.hochiminhcity.gov.vn/cong-bao/van-ban/quyet-dinh/so/4759-qd-ubnd/ngay/24-09-2015/noi-dung/41284/41369" TargetMode="External"/><Relationship Id="rId1292" Type="http://schemas.openxmlformats.org/officeDocument/2006/relationships/hyperlink" Target="https://www.facebook.com/tuoitrecatphcm/" TargetMode="External"/><Relationship Id="rId108" Type="http://schemas.openxmlformats.org/officeDocument/2006/relationships/hyperlink" Target="https://www.facebook.com/profile.php?id=100091273614814" TargetMode="External"/><Relationship Id="rId315" Type="http://schemas.openxmlformats.org/officeDocument/2006/relationships/hyperlink" Target="https://tanlap.dongphu.binhphuoc.gov.vn/" TargetMode="External"/><Relationship Id="rId522" Type="http://schemas.openxmlformats.org/officeDocument/2006/relationships/hyperlink" Target="https://thudaumot.binhduong.gov.vn/chinh-quyen/bo-may-to-chuc/ubnd-cac-phuong" TargetMode="External"/><Relationship Id="rId967" Type="http://schemas.openxmlformats.org/officeDocument/2006/relationships/hyperlink" Target="https://nhontrach.dongnai.gov.vn/Pages/gioithieu_Xa-TT.aspx?CatID=47" TargetMode="External"/><Relationship Id="rId1152" Type="http://schemas.openxmlformats.org/officeDocument/2006/relationships/hyperlink" Target="https://tangnhonphub.tpthuduc.hochiminhcity.gov.vn/" TargetMode="External"/><Relationship Id="rId1597" Type="http://schemas.openxmlformats.org/officeDocument/2006/relationships/hyperlink" Target="https://www.facebook.com/p/Ng%C6%B0%E1%BB%9Di-T%C3%A2n-Ki%C3%AAn-100069529656398/" TargetMode="External"/><Relationship Id="rId96" Type="http://schemas.openxmlformats.org/officeDocument/2006/relationships/hyperlink" Target="https://www.facebook.com/CongAnXaBauTram.ThanhPhoLongKhanh" TargetMode="External"/><Relationship Id="rId827" Type="http://schemas.openxmlformats.org/officeDocument/2006/relationships/hyperlink" Target="https://www.facebook.com/p/Tu%E1%BB%95i-tr%E1%BA%BB-C%C3%B4ng-an-Th%C3%A1i-B%C3%ACnh-100068113789461/" TargetMode="External"/><Relationship Id="rId1012" Type="http://schemas.openxmlformats.org/officeDocument/2006/relationships/hyperlink" Target="https://www.facebook.com/p/C%C3%B4ng-an-x%C3%A3-Ho%C3%A0-Long-100066626566441/" TargetMode="External"/><Relationship Id="rId1457" Type="http://schemas.openxmlformats.org/officeDocument/2006/relationships/hyperlink" Target="https://vpub.hochiminhcity.gov.vn/" TargetMode="External"/><Relationship Id="rId1664" Type="http://schemas.openxmlformats.org/officeDocument/2006/relationships/hyperlink" Target="https://www.facebook.com/conganxathanhhung/" TargetMode="External"/><Relationship Id="rId1871" Type="http://schemas.openxmlformats.org/officeDocument/2006/relationships/hyperlink" Target="https://binhquoi.chauthanh.longan.gov.vn/" TargetMode="External"/><Relationship Id="rId1317" Type="http://schemas.openxmlformats.org/officeDocument/2006/relationships/hyperlink" Target="https://www.facebook.com/p/Ph%C6%B0%E1%BB%9Dng-7-B%C3%ACnh-Th%E1%BA%A1nh-100029413493915/" TargetMode="External"/><Relationship Id="rId1524" Type="http://schemas.openxmlformats.org/officeDocument/2006/relationships/hyperlink" Target="http://www.tanphu.hochiminhcity.gov.vn/" TargetMode="External"/><Relationship Id="rId1731" Type="http://schemas.openxmlformats.org/officeDocument/2006/relationships/hyperlink" Target="https://thanhan.thanhhoa.longan.gov.vn/" TargetMode="External"/><Relationship Id="rId23" Type="http://schemas.openxmlformats.org/officeDocument/2006/relationships/hyperlink" Target="https://www.facebook.com/profile.php?id=100064763886882" TargetMode="External"/><Relationship Id="rId1829" Type="http://schemas.openxmlformats.org/officeDocument/2006/relationships/hyperlink" Target="https://www.facebook.com/tdlongan/?locale=bn_IN" TargetMode="External"/><Relationship Id="rId172" Type="http://schemas.openxmlformats.org/officeDocument/2006/relationships/hyperlink" Target="https://www.facebook.com/profile.php?id=100089129596080" TargetMode="External"/><Relationship Id="rId477" Type="http://schemas.openxmlformats.org/officeDocument/2006/relationships/hyperlink" Target="https://www.facebook.com/congangodautayninh/" TargetMode="External"/><Relationship Id="rId684" Type="http://schemas.openxmlformats.org/officeDocument/2006/relationships/hyperlink" Target="https://www.facebook.com/phuongbuulong/" TargetMode="External"/><Relationship Id="rId337" Type="http://schemas.openxmlformats.org/officeDocument/2006/relationships/hyperlink" Target="https://nghiatrung.budang.binhphuoc.gov.vn/" TargetMode="External"/><Relationship Id="rId891" Type="http://schemas.openxmlformats.org/officeDocument/2006/relationships/hyperlink" Target="https://cammy.dongnai.gov.vn/Pages/gioithieu.aspx?CatID=77" TargetMode="External"/><Relationship Id="rId989" Type="http://schemas.openxmlformats.org/officeDocument/2006/relationships/hyperlink" Target="https://thangnhat.vungtau.baria-vungtau.gov.vn/" TargetMode="External"/><Relationship Id="rId544" Type="http://schemas.openxmlformats.org/officeDocument/2006/relationships/hyperlink" Target="https://tiengiang.gov.vn/chi-tiet-tin?/chu-tich-ubnd-huyen-cai-be-gap-go-nhan-dan-xa-tan-hung/18307054" TargetMode="External"/><Relationship Id="rId751" Type="http://schemas.openxmlformats.org/officeDocument/2006/relationships/hyperlink" Target="https://www.facebook.com/NCT.60B3/" TargetMode="External"/><Relationship Id="rId849" Type="http://schemas.openxmlformats.org/officeDocument/2006/relationships/hyperlink" Target="https://www.facebook.com/TTCADN/" TargetMode="External"/><Relationship Id="rId1174" Type="http://schemas.openxmlformats.org/officeDocument/2006/relationships/hyperlink" Target="https://phuong12govap.gov.vn/" TargetMode="External"/><Relationship Id="rId1381" Type="http://schemas.openxmlformats.org/officeDocument/2006/relationships/hyperlink" Target="https://vpub.hochiminhcity.gov.vn/portal/home/lich-cong-tac/calendar-by-month.aspx?y=2021&amp;m=8" TargetMode="External"/><Relationship Id="rId1479" Type="http://schemas.openxmlformats.org/officeDocument/2006/relationships/hyperlink" Target="https://www.facebook.com/p/%E1%BB%A6y-ban-nh%C3%A2n-d%C3%A2n-ph%C6%B0%E1%BB%9Dng-11-qu%E1%BA%ADn-T%C3%A2n-B%C3%ACnh-100064941120082/" TargetMode="External"/><Relationship Id="rId1686" Type="http://schemas.openxmlformats.org/officeDocument/2006/relationships/hyperlink" Target="https://vinhhung.longan.gov.vn/xa-thi-tran" TargetMode="External"/><Relationship Id="rId404" Type="http://schemas.openxmlformats.org/officeDocument/2006/relationships/hyperlink" Target="https://tanchau.tayninh.gov.vn/vi/page/Uy-ban-nhan-dan-xa-Tan-Ha.html" TargetMode="External"/><Relationship Id="rId611" Type="http://schemas.openxmlformats.org/officeDocument/2006/relationships/hyperlink" Target="https://www.facebook.com/tuoitrebinhduong2020/" TargetMode="External"/><Relationship Id="rId1034" Type="http://schemas.openxmlformats.org/officeDocument/2006/relationships/hyperlink" Target="https://www.facebook.com/2662607743981059" TargetMode="External"/><Relationship Id="rId1241" Type="http://schemas.openxmlformats.org/officeDocument/2006/relationships/hyperlink" Target="https://tanbinh.hochiminhcity.gov.vn/web/neoportal/-/uy-ban-nhan-dan-phuong-7" TargetMode="External"/><Relationship Id="rId1339" Type="http://schemas.openxmlformats.org/officeDocument/2006/relationships/hyperlink" Target="https://vpub.hochiminhcity.gov.vn/" TargetMode="External"/><Relationship Id="rId709" Type="http://schemas.openxmlformats.org/officeDocument/2006/relationships/hyperlink" Target="https://www.facebook.com/p/C%C3%B4ng-an-ph%C6%B0%E1%BB%9Dng-Long-B%C3%ACnh-100082997509616/" TargetMode="External"/><Relationship Id="rId916" Type="http://schemas.openxmlformats.org/officeDocument/2006/relationships/hyperlink" Target="https://longthanh.dongnai.gov.vn/Pages/gioithieu.aspx?CatID=72" TargetMode="External"/><Relationship Id="rId1101" Type="http://schemas.openxmlformats.org/officeDocument/2006/relationships/hyperlink" Target="http://phuongcaukho.gov.vn/" TargetMode="External"/><Relationship Id="rId1546" Type="http://schemas.openxmlformats.org/officeDocument/2006/relationships/hyperlink" Target="https://godau.tayninh.gov.vn/vi/page/Uy-ban-nhan-dan-xa-Phuoc-Thanh.html" TargetMode="External"/><Relationship Id="rId1753" Type="http://schemas.openxmlformats.org/officeDocument/2006/relationships/hyperlink" Target="https://www.facebook.com/p/Ph%E1%BA%ADt-Gi%C3%A1o-%C4%90%E1%BB%A9c-Ho%C3%A0-100066870348786/?locale=ru_RU" TargetMode="External"/><Relationship Id="rId45" Type="http://schemas.openxmlformats.org/officeDocument/2006/relationships/hyperlink" Target="https://www.facebook.com/profile.php?id=100084106088656" TargetMode="External"/><Relationship Id="rId1406" Type="http://schemas.openxmlformats.org/officeDocument/2006/relationships/hyperlink" Target="http://phuong10.quan10.gov.vn/" TargetMode="External"/><Relationship Id="rId1613" Type="http://schemas.openxmlformats.org/officeDocument/2006/relationships/hyperlink" Target="http://congbao.hochiminhcity.gov.vn/tin-tuc-tong-hop/cong-ty-tnhh-nam-sai-gon-residences-lam-chu-%C4%91au-tu-du-an-khu-nha-o-xa-phuoc-kien-huyen-nha-be" TargetMode="External"/><Relationship Id="rId1820" Type="http://schemas.openxmlformats.org/officeDocument/2006/relationships/hyperlink" Target="https://ductan.tantru.longan.gov.vn/" TargetMode="External"/><Relationship Id="rId194" Type="http://schemas.openxmlformats.org/officeDocument/2006/relationships/hyperlink" Target="https://www.facebook.com/profile.php?id=100063536498268" TargetMode="External"/><Relationship Id="rId261" Type="http://schemas.openxmlformats.org/officeDocument/2006/relationships/hyperlink" Target="https://www.facebook.com/conganlocthien/?locale=hi_IN" TargetMode="External"/><Relationship Id="rId499" Type="http://schemas.openxmlformats.org/officeDocument/2006/relationships/hyperlink" Target="https://www.facebook.com/p/C%C3%B4ng-an-x%C3%A3-H%C6%B0ng-Thu%E1%BA%ADn-100069447652528/" TargetMode="External"/><Relationship Id="rId359" Type="http://schemas.openxmlformats.org/officeDocument/2006/relationships/hyperlink" Target="https://www.facebook.com/p/C%C3%B4ng-an-x%C3%A3-Long-H%C6%B0ng-Ph%C3%BA-Ri%E1%BB%81ng-100089070446405/" TargetMode="External"/><Relationship Id="rId566" Type="http://schemas.openxmlformats.org/officeDocument/2006/relationships/hyperlink" Target="https://www.facebook.com/tuoitrebinhduong2020/" TargetMode="External"/><Relationship Id="rId773" Type="http://schemas.openxmlformats.org/officeDocument/2006/relationships/hyperlink" Target="https://phulam.phutan.angiang.gov.vn/" TargetMode="External"/><Relationship Id="rId1196" Type="http://schemas.openxmlformats.org/officeDocument/2006/relationships/hyperlink" Target="http://phuong11.quan10.gov.vn/" TargetMode="External"/><Relationship Id="rId121" Type="http://schemas.openxmlformats.org/officeDocument/2006/relationships/hyperlink" Target="https://www.facebook.com/profile.php?id=100058473968123" TargetMode="External"/><Relationship Id="rId219" Type="http://schemas.openxmlformats.org/officeDocument/2006/relationships/hyperlink" Target="https://tanphu.dongxoai.binhphuoc.gov.vn/" TargetMode="External"/><Relationship Id="rId426" Type="http://schemas.openxmlformats.org/officeDocument/2006/relationships/hyperlink" Target="https://duongminhchau.tayninh.gov.vn/" TargetMode="External"/><Relationship Id="rId633" Type="http://schemas.openxmlformats.org/officeDocument/2006/relationships/hyperlink" Target="https://binhan-dian.gov.vn/" TargetMode="External"/><Relationship Id="rId980" Type="http://schemas.openxmlformats.org/officeDocument/2006/relationships/hyperlink" Target="https://thangnhi.vungtau.baria-vungtau.gov.vn/" TargetMode="External"/><Relationship Id="rId1056" Type="http://schemas.openxmlformats.org/officeDocument/2006/relationships/hyperlink" Target="https://xuyenmoc.baria-vungtau.gov.vn/pages?item=ubnd-xa-bung-rieng" TargetMode="External"/><Relationship Id="rId1263" Type="http://schemas.openxmlformats.org/officeDocument/2006/relationships/hyperlink" Target="https://www.facebook.com/rockitfitnesscenter/" TargetMode="External"/><Relationship Id="rId840" Type="http://schemas.openxmlformats.org/officeDocument/2006/relationships/hyperlink" Target="https://trangbom.dongnai.gov.vn/Pages/gioithieu.aspx?CatID=55" TargetMode="External"/><Relationship Id="rId938" Type="http://schemas.openxmlformats.org/officeDocument/2006/relationships/hyperlink" Target="https://www.facebook.com/thongtintruyenthongonline/" TargetMode="External"/><Relationship Id="rId1470" Type="http://schemas.openxmlformats.org/officeDocument/2006/relationships/hyperlink" Target="https://www.facebook.com/tuoitrecatphcm/" TargetMode="External"/><Relationship Id="rId1568" Type="http://schemas.openxmlformats.org/officeDocument/2006/relationships/hyperlink" Target="https://xanhibinh.hocmon.gov.vn/" TargetMode="External"/><Relationship Id="rId1775" Type="http://schemas.openxmlformats.org/officeDocument/2006/relationships/hyperlink" Target="https://luonghoa.benluc.longan.gov.vn/uy-ban-nhan-dan" TargetMode="External"/><Relationship Id="rId67" Type="http://schemas.openxmlformats.org/officeDocument/2006/relationships/hyperlink" Target="https://www.facebook.com/profile.php?id=100075852535757" TargetMode="External"/><Relationship Id="rId700" Type="http://schemas.openxmlformats.org/officeDocument/2006/relationships/hyperlink" Target="https://bienhoa.dongnai.gov.vn/Pages/gioithieu.aspx?CatID=100" TargetMode="External"/><Relationship Id="rId1123" Type="http://schemas.openxmlformats.org/officeDocument/2006/relationships/hyperlink" Target="https://www.facebook.com/PhuongLinhXuanThuDuc/?locale=vi_VN" TargetMode="External"/><Relationship Id="rId1330" Type="http://schemas.openxmlformats.org/officeDocument/2006/relationships/hyperlink" Target="https://hochiminhcity.gov.vn/-/thong-tin-chi-ao-ieu-hanh-cua-thuong-truc-uy-ban-nhan-dan-thanh-pho-ho-chi-minh-ngay-09-09-2024" TargetMode="External"/><Relationship Id="rId1428" Type="http://schemas.openxmlformats.org/officeDocument/2006/relationships/hyperlink" Target="https://www.facebook.com/tuoitrecatphcm/" TargetMode="External"/><Relationship Id="rId1635" Type="http://schemas.openxmlformats.org/officeDocument/2006/relationships/hyperlink" Target="https://www.facebook.com/conganphuong4/" TargetMode="External"/><Relationship Id="rId1842" Type="http://schemas.openxmlformats.org/officeDocument/2006/relationships/hyperlink" Target="https://tanan.ngochien.camau.gov.vn/" TargetMode="External"/><Relationship Id="rId1702" Type="http://schemas.openxmlformats.org/officeDocument/2006/relationships/hyperlink" Target="https://tanlap.mochoa.longan.gov.vn/" TargetMode="External"/><Relationship Id="rId283" Type="http://schemas.openxmlformats.org/officeDocument/2006/relationships/hyperlink" Target="https://www.facebook.com/p/Tr%C6%B0%E1%BB%9Dng-THCS-T%C3%A2n-Ti%E1%BA%BFn-%C4%90%E1%BB%93ng-Ph%C3%BA-B%C3%ACnh-Ph%C6%B0%E1%BB%9Bc-100076248007951/?locale=vi_VN" TargetMode="External"/><Relationship Id="rId490" Type="http://schemas.openxmlformats.org/officeDocument/2006/relationships/hyperlink" Target="https://bencau.tayninh.gov.vn/vi/news/xa-tien-thuan/li-n-h-x-ti-n-thu-n-56.html" TargetMode="External"/><Relationship Id="rId143" Type="http://schemas.openxmlformats.org/officeDocument/2006/relationships/hyperlink" Target="https://www.facebook.com/CAXLongVinh" TargetMode="External"/><Relationship Id="rId350" Type="http://schemas.openxmlformats.org/officeDocument/2006/relationships/hyperlink" Target="https://www.facebook.com/tuyenquangttv/videos/ch%C6%B0%C6%A1ng-tr%C3%ACnh-th%E1%BB%9Di-s%E1%BB%B1-tr%E1%BB%B1c-ti%E1%BA%BFp-11h30-ng%C3%A0y-2632024/274921095660441/" TargetMode="External"/><Relationship Id="rId588" Type="http://schemas.openxmlformats.org/officeDocument/2006/relationships/hyperlink" Target="https://www.facebook.com/p/C%C3%B4ng-an-Ph%C6%B0%E1%BB%9Dng-Th%C3%A1i-Ho%C3%A0-100090713896354/?locale=vi_VN" TargetMode="External"/><Relationship Id="rId795" Type="http://schemas.openxmlformats.org/officeDocument/2006/relationships/hyperlink" Target="https://vinhcuu.dongnai.gov.vn/Pages/newsdetail.aspx?NewsId=9834&amp;CatId=113" TargetMode="External"/><Relationship Id="rId9" Type="http://schemas.openxmlformats.org/officeDocument/2006/relationships/hyperlink" Target="https://www.facebook.com/ConganxaVinhThuan" TargetMode="External"/><Relationship Id="rId210" Type="http://schemas.openxmlformats.org/officeDocument/2006/relationships/hyperlink" Target="https://www.facebook.com/profile.php?id=100083629577660" TargetMode="External"/><Relationship Id="rId448" Type="http://schemas.openxmlformats.org/officeDocument/2006/relationships/hyperlink" Target="https://hoathanh.tayninh.gov.vn/" TargetMode="External"/><Relationship Id="rId655" Type="http://schemas.openxmlformats.org/officeDocument/2006/relationships/hyperlink" Target="https://thuanan.binhduong.gov.vn/binhhoa/cocautochuc?t=6" TargetMode="External"/><Relationship Id="rId862" Type="http://schemas.openxmlformats.org/officeDocument/2006/relationships/hyperlink" Target="https://www.facebook.com/Btvdoanxagiatan3/" TargetMode="External"/><Relationship Id="rId1078" Type="http://schemas.openxmlformats.org/officeDocument/2006/relationships/hyperlink" Target="https://www.facebook.com/p/Page-C%C3%B4ng-An-Ph%C6%B0%E1%BB%9Dng-M%E1%BB%B9-Xu%C3%A2n-100068711185475/" TargetMode="External"/><Relationship Id="rId1285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92" Type="http://schemas.openxmlformats.org/officeDocument/2006/relationships/hyperlink" Target="http://phuong14.quan10.gov.vn/" TargetMode="External"/><Relationship Id="rId308" Type="http://schemas.openxmlformats.org/officeDocument/2006/relationships/hyperlink" Target="https://dongphu.binhphuoc.gov.vn/vi/co-cau-to-chuc/vieworg/Xa-Dong-Tam-26/" TargetMode="External"/><Relationship Id="rId515" Type="http://schemas.openxmlformats.org/officeDocument/2006/relationships/hyperlink" Target="https://phuloi.thudaumot.binhduong.gov.vn/" TargetMode="External"/><Relationship Id="rId722" Type="http://schemas.openxmlformats.org/officeDocument/2006/relationships/hyperlink" Target="https://bienhoa.dongnai.gov.vn/Pages/gioithieu.aspx?CatID=116" TargetMode="External"/><Relationship Id="rId1145" Type="http://schemas.openxmlformats.org/officeDocument/2006/relationships/hyperlink" Target="https://longbinh.tpthuduc.hochiminhcity.gov.vn/" TargetMode="External"/><Relationship Id="rId1352" Type="http://schemas.openxmlformats.org/officeDocument/2006/relationships/hyperlink" Target="https://www.facebook.com/p/B%E1%BA%A3n-tin-Ph%C6%B0%E1%BB%9Dng-9-Qu%E1%BA%ADn-11-100077663132015/" TargetMode="External"/><Relationship Id="rId1797" Type="http://schemas.openxmlformats.org/officeDocument/2006/relationships/hyperlink" Target="https://binhquoi.chauthanh.longan.gov.vn/" TargetMode="External"/><Relationship Id="rId89" Type="http://schemas.openxmlformats.org/officeDocument/2006/relationships/hyperlink" Target="https://www.facebook.com/CAXPhuLy" TargetMode="External"/><Relationship Id="rId1005" Type="http://schemas.openxmlformats.org/officeDocument/2006/relationships/hyperlink" Target="https://longtam.baria.baria-vungtau.gov.vn/" TargetMode="External"/><Relationship Id="rId1212" Type="http://schemas.openxmlformats.org/officeDocument/2006/relationships/hyperlink" Target="https://www.facebook.com/p/%E1%BB%A6y-ban-nh%C3%A2n-d%C3%A2n-Ph%C6%B0%E1%BB%9Dng-15-Qu%E1%BA%ADn-11-100064712827995/" TargetMode="External"/><Relationship Id="rId1657" Type="http://schemas.openxmlformats.org/officeDocument/2006/relationships/hyperlink" Target="https://phuong2.tanan.longan.gov.vn/" TargetMode="External"/><Relationship Id="rId1864" Type="http://schemas.openxmlformats.org/officeDocument/2006/relationships/hyperlink" Target="https://phuocvinhdong.cangiuoc.longan.gov.vn/" TargetMode="External"/><Relationship Id="rId1517" Type="http://schemas.openxmlformats.org/officeDocument/2006/relationships/hyperlink" Target="https://quan7.hochiminhcity.gov.vn/-/ubnd-phuong-tan-kieng" TargetMode="External"/><Relationship Id="rId1724" Type="http://schemas.openxmlformats.org/officeDocument/2006/relationships/hyperlink" Target="https://thanhphu.cainuoc.camau.gov.vn/" TargetMode="External"/><Relationship Id="rId16" Type="http://schemas.openxmlformats.org/officeDocument/2006/relationships/hyperlink" Target="https://www.facebook.com/profile.php?id=61554777061437" TargetMode="External"/><Relationship Id="rId165" Type="http://schemas.openxmlformats.org/officeDocument/2006/relationships/hyperlink" Target="https://www.facebook.com/profile.php?id=100071313291976" TargetMode="External"/><Relationship Id="rId372" Type="http://schemas.openxmlformats.org/officeDocument/2006/relationships/hyperlink" Target="https://phuong1.tayninh.gov.vn/" TargetMode="External"/><Relationship Id="rId677" Type="http://schemas.openxmlformats.org/officeDocument/2006/relationships/hyperlink" Target="https://bienhoa.dongnai.gov.vn/Pages/gioithieu.aspx?CatID=107" TargetMode="External"/><Relationship Id="rId232" Type="http://schemas.openxmlformats.org/officeDocument/2006/relationships/hyperlink" Target="https://binhlong.binhphuoc.gov.vn/vi/co-cau-to-chuc/vieworg/Xa-phuong-thuoc-thi-xa-Binh-Long-15/" TargetMode="External"/><Relationship Id="rId884" Type="http://schemas.openxmlformats.org/officeDocument/2006/relationships/hyperlink" Target="https://www.facebook.com/p/C%C3%B4ng-An-Th%E1%BB%8B-Tr%E1%BA%A5n-Long-Giao-CAH-C%E1%BA%A9m-M%E1%BB%B9-100091811036045/" TargetMode="External"/><Relationship Id="rId537" Type="http://schemas.openxmlformats.org/officeDocument/2006/relationships/hyperlink" Target="https://www.facebook.com/p/Ch%C3%A1nh-M%E1%BB%B9-Qu%C3%AA-h%C6%B0%C6%A1ng-t%C3%B4i-100064891986518/" TargetMode="External"/><Relationship Id="rId744" Type="http://schemas.openxmlformats.org/officeDocument/2006/relationships/hyperlink" Target="https://www.facebook.com/AdminLKBS/" TargetMode="External"/><Relationship Id="rId951" Type="http://schemas.openxmlformats.org/officeDocument/2006/relationships/hyperlink" Target="https://www.facebook.com/CONGANDAIPHUOC/?locale=vi_VN" TargetMode="External"/><Relationship Id="rId1167" Type="http://schemas.openxmlformats.org/officeDocument/2006/relationships/hyperlink" Target="https://tanbinh.hochiminhcity.gov.vn/web/neoportal/-/uy-ban-nhan-dan-phuong-13" TargetMode="External"/><Relationship Id="rId1374" Type="http://schemas.openxmlformats.org/officeDocument/2006/relationships/hyperlink" Target="https://www.facebook.com/tuoitrecatphcm/" TargetMode="External"/><Relationship Id="rId1581" Type="http://schemas.openxmlformats.org/officeDocument/2006/relationships/hyperlink" Target="https://xatrungchanh.hocmon.gov.vn/" TargetMode="External"/><Relationship Id="rId1679" Type="http://schemas.openxmlformats.org/officeDocument/2006/relationships/hyperlink" Target="https://tanhung.longan.gov.vn/" TargetMode="External"/><Relationship Id="rId80" Type="http://schemas.openxmlformats.org/officeDocument/2006/relationships/hyperlink" Target="https://www.facebook.com/conganxagiacanh" TargetMode="External"/><Relationship Id="rId604" Type="http://schemas.openxmlformats.org/officeDocument/2006/relationships/hyperlink" Target="https://tanuyen.binhduong.gov.vn/gioi-thieu/ubnd-xa-phuong" TargetMode="External"/><Relationship Id="rId811" Type="http://schemas.openxmlformats.org/officeDocument/2006/relationships/hyperlink" Target="https://dinhquan.dongnai.gov.vn/Pages/gioithieu.aspx?CatID=41" TargetMode="External"/><Relationship Id="rId1027" Type="http://schemas.openxmlformats.org/officeDocument/2006/relationships/hyperlink" Target="https://www.facebook.com/p/C%C3%B4ng-an-x%C3%A3-X%C3%A0-Bang-Ch%C3%A2u-%C4%90%E1%BB%A9c-100082972644977/" TargetMode="External"/><Relationship Id="rId1234" Type="http://schemas.openxmlformats.org/officeDocument/2006/relationships/hyperlink" Target="https://www.facebook.com/tuoitrecatphcm/" TargetMode="External"/><Relationship Id="rId1441" Type="http://schemas.openxmlformats.org/officeDocument/2006/relationships/hyperlink" Target="https://www.facebook.com/tuoitrecatphcm/" TargetMode="External"/><Relationship Id="rId909" Type="http://schemas.openxmlformats.org/officeDocument/2006/relationships/hyperlink" Target="https://www.facebook.com/TTCADN/" TargetMode="External"/><Relationship Id="rId1301" Type="http://schemas.openxmlformats.org/officeDocument/2006/relationships/hyperlink" Target="https://www.facebook.com/tuoitrecatphcm/" TargetMode="External"/><Relationship Id="rId1539" Type="http://schemas.openxmlformats.org/officeDocument/2006/relationships/hyperlink" Target="http://www.cuchi.hochiminhcity.gov.vn/tin_tuc_su_kien/Lists/Posts/ViewPost.aspx?ID=619" TargetMode="External"/><Relationship Id="rId1746" Type="http://schemas.openxmlformats.org/officeDocument/2006/relationships/hyperlink" Target="https://www.facebook.com/p/X%C3%83-AN-NINH-%C4%90%C3%94NG-100021087860356/" TargetMode="External"/><Relationship Id="rId38" Type="http://schemas.openxmlformats.org/officeDocument/2006/relationships/hyperlink" Target="https://www.facebook.com/profile.php?id=100063907420993" TargetMode="External"/><Relationship Id="rId1606" Type="http://schemas.openxmlformats.org/officeDocument/2006/relationships/hyperlink" Target="https://www.facebook.com/tuoitredaphuoc/" TargetMode="External"/><Relationship Id="rId1813" Type="http://schemas.openxmlformats.org/officeDocument/2006/relationships/hyperlink" Target="https://lactan.tantru.longan.gov.vn/" TargetMode="External"/><Relationship Id="rId187" Type="http://schemas.openxmlformats.org/officeDocument/2006/relationships/hyperlink" Target="https://www.facebook.com/CATQHQ" TargetMode="External"/><Relationship Id="rId394" Type="http://schemas.openxmlformats.org/officeDocument/2006/relationships/hyperlink" Target="https://tanbien.tayninh.gov.vn/vi/news/xa-thanh-tay/" TargetMode="External"/><Relationship Id="rId254" Type="http://schemas.openxmlformats.org/officeDocument/2006/relationships/hyperlink" Target="https://lochoa.locninh.binhphuoc.gov.vn/" TargetMode="External"/><Relationship Id="rId699" Type="http://schemas.openxmlformats.org/officeDocument/2006/relationships/hyperlink" Target="https://bienhoa.dongnai.gov.vn/Pages/gioithieu.aspx?CatID=94" TargetMode="External"/><Relationship Id="rId1091" Type="http://schemas.openxmlformats.org/officeDocument/2006/relationships/hyperlink" Target="https://hochiminhcity.gov.vn/" TargetMode="External"/><Relationship Id="rId114" Type="http://schemas.openxmlformats.org/officeDocument/2006/relationships/hyperlink" Target="https://www.facebook.com/profile.php?id=100090713896354" TargetMode="External"/><Relationship Id="rId461" Type="http://schemas.openxmlformats.org/officeDocument/2006/relationships/hyperlink" Target="https://hoathanh.tayninh.gov.vn/vi/news/ubnd-phuong-hiep-tan/" TargetMode="External"/><Relationship Id="rId559" Type="http://schemas.openxmlformats.org/officeDocument/2006/relationships/hyperlink" Target="https://www.facebook.com/TuoitreCongantinhBinhDinh/" TargetMode="External"/><Relationship Id="rId766" Type="http://schemas.openxmlformats.org/officeDocument/2006/relationships/hyperlink" Target="https://www.facebook.com/331600271999561" TargetMode="External"/><Relationship Id="rId1189" Type="http://schemas.openxmlformats.org/officeDocument/2006/relationships/hyperlink" Target="https://www.facebook.com/p/%E1%BB%A6y-ban-nh%C3%A2n-d%C3%A2n-ph%C6%B0%E1%BB%9Dng-11-qu%E1%BA%ADn-T%C3%A2n-B%C3%ACnh-100064941120082/" TargetMode="External"/><Relationship Id="rId1396" Type="http://schemas.openxmlformats.org/officeDocument/2006/relationships/hyperlink" Target="https://phuong12govap.gov.vn/" TargetMode="External"/><Relationship Id="rId321" Type="http://schemas.openxmlformats.org/officeDocument/2006/relationships/hyperlink" Target="https://budop.binhphuoc.gov.vn/vi/co-cau-to-chuc/vieworg/UBND-xa-Tan-Tien-42/" TargetMode="External"/><Relationship Id="rId419" Type="http://schemas.openxmlformats.org/officeDocument/2006/relationships/hyperlink" Target="https://tanchau.tayninh.gov.vn/vi/page/Uy-ban-nhan-dan-xa-Tan-Phu.html" TargetMode="External"/><Relationship Id="rId626" Type="http://schemas.openxmlformats.org/officeDocument/2006/relationships/hyperlink" Target="https://www.facebook.com/conganthanhphodian/" TargetMode="External"/><Relationship Id="rId973" Type="http://schemas.openxmlformats.org/officeDocument/2006/relationships/hyperlink" Target="https://www.facebook.com/tuoitrebariavungtau/?locale=vi_VN" TargetMode="External"/><Relationship Id="rId1049" Type="http://schemas.openxmlformats.org/officeDocument/2006/relationships/hyperlink" Target="https://hoabinh.xuyenmoc.baria-vungtau.gov.vn/" TargetMode="External"/><Relationship Id="rId1256" Type="http://schemas.openxmlformats.org/officeDocument/2006/relationships/hyperlink" Target="https://www.facebook.com/p/M%E1%BA%B7t-tr%E1%BA%ADn-ph%C6%B0%E1%BB%9Dng-T%C3%A2y-Th%E1%BA%A1nh-qu%E1%BA%ADn-T%C3%A2n-Ph%C3%BA-TP-H%E1%BB%93-Ch%C3%AD-Minh-100077332299548/" TargetMode="External"/><Relationship Id="rId833" Type="http://schemas.openxmlformats.org/officeDocument/2006/relationships/hyperlink" Target="https://www.facebook.com/BTG.DANG.UY.XA.SONG.THAO/" TargetMode="External"/><Relationship Id="rId1116" Type="http://schemas.openxmlformats.org/officeDocument/2006/relationships/hyperlink" Target="http://www.quan12.hochiminhcity.gov.vn/tintuc/Lists/Posts/ViewPost.aspx?ID=5918" TargetMode="External"/><Relationship Id="rId1463" Type="http://schemas.openxmlformats.org/officeDocument/2006/relationships/hyperlink" Target="http://www.congbao.hochiminhcity.gov.vn/cong-bao/van-ban/quyet-dinh/so/1322-qd-ubnd/ngay/22-04-2024/noi-dung/46464/46512" TargetMode="External"/><Relationship Id="rId1670" Type="http://schemas.openxmlformats.org/officeDocument/2006/relationships/hyperlink" Target="https://www.facebook.com/conganxathanhhung/" TargetMode="External"/><Relationship Id="rId1768" Type="http://schemas.openxmlformats.org/officeDocument/2006/relationships/hyperlink" Target="https://www.facebook.com/duchoa.tuoitre/?locale=vi_VN" TargetMode="External"/><Relationship Id="rId900" Type="http://schemas.openxmlformats.org/officeDocument/2006/relationships/hyperlink" Target="https://www.facebook.com/p/C%C3%B4ng-an-x%C3%A3-An-Ph%C6%B0%E1%BB%9Bc-61553715524539/" TargetMode="External"/><Relationship Id="rId1323" Type="http://schemas.openxmlformats.org/officeDocument/2006/relationships/hyperlink" Target="https://www.facebook.com/p/%E1%BB%A6y-ban-nh%C3%A2n-d%C3%A2n-ph%C6%B0%E1%BB%9Dng-11-qu%E1%BA%ADn-T%C3%A2n-B%C3%ACnh-100064941120082/" TargetMode="External"/><Relationship Id="rId1530" Type="http://schemas.openxmlformats.org/officeDocument/2006/relationships/hyperlink" Target="http://www.congbao.hochiminhcity.gov.vn/cong-bao/van-ban/quyet-dinh/so/5196-qd-ubnd/ngay/23-09-2013/noi-dung/38320" TargetMode="External"/><Relationship Id="rId1628" Type="http://schemas.openxmlformats.org/officeDocument/2006/relationships/hyperlink" Target="https://www.facebook.com/tuoitretaydo/?locale=zh_CN" TargetMode="External"/><Relationship Id="rId1835" Type="http://schemas.openxmlformats.org/officeDocument/2006/relationships/hyperlink" Target="https://myle.canduoc.longan.gov.vn/uy-ban-nhan-dan" TargetMode="External"/><Relationship Id="rId276" Type="http://schemas.openxmlformats.org/officeDocument/2006/relationships/hyperlink" Target="https://www.facebook.com/thanhnienHungPhuoc/" TargetMode="External"/><Relationship Id="rId483" Type="http://schemas.openxmlformats.org/officeDocument/2006/relationships/hyperlink" Target="https://www.facebook.com/ConganxaThanhPhuoc/" TargetMode="External"/><Relationship Id="rId690" Type="http://schemas.openxmlformats.org/officeDocument/2006/relationships/hyperlink" Target="https://bienhoa.dongnai.gov.vn/Pages/gioithieu.aspx?CatID=97" TargetMode="External"/><Relationship Id="rId136" Type="http://schemas.openxmlformats.org/officeDocument/2006/relationships/hyperlink" Target="https://www.facebook.com/catienthuan" TargetMode="External"/><Relationship Id="rId343" Type="http://schemas.openxmlformats.org/officeDocument/2006/relationships/hyperlink" Target="https://thanhtam.chonthanh.binhphuoc.gov.vn/" TargetMode="External"/><Relationship Id="rId550" Type="http://schemas.openxmlformats.org/officeDocument/2006/relationships/hyperlink" Target="https://www.facebook.com/p/X%C3%A3-Minh-Ho%C3%A0-huy%E1%BB%87n-D%E1%BA%A7u-Ti%E1%BA%BFng-t%E1%BB%89nh-B%C3%ACnh-D%C6%B0%C6%A1ng-100042275333852/" TargetMode="External"/><Relationship Id="rId788" Type="http://schemas.openxmlformats.org/officeDocument/2006/relationships/hyperlink" Target="https://www.facebook.com/caxvinhtan/" TargetMode="External"/><Relationship Id="rId995" Type="http://schemas.openxmlformats.org/officeDocument/2006/relationships/hyperlink" Target="https://phuong12.vungtau.baria-vungtau.gov.vn/" TargetMode="External"/><Relationship Id="rId1180" Type="http://schemas.openxmlformats.org/officeDocument/2006/relationships/hyperlink" Target="https://www.facebook.com/p/Ph%C6%B0%E1%BB%9Dng-7-B%C3%ACnh-Th%E1%BA%A1nh-100029413493915/" TargetMode="External"/><Relationship Id="rId203" Type="http://schemas.openxmlformats.org/officeDocument/2006/relationships/hyperlink" Target="https://www.facebook.com/conganxaphunghia" TargetMode="External"/><Relationship Id="rId648" Type="http://schemas.openxmlformats.org/officeDocument/2006/relationships/hyperlink" Target="https://www.facebook.com/p/C%C3%B4ng-an-Ph%C6%B0%E1%BB%9Dng-H%C6%B0ng-%C4%90%E1%BB%8Bnh-100091273614814/" TargetMode="External"/><Relationship Id="rId855" Type="http://schemas.openxmlformats.org/officeDocument/2006/relationships/hyperlink" Target="https://trangbom.dongnai.gov.vn/Pages/gioithieu.aspx?CatID=55" TargetMode="External"/><Relationship Id="rId1040" Type="http://schemas.openxmlformats.org/officeDocument/2006/relationships/hyperlink" Target="https://nghiathanh.chauduc.baria-vungtau.gov.vn/" TargetMode="External"/><Relationship Id="rId1278" Type="http://schemas.openxmlformats.org/officeDocument/2006/relationships/hyperlink" Target="https://quan3.hochiminhcity.gov.vn/" TargetMode="External"/><Relationship Id="rId1485" Type="http://schemas.openxmlformats.org/officeDocument/2006/relationships/hyperlink" Target="http://www.congbao.hochiminhcity.gov.vn/cong-bao/van-ban/quyet-dinh/so/1322-qd-ubnd/ngay/22-04-2024/noi-dung/46464/46512" TargetMode="External"/><Relationship Id="rId1692" Type="http://schemas.openxmlformats.org/officeDocument/2006/relationships/hyperlink" Target="https://tuyenbinh.vinhhung.longan.gov.vn/" TargetMode="External"/><Relationship Id="rId410" Type="http://schemas.openxmlformats.org/officeDocument/2006/relationships/hyperlink" Target="https://www.facebook.com/groups/518687299486534/" TargetMode="External"/><Relationship Id="rId508" Type="http://schemas.openxmlformats.org/officeDocument/2006/relationships/hyperlink" Target="https://www.facebook.com/doanthanhniencongantayninh/" TargetMode="External"/><Relationship Id="rId715" Type="http://schemas.openxmlformats.org/officeDocument/2006/relationships/hyperlink" Target="https://www.facebook.com/cahhiephoa/" TargetMode="External"/><Relationship Id="rId922" Type="http://schemas.openxmlformats.org/officeDocument/2006/relationships/hyperlink" Target="https://longthanh.dongnai.gov.vn/" TargetMode="External"/><Relationship Id="rId1138" Type="http://schemas.openxmlformats.org/officeDocument/2006/relationships/hyperlink" Target="https://linhtay.tpthuduc.hochiminhcity.gov.vn/" TargetMode="External"/><Relationship Id="rId1345" Type="http://schemas.openxmlformats.org/officeDocument/2006/relationships/hyperlink" Target="http://phuong14.quan10.gov.vn/" TargetMode="External"/><Relationship Id="rId1552" Type="http://schemas.openxmlformats.org/officeDocument/2006/relationships/hyperlink" Target="http://www.congbao.hochiminhcity.gov.vn/cong-bao/van-ban/quyet-dinh/so/4931-qd-ubnd/ngay/11-09-2013/noi-dung/38208/38332" TargetMode="External"/><Relationship Id="rId1205" Type="http://schemas.openxmlformats.org/officeDocument/2006/relationships/hyperlink" Target="https://www.facebook.com/p/Ph%C6%B0%E1%BB%9Dng-7-B%C3%ACnh-Th%E1%BA%A1nh-100029413493915/" TargetMode="External"/><Relationship Id="rId1857" Type="http://schemas.openxmlformats.org/officeDocument/2006/relationships/hyperlink" Target="https://www.facebook.com/p/Tu%E1%BB%95i-tr%E1%BA%BB-C%C3%B4ng-an-huy%E1%BB%87n-Ninh-Ph%C6%B0%E1%BB%9Bc-100068114569027/" TargetMode="External"/><Relationship Id="rId51" Type="http://schemas.openxmlformats.org/officeDocument/2006/relationships/hyperlink" Target="https://www.facebook.com/profile.php?id=100069461266193" TargetMode="External"/><Relationship Id="rId1412" Type="http://schemas.openxmlformats.org/officeDocument/2006/relationships/hyperlink" Target="https://www.facebook.com/tuoitrecatphcm/" TargetMode="External"/><Relationship Id="rId1717" Type="http://schemas.openxmlformats.org/officeDocument/2006/relationships/hyperlink" Target="https://tanninh.tanthanh.longan.gov.vn/uy-ban-nhan-dan" TargetMode="External"/><Relationship Id="rId298" Type="http://schemas.openxmlformats.org/officeDocument/2006/relationships/hyperlink" Target="https://honquan.binhphuoc.gov.vn/Xa-Thanh-Binh/" TargetMode="External"/><Relationship Id="rId158" Type="http://schemas.openxmlformats.org/officeDocument/2006/relationships/hyperlink" Target="https://www.facebook.com/CAXTDTN" TargetMode="External"/><Relationship Id="rId365" Type="http://schemas.openxmlformats.org/officeDocument/2006/relationships/hyperlink" Target="https://www.facebook.com/p/C%C3%B4ng-An-X%C3%A3-Long-T%C3%A2n-100072414188764/" TargetMode="External"/><Relationship Id="rId572" Type="http://schemas.openxmlformats.org/officeDocument/2006/relationships/hyperlink" Target="https://bencat.binhduong.gov.vn/gioi-thieu/ubnd-xa-phuong" TargetMode="External"/><Relationship Id="rId225" Type="http://schemas.openxmlformats.org/officeDocument/2006/relationships/hyperlink" Target="https://www.facebook.com/p/C%C3%B4ng-an-ph%C6%B0%E1%BB%9Dng-T%C3%A2n-Thi%E1%BB%87n-100083916917150/" TargetMode="External"/><Relationship Id="rId432" Type="http://schemas.openxmlformats.org/officeDocument/2006/relationships/hyperlink" Target="https://www.tayninh.gov.vn/vi/news/tin-noi-bat/l-nh--o-t-nh-d-l-c-ng-b-x-c-u-kh-i-huy-n-d-ng-minh-ch-u--t-chu-n-n-ng-th-n-m-i-v-x-v-n-h-a-n-ng-th-n-m-i-2018-4387.html" TargetMode="External"/><Relationship Id="rId877" Type="http://schemas.openxmlformats.org/officeDocument/2006/relationships/hyperlink" Target="https://www.facebook.com/TTCADN/" TargetMode="External"/><Relationship Id="rId1062" Type="http://schemas.openxmlformats.org/officeDocument/2006/relationships/hyperlink" Target="http://ttkhcn.baria-vungtau.gov.vn/annhut/" TargetMode="External"/><Relationship Id="rId737" Type="http://schemas.openxmlformats.org/officeDocument/2006/relationships/hyperlink" Target="https://www.facebook.com/p/M%E1%BA%B7t-tr%E1%BA%ADn-x%C3%A3-B%E1%BA%A3o-Quang-TP-Long-kh%C3%A1nh-t%E1%BB%89nh-%C4%90%E1%BB%93ng-Nai-100076082078191/" TargetMode="External"/><Relationship Id="rId944" Type="http://schemas.openxmlformats.org/officeDocument/2006/relationships/hyperlink" Target="https://xuanloc.dongnai.gov.vn/Pages/gioithieuchitiet.aspx?IDxa=39" TargetMode="External"/><Relationship Id="rId1367" Type="http://schemas.openxmlformats.org/officeDocument/2006/relationships/hyperlink" Target="https://www.facebook.com/p/%E1%BB%A6y-ban-nh%C3%A2n-d%C3%A2n-Ph%C6%B0%E1%BB%9Dng-15-Qu%E1%BA%ADn-11-100064712827995/" TargetMode="External"/><Relationship Id="rId1574" Type="http://schemas.openxmlformats.org/officeDocument/2006/relationships/hyperlink" Target="https://www.facebook.com/MTTQXTS/" TargetMode="External"/><Relationship Id="rId1781" Type="http://schemas.openxmlformats.org/officeDocument/2006/relationships/hyperlink" Target="https://myyen.benluc.longan.gov.vn/uy-ban-nhan-dan" TargetMode="External"/><Relationship Id="rId73" Type="http://schemas.openxmlformats.org/officeDocument/2006/relationships/hyperlink" Target="https://www.facebook.com/GiaTans" TargetMode="External"/><Relationship Id="rId804" Type="http://schemas.openxmlformats.org/officeDocument/2006/relationships/hyperlink" Target="https://www.facebook.com/p/X%C3%A3-Thanh-S%C6%A1n-Huy%E1%BB%87n-%C4%90%E1%BB%8Bnh-Qu%C3%A1n-T%E1%BB%89nh-%C4%90%E1%BB%93ng-Nai-100072168644033/" TargetMode="External"/><Relationship Id="rId1227" Type="http://schemas.openxmlformats.org/officeDocument/2006/relationships/hyperlink" Target="http://www.congbao.hochiminhcity.gov.vn/cong-bao/van-ban/quyet-dinh/so/1068-qd-ubnd/ngay/28-03-2023/45404" TargetMode="External"/><Relationship Id="rId1434" Type="http://schemas.openxmlformats.org/officeDocument/2006/relationships/hyperlink" Target="https://www.facebook.com/tuoitrecatphcm/" TargetMode="External"/><Relationship Id="rId1641" Type="http://schemas.openxmlformats.org/officeDocument/2006/relationships/hyperlink" Target="https://phuong3.tanan.longan.gov.vn/" TargetMode="External"/><Relationship Id="rId1501" Type="http://schemas.openxmlformats.org/officeDocument/2006/relationships/hyperlink" Target="https://binhhunghoaa.gov.vn/" TargetMode="External"/><Relationship Id="rId1739" Type="http://schemas.openxmlformats.org/officeDocument/2006/relationships/hyperlink" Target="https://binhthanh.mochoa.longan.gov.vn/" TargetMode="External"/><Relationship Id="rId1806" Type="http://schemas.openxmlformats.org/officeDocument/2006/relationships/hyperlink" Target="https://longthanh.dongnai.gov.vn/" TargetMode="External"/><Relationship Id="rId387" Type="http://schemas.openxmlformats.org/officeDocument/2006/relationships/hyperlink" Target="https://www.facebook.com/p/C%C3%B4ng-an-ph%C6%B0%E1%BB%9Dng-Ninh-Th%E1%BA%A1nh-100071313291976/?locale=vi_VN" TargetMode="External"/><Relationship Id="rId594" Type="http://schemas.openxmlformats.org/officeDocument/2006/relationships/hyperlink" Target="http://tanhiep.tanuyen.binhduong.gov.vn/" TargetMode="External"/><Relationship Id="rId247" Type="http://schemas.openxmlformats.org/officeDocument/2006/relationships/hyperlink" Target="https://bugiamap.binhphuoc.gov.vn/vi/dakia/" TargetMode="External"/><Relationship Id="rId899" Type="http://schemas.openxmlformats.org/officeDocument/2006/relationships/hyperlink" Target="https://cammy.dongnai.gov.vn/Pages/newsdetail.aspx?NewsId=4882&amp;CatId=81" TargetMode="External"/><Relationship Id="rId1084" Type="http://schemas.openxmlformats.org/officeDocument/2006/relationships/hyperlink" Target="https://www.facebook.com/tuoitrephuongtandinh/" TargetMode="External"/><Relationship Id="rId107" Type="http://schemas.openxmlformats.org/officeDocument/2006/relationships/hyperlink" Target="https://www.facebook.com/profile.php?id=100091927812181" TargetMode="External"/><Relationship Id="rId454" Type="http://schemas.openxmlformats.org/officeDocument/2006/relationships/hyperlink" Target="https://chauthanh.tayninh.gov.vn/vi/co-cau-to-chuc/vieworg/UBND-xa-Thanh-Dien-42/" TargetMode="External"/><Relationship Id="rId661" Type="http://schemas.openxmlformats.org/officeDocument/2006/relationships/hyperlink" Target="https://binhmy.bactanuyen.binhduong.gov.vn/" TargetMode="External"/><Relationship Id="rId759" Type="http://schemas.openxmlformats.org/officeDocument/2006/relationships/hyperlink" Target="https://www.facebook.com/groups/doantnxaphulap/" TargetMode="External"/><Relationship Id="rId966" Type="http://schemas.openxmlformats.org/officeDocument/2006/relationships/hyperlink" Target="https://www.facebook.com/p/C%C3%B4ng-an-x%C3%A3-Ph%C6%B0%E1%BB%9Bc-Kh%C3%A1nh-100083332121186/" TargetMode="External"/><Relationship Id="rId1291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89" Type="http://schemas.openxmlformats.org/officeDocument/2006/relationships/hyperlink" Target="https://phuong6govap.gov.vn/" TargetMode="External"/><Relationship Id="rId1596" Type="http://schemas.openxmlformats.org/officeDocument/2006/relationships/hyperlink" Target="https://binhchanh.hochiminhcity.gov.vn/tannhut/uy-ban-nhan-dan-2" TargetMode="External"/><Relationship Id="rId314" Type="http://schemas.openxmlformats.org/officeDocument/2006/relationships/hyperlink" Target="https://www.facebook.com/p/C%C3%B4ng-an-x%C3%A3-T%C3%A2n-L%E1%BA%ADp-huy%E1%BB%87n-%C4%90%E1%BB%93ng-Ph%C3%BA-t%E1%BB%89nh-B%C3%ACnh-Ph%C6%B0%E1%BB%9Bc-100083158849281/" TargetMode="External"/><Relationship Id="rId521" Type="http://schemas.openxmlformats.org/officeDocument/2006/relationships/hyperlink" Target="https://www.facebook.com/people/Ch%C3%A1nh-Ngh%C4%A9a-qu%C3%AA-t%C3%B4i/100076174868292/" TargetMode="External"/><Relationship Id="rId619" Type="http://schemas.openxmlformats.org/officeDocument/2006/relationships/hyperlink" Target="https://www.facebook.com/tuoitretanvinhhiep/" TargetMode="External"/><Relationship Id="rId1151" Type="http://schemas.openxmlformats.org/officeDocument/2006/relationships/hyperlink" Target="https://tangnhonphub.tpthuduc.hochiminhcity.gov.vn/" TargetMode="External"/><Relationship Id="rId1249" Type="http://schemas.openxmlformats.org/officeDocument/2006/relationships/hyperlink" Target="https://www.facebook.com/p/B%E1%BA%A3n-tin-Ph%C6%B0%E1%BB%9Dng-9-Qu%E1%BA%ADn-11-100077663132015/" TargetMode="External"/><Relationship Id="rId95" Type="http://schemas.openxmlformats.org/officeDocument/2006/relationships/hyperlink" Target="https://www.facebook.com/profile.php?id=61551482068470" TargetMode="External"/><Relationship Id="rId826" Type="http://schemas.openxmlformats.org/officeDocument/2006/relationships/hyperlink" Target="https://dinhquan.dongnai.gov.vn/Pages/newsdetail.aspx?NewsId=4684&amp;CatId=124" TargetMode="External"/><Relationship Id="rId1011" Type="http://schemas.openxmlformats.org/officeDocument/2006/relationships/hyperlink" Target="https://longphuoc.baria.baria-vungtau.gov.vn/" TargetMode="External"/><Relationship Id="rId1109" Type="http://schemas.openxmlformats.org/officeDocument/2006/relationships/hyperlink" Target="https://www.facebook.com/p/UBND-Ph%C6%B0%E1%BB%9Dng-T%C3%A2n-Ch%C3%A1nh-Hi%E1%BB%87p-100075998404846/" TargetMode="External"/><Relationship Id="rId1456" Type="http://schemas.openxmlformats.org/officeDocument/2006/relationships/hyperlink" Target="https://phuong12govap.gov.vn/" TargetMode="External"/><Relationship Id="rId1663" Type="http://schemas.openxmlformats.org/officeDocument/2006/relationships/hyperlink" Target="https://phuong3.tanan.longan.gov.vn/" TargetMode="External"/><Relationship Id="rId1870" Type="http://schemas.openxmlformats.org/officeDocument/2006/relationships/hyperlink" Target="https://tantap.cangiuoc.longan.gov.vn/" TargetMode="External"/><Relationship Id="rId1316" Type="http://schemas.openxmlformats.org/officeDocument/2006/relationships/hyperlink" Target="https://vpub.hochiminhcity.gov.vn/portal/home/lich-cong-tac/calendar-by-month.aspx?y=2021&amp;m=8" TargetMode="External"/><Relationship Id="rId1523" Type="http://schemas.openxmlformats.org/officeDocument/2006/relationships/hyperlink" Target="https://quan7.hochiminhcity.gov.vn/-/ubnd-phuong-phu-thuan" TargetMode="External"/><Relationship Id="rId1730" Type="http://schemas.openxmlformats.org/officeDocument/2006/relationships/hyperlink" Target="https://tandong.thanhhoa.longan.gov.vn/" TargetMode="External"/><Relationship Id="rId22" Type="http://schemas.openxmlformats.org/officeDocument/2006/relationships/hyperlink" Target="https://www.facebook.com/profile.php?id=100069212829897" TargetMode="External"/><Relationship Id="rId1828" Type="http://schemas.openxmlformats.org/officeDocument/2006/relationships/hyperlink" Target="https://phuocvan.canduoc.longan.gov.vn/" TargetMode="External"/><Relationship Id="rId171" Type="http://schemas.openxmlformats.org/officeDocument/2006/relationships/hyperlink" Target="https://www.facebook.com/profile.php?id=100067874285562" TargetMode="External"/><Relationship Id="rId269" Type="http://schemas.openxmlformats.org/officeDocument/2006/relationships/hyperlink" Target="https://www.facebook.com/p/C%C3%B4ng-an-x%C3%A3-L%E1%BB%99c-Th%C3%A1i-100090354399742/" TargetMode="External"/><Relationship Id="rId476" Type="http://schemas.openxmlformats.org/officeDocument/2006/relationships/hyperlink" Target="https://godau.tayninh.gov.vn/vi/page/Uy-ban-nhan-dan-xa-Hiep-Thanh.html" TargetMode="External"/><Relationship Id="rId683" Type="http://schemas.openxmlformats.org/officeDocument/2006/relationships/hyperlink" Target="https://bienhoa.dongnai.gov.vn/Pages/gioithieu.aspx?CatID=104" TargetMode="External"/><Relationship Id="rId890" Type="http://schemas.openxmlformats.org/officeDocument/2006/relationships/hyperlink" Target="https://www.facebook.com/p/X%C3%A3-B%E1%BA%A3o-B%C3%ACnh-Huy%E1%BB%87n-C%E1%BA%A9m-M%E1%BB%B9-%C4%90%E1%BB%93ng-Nai-100063650435999/" TargetMode="External"/><Relationship Id="rId129" Type="http://schemas.openxmlformats.org/officeDocument/2006/relationships/hyperlink" Target="https://www.facebook.com/profile.php?id=100069349215127" TargetMode="External"/><Relationship Id="rId336" Type="http://schemas.openxmlformats.org/officeDocument/2006/relationships/hyperlink" Target="https://thongnhat.budang.binhphuoc.gov.vn/" TargetMode="External"/><Relationship Id="rId543" Type="http://schemas.openxmlformats.org/officeDocument/2006/relationships/hyperlink" Target="https://baubang.binhduong.gov.vn/ubnd-xa-thi-tran" TargetMode="External"/><Relationship Id="rId988" Type="http://schemas.openxmlformats.org/officeDocument/2006/relationships/hyperlink" Target="https://www.facebook.com/1583458838492571" TargetMode="External"/><Relationship Id="rId1173" Type="http://schemas.openxmlformats.org/officeDocument/2006/relationships/hyperlink" Target="https://www.facebook.com/tuoitrecatphcm/" TargetMode="External"/><Relationship Id="rId1380" Type="http://schemas.openxmlformats.org/officeDocument/2006/relationships/hyperlink" Target="https://www.facebook.com/tuoitrecatphcm/" TargetMode="External"/><Relationship Id="rId403" Type="http://schemas.openxmlformats.org/officeDocument/2006/relationships/hyperlink" Target="https://www.facebook.com/p/C%C3%B4ng-An-x%C3%A3-T%C3%A2n-H%C3%A0-100070057856366/" TargetMode="External"/><Relationship Id="rId750" Type="http://schemas.openxmlformats.org/officeDocument/2006/relationships/hyperlink" Target="https://stp.dongnai.gov.vn/pages/newsdetail.aspx?NewsId=2746&amp;CatId=79" TargetMode="External"/><Relationship Id="rId848" Type="http://schemas.openxmlformats.org/officeDocument/2006/relationships/hyperlink" Target="https://www.dongnai.gov.vn/" TargetMode="External"/><Relationship Id="rId1033" Type="http://schemas.openxmlformats.org/officeDocument/2006/relationships/hyperlink" Target="https://quangthanh.chauduc.baria-vungtau.gov.vn/" TargetMode="External"/><Relationship Id="rId1478" Type="http://schemas.openxmlformats.org/officeDocument/2006/relationships/hyperlink" Target="https://quan3.hochiminhcity.gov.vn/" TargetMode="External"/><Relationship Id="rId1685" Type="http://schemas.openxmlformats.org/officeDocument/2006/relationships/hyperlink" Target="https://www.facebook.com/tuoitreconganvinhlong/" TargetMode="External"/><Relationship Id="rId610" Type="http://schemas.openxmlformats.org/officeDocument/2006/relationships/hyperlink" Target="https://www.binhduong.gov.vn/" TargetMode="External"/><Relationship Id="rId708" Type="http://schemas.openxmlformats.org/officeDocument/2006/relationships/hyperlink" Target="https://bienhoa.dongnai.gov.vn/Pages/gioithieu.aspx?CatID=91" TargetMode="External"/><Relationship Id="rId915" Type="http://schemas.openxmlformats.org/officeDocument/2006/relationships/hyperlink" Target="https://www.facebook.com/groups/447558785806774/" TargetMode="External"/><Relationship Id="rId1240" Type="http://schemas.openxmlformats.org/officeDocument/2006/relationships/hyperlink" Target="https://www.facebook.com/p/Ph%C6%B0%E1%BB%9Dng-7-B%C3%ACnh-Th%E1%BA%A1nh-100029413493915/" TargetMode="External"/><Relationship Id="rId1338" Type="http://schemas.openxmlformats.org/officeDocument/2006/relationships/hyperlink" Target="https://www.facebook.com/tuoitrecatphcm/" TargetMode="External"/><Relationship Id="rId1545" Type="http://schemas.openxmlformats.org/officeDocument/2006/relationships/hyperlink" Target="http://congbao.hochiminhcity.gov.vn/cong-bao/van-ban/quyet-dinh/so/2599-qd-ubnd/ngay/21-05-2013/noi-dung/32374/37690" TargetMode="External"/><Relationship Id="rId1100" Type="http://schemas.openxmlformats.org/officeDocument/2006/relationships/hyperlink" Target="https://www.facebook.com/bantincaukho/" TargetMode="External"/><Relationship Id="rId1405" Type="http://schemas.openxmlformats.org/officeDocument/2006/relationships/hyperlink" Target="https://www.facebook.com/tuoitrecatphcm/" TargetMode="External"/><Relationship Id="rId1752" Type="http://schemas.openxmlformats.org/officeDocument/2006/relationships/hyperlink" Target="https://hiephoa.duchoa.longan.gov.vn/" TargetMode="External"/><Relationship Id="rId44" Type="http://schemas.openxmlformats.org/officeDocument/2006/relationships/hyperlink" Target="https://www.facebook.com/profile.php?id=100072353861168" TargetMode="External"/><Relationship Id="rId1612" Type="http://schemas.openxmlformats.org/officeDocument/2006/relationships/hyperlink" Target="https://www.facebook.com/tytxaphuockien1/?locale=km_KH" TargetMode="External"/><Relationship Id="rId193" Type="http://schemas.openxmlformats.org/officeDocument/2006/relationships/hyperlink" Target="https://www.facebook.com/profile.php?id=100089631337635" TargetMode="External"/><Relationship Id="rId498" Type="http://schemas.openxmlformats.org/officeDocument/2006/relationships/hyperlink" Target="https://trangbang.tayninh.gov.vn/vi/news/xa-don-thuan/th-ng-tin-li-n-h-x--n-thu-n-1285.html" TargetMode="External"/><Relationship Id="rId260" Type="http://schemas.openxmlformats.org/officeDocument/2006/relationships/hyperlink" Target="https://lochiep.locninh.binhphuoc.gov.vn/" TargetMode="External"/><Relationship Id="rId120" Type="http://schemas.openxmlformats.org/officeDocument/2006/relationships/hyperlink" Target="https://www.facebook.com/profile.php?id=100085919055199" TargetMode="External"/><Relationship Id="rId358" Type="http://schemas.openxmlformats.org/officeDocument/2006/relationships/hyperlink" Target="https://binhson.quangngai.gov.vn/" TargetMode="External"/><Relationship Id="rId565" Type="http://schemas.openxmlformats.org/officeDocument/2006/relationships/hyperlink" Target="https://www.binhduong.gov.vn/" TargetMode="External"/><Relationship Id="rId772" Type="http://schemas.openxmlformats.org/officeDocument/2006/relationships/hyperlink" Target="https://www.facebook.com/p/C%C3%B4ng-an-x%C3%A3-Ph%C3%BA-L%C3%A2m-100081836477317/" TargetMode="External"/><Relationship Id="rId1195" Type="http://schemas.openxmlformats.org/officeDocument/2006/relationships/hyperlink" Target="https://www.facebook.com/p/%E1%BB%A6y-ban-nh%C3%A2n-d%C3%A2n-ph%C6%B0%E1%BB%9Dng-11-qu%E1%BA%ADn-T%C3%A2n-B%C3%ACnh-100064941120082/" TargetMode="External"/><Relationship Id="rId218" Type="http://schemas.openxmlformats.org/officeDocument/2006/relationships/hyperlink" Target="https://www.facebook.com/p/C%C3%B4ng-an-ph%C6%B0%E1%BB%9Dng-T%C3%A2n-Ph%C3%BA-100083557354028/" TargetMode="External"/><Relationship Id="rId425" Type="http://schemas.openxmlformats.org/officeDocument/2006/relationships/hyperlink" Target="https://godau.tayninh.gov.vn/vi/page/Uy-ban-nhan-dan-xa-Phuoc-Dong.html" TargetMode="External"/><Relationship Id="rId632" Type="http://schemas.openxmlformats.org/officeDocument/2006/relationships/hyperlink" Target="https://www.facebook.com/p/C%C3%B4ng-an-ph%C6%B0%E1%BB%9Dng-B%C3%8CNH-H%C3%92A-th%C3%A0nh-ph%E1%BB%91-THU%E1%BA%ACN-AN-t%E1%BB%89nh-B%C3%8CNH-D%C6%AF%C6%A0NG-100092031729024/?locale=vi_VN" TargetMode="External"/><Relationship Id="rId1055" Type="http://schemas.openxmlformats.org/officeDocument/2006/relationships/hyperlink" Target="https://www.facebook.com/nvsportcamp.recreation/" TargetMode="External"/><Relationship Id="rId1262" Type="http://schemas.openxmlformats.org/officeDocument/2006/relationships/hyperlink" Target="http://phuthohoa.tanphu.hochiminhcity.gov.vn/" TargetMode="External"/><Relationship Id="rId937" Type="http://schemas.openxmlformats.org/officeDocument/2006/relationships/hyperlink" Target="https://xuanloc.dongnai.gov.vn/Pages/newsdetail.aspx?NewsId=6802&amp;CatId=128" TargetMode="External"/><Relationship Id="rId1122" Type="http://schemas.openxmlformats.org/officeDocument/2006/relationships/hyperlink" Target="http://www.quan12.hochiminhcity.gov.vn/pages/tan-thoi-nhat.aspx" TargetMode="External"/><Relationship Id="rId1567" Type="http://schemas.openxmlformats.org/officeDocument/2006/relationships/hyperlink" Target="https://www.facebook.com/UBNDxaNhiBinh/" TargetMode="External"/><Relationship Id="rId1774" Type="http://schemas.openxmlformats.org/officeDocument/2006/relationships/hyperlink" Target="https://tanphuoc.tiengiang.gov.vn/ubnd-xa-thanh-h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1946" zoomScale="55" zoomScaleNormal="55" workbookViewId="0">
      <selection activeCell="I1990" sqref="I1990"/>
    </sheetView>
  </sheetViews>
  <sheetFormatPr defaultRowHeight="18.75" x14ac:dyDescent="0.25"/>
  <cols>
    <col min="1" max="1" width="8.25" style="5" bestFit="1" customWidth="1"/>
    <col min="2" max="2" width="80.375" style="5" bestFit="1" customWidth="1"/>
    <col min="3" max="3" width="13.5" style="7" bestFit="1" customWidth="1"/>
    <col min="4" max="4" width="13.125" style="6" bestFit="1" customWidth="1"/>
    <col min="5" max="5" width="79.25" bestFit="1" customWidth="1"/>
    <col min="6" max="6" width="32" bestFit="1" customWidth="1"/>
    <col min="7" max="7" width="12.875" bestFit="1" customWidth="1"/>
    <col min="8" max="8" width="17.875" bestFit="1" customWidth="1"/>
    <col min="9" max="9" width="23.5" bestFit="1" customWidth="1"/>
    <col min="10" max="10" width="11.25" bestFit="1" customWidth="1"/>
    <col min="11" max="11" width="15.75" bestFit="1" customWidth="1"/>
    <col min="12" max="12" width="24" bestFit="1" customWidth="1"/>
    <col min="13" max="13" width="9.5" bestFit="1" customWidth="1"/>
    <col min="14" max="14" width="17" bestFit="1" customWidth="1"/>
    <col min="15" max="15" width="5.125" bestFit="1" customWidth="1"/>
    <col min="16" max="16" width="25.75" bestFit="1" customWidth="1"/>
    <col min="17" max="17" width="7.125" bestFit="1" customWidth="1"/>
  </cols>
  <sheetData>
    <row r="1" spans="1:17" s="17" customFormat="1" ht="71.25" customHeight="1" x14ac:dyDescent="0.25">
      <c r="A1" s="2" t="s">
        <v>0</v>
      </c>
      <c r="B1" s="3" t="s">
        <v>1</v>
      </c>
      <c r="C1" s="4" t="s">
        <v>343</v>
      </c>
      <c r="D1" s="4" t="s">
        <v>344</v>
      </c>
      <c r="E1" s="8" t="s">
        <v>2</v>
      </c>
      <c r="F1" s="9" t="s">
        <v>3</v>
      </c>
      <c r="G1" s="10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345</v>
      </c>
      <c r="M1" s="15" t="s">
        <v>9</v>
      </c>
      <c r="N1" s="16" t="s">
        <v>346</v>
      </c>
      <c r="O1" s="16" t="s">
        <v>10</v>
      </c>
      <c r="P1" s="16" t="s">
        <v>347</v>
      </c>
      <c r="Q1" s="16" t="s">
        <v>11</v>
      </c>
    </row>
    <row r="2" spans="1:17" x14ac:dyDescent="0.25">
      <c r="A2" s="18">
        <v>19001</v>
      </c>
      <c r="B2" s="19" t="str">
        <f>HYPERLINK("https://www.facebook.com/p/C%C3%B4ng-An-Ph%C6%B0%E1%BB%9Dng-S%C6%A1n-Giang-TX-Ph%C6%B0%E1%BB%9Bc-Long-100071655303212/", "Công an phường Sơn Giang tỉnh Bình Phước")</f>
        <v>Công an phường Sơn Giang tỉnh Bình Phước</v>
      </c>
      <c r="C2" s="20" t="s">
        <v>12</v>
      </c>
      <c r="D2" s="20"/>
      <c r="E2" s="1" t="s">
        <v>13</v>
      </c>
      <c r="F2" s="1" t="s">
        <v>13</v>
      </c>
      <c r="G2" s="1" t="s">
        <v>13</v>
      </c>
      <c r="H2" s="1" t="s">
        <v>14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19002</v>
      </c>
      <c r="B3" s="19" t="str">
        <f>HYPERLINK("https://songiang.phuoclong.binhphuoc.gov.vn/", "UBND Ủy ban nhân dân phường Sơn Giang tỉnh Bình Phước")</f>
        <v>UBND Ủy ban nhân dân phường Sơn Giang tỉnh Bình Phước</v>
      </c>
      <c r="C3" s="20" t="s">
        <v>12</v>
      </c>
      <c r="D3" s="21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19003</v>
      </c>
      <c r="B4" s="19" t="s">
        <v>15</v>
      </c>
      <c r="C4" s="22" t="s">
        <v>13</v>
      </c>
      <c r="D4" s="20"/>
      <c r="E4" s="1" t="s">
        <v>13</v>
      </c>
      <c r="F4" s="1" t="s">
        <v>13</v>
      </c>
      <c r="G4" s="1" t="s">
        <v>13</v>
      </c>
      <c r="H4" s="1" t="s">
        <v>14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19004</v>
      </c>
      <c r="B5" s="19" t="str">
        <f>HYPERLINK("https://longgiang.phuoclong.binhphuoc.gov.vn/", "UBND Ủy ban nhân dân xã Long Giang tỉnh Bình Phước")</f>
        <v>UBND Ủy ban nhân dân xã Long Giang tỉnh Bình Phước</v>
      </c>
      <c r="C5" s="20" t="s">
        <v>12</v>
      </c>
      <c r="D5" s="21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19005</v>
      </c>
      <c r="B6" s="19" t="str">
        <f>HYPERLINK("https://www.facebook.com/118059233628122", "Công an xã Phước Tín tỉnh Bình Phước")</f>
        <v>Công an xã Phước Tín tỉnh Bình Phước</v>
      </c>
      <c r="C6" s="20" t="s">
        <v>12</v>
      </c>
      <c r="D6" s="20" t="s">
        <v>16</v>
      </c>
      <c r="E6" s="1" t="s">
        <v>13</v>
      </c>
      <c r="F6" s="1" t="s">
        <v>13</v>
      </c>
      <c r="G6" s="1" t="s">
        <v>13</v>
      </c>
      <c r="H6" s="1" t="s">
        <v>14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19006</v>
      </c>
      <c r="B7" s="19" t="str">
        <f>HYPERLINK("https://phuoctin.phuoclong.binhphuoc.gov.vn/", "UBND Ủy ban nhân dân xã Phước Tín tỉnh Bình Phước")</f>
        <v>UBND Ủy ban nhân dân xã Phước Tín tỉnh Bình Phước</v>
      </c>
      <c r="C7" s="20" t="s">
        <v>12</v>
      </c>
      <c r="D7" s="21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19007</v>
      </c>
      <c r="B8" s="19" t="str">
        <f>HYPERLINK("https://www.facebook.com/p/C%C3%B4ng-an-ph%C6%B0%E1%BB%9Dng-T%C3%A2n-Ph%C3%BA-100083557354028/", "Công an phường Tân Phú tỉnh Bình Phước")</f>
        <v>Công an phường Tân Phú tỉnh Bình Phước</v>
      </c>
      <c r="C8" s="20" t="s">
        <v>12</v>
      </c>
      <c r="D8" s="20"/>
      <c r="E8" s="1" t="s">
        <v>13</v>
      </c>
      <c r="F8" s="1" t="s">
        <v>13</v>
      </c>
      <c r="G8" s="1" t="s">
        <v>13</v>
      </c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19008</v>
      </c>
      <c r="B9" s="19" t="str">
        <f>HYPERLINK("https://tanphu.dongxoai.binhphuoc.gov.vn/", "UBND Ủy ban nhân dân phường Tân Phú tỉnh Bình Phước")</f>
        <v>UBND Ủy ban nhân dân phường Tân Phú tỉnh Bình Phước</v>
      </c>
      <c r="C9" s="20" t="s">
        <v>12</v>
      </c>
      <c r="D9" s="21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19009</v>
      </c>
      <c r="B10" s="19" t="s">
        <v>17</v>
      </c>
      <c r="C10" s="22" t="s">
        <v>13</v>
      </c>
      <c r="D10" s="20" t="s">
        <v>16</v>
      </c>
      <c r="E10" s="1" t="s">
        <v>13</v>
      </c>
      <c r="F10" s="1" t="s">
        <v>13</v>
      </c>
      <c r="G10" s="1" t="s">
        <v>13</v>
      </c>
      <c r="H10" s="1" t="s">
        <v>14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19010</v>
      </c>
      <c r="B11" s="19" t="str">
        <f>HYPERLINK("https://tandong.dongxoai.binhphuoc.gov.vn/", "UBND Ủy ban nhân dân phường Tân Đồng tỉnh Bình Phước")</f>
        <v>UBND Ủy ban nhân dân phường Tân Đồng tỉnh Bình Phước</v>
      </c>
      <c r="C11" s="20" t="s">
        <v>12</v>
      </c>
      <c r="D11" s="21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19011</v>
      </c>
      <c r="B12" s="19" t="str">
        <f>HYPERLINK("https://www.facebook.com/p/C%C3%B4ng-an-ph%C6%B0%E1%BB%9Dng-T%C3%A2n-B%C3%ACnh-100083729034656/", "Công an phường Tân Bình tỉnh Bình Phước")</f>
        <v>Công an phường Tân Bình tỉnh Bình Phước</v>
      </c>
      <c r="C12" s="20" t="s">
        <v>12</v>
      </c>
      <c r="D12" s="20"/>
      <c r="E12" s="1" t="s">
        <v>13</v>
      </c>
      <c r="F12" s="1" t="s">
        <v>13</v>
      </c>
      <c r="G12" s="1" t="s">
        <v>13</v>
      </c>
      <c r="H12" s="1" t="s">
        <v>14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19012</v>
      </c>
      <c r="B13" s="19" t="str">
        <f>HYPERLINK("https://tanbinh.dongxoai.binhphuoc.gov.vn/", "UBND Ủy ban nhân dân phường Tân Bình tỉnh Bình Phước")</f>
        <v>UBND Ủy ban nhân dân phường Tân Bình tỉnh Bình Phước</v>
      </c>
      <c r="C13" s="20" t="s">
        <v>12</v>
      </c>
      <c r="D13" s="21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19013</v>
      </c>
      <c r="B14" s="19" t="str">
        <f>HYPERLINK("https://www.facebook.com/p/C%C3%B4ng-an-Ph%C6%B0%E1%BB%9Dng-T%C3%A2n-Xu%C3%A2n-100083629577660/", "Công an phường Tân Xuân tỉnh Bình Phước")</f>
        <v>Công an phường Tân Xuân tỉnh Bình Phước</v>
      </c>
      <c r="C14" s="20" t="s">
        <v>12</v>
      </c>
      <c r="D14" s="20" t="s">
        <v>16</v>
      </c>
      <c r="E14" s="1" t="s">
        <v>13</v>
      </c>
      <c r="F14" s="1" t="s">
        <v>13</v>
      </c>
      <c r="G14" s="1" t="s">
        <v>13</v>
      </c>
      <c r="H14" s="1" t="s">
        <v>14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19014</v>
      </c>
      <c r="B15" s="19" t="str">
        <f>HYPERLINK("https://tanxuan.dongxoai.binhphuoc.gov.vn/", "UBND Ủy ban nhân dân phường Tân Xuân tỉnh Bình Phước")</f>
        <v>UBND Ủy ban nhân dân phường Tân Xuân tỉnh Bình Phước</v>
      </c>
      <c r="C15" s="20" t="s">
        <v>12</v>
      </c>
      <c r="D15" s="21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19015</v>
      </c>
      <c r="B16" s="19" t="str">
        <f>HYPERLINK("https://www.facebook.com/p/C%C3%B4ng-an-ph%C6%B0%E1%BB%9Dng-T%C3%A2n-Thi%E1%BB%87n-100083916917150/", "Công an phường Tân Thiện tỉnh Bình Phước")</f>
        <v>Công an phường Tân Thiện tỉnh Bình Phước</v>
      </c>
      <c r="C16" s="20" t="s">
        <v>12</v>
      </c>
      <c r="D16" s="20" t="s">
        <v>16</v>
      </c>
      <c r="E16" s="1" t="s">
        <v>13</v>
      </c>
      <c r="F16" s="1" t="s">
        <v>13</v>
      </c>
      <c r="G16" s="1" t="s">
        <v>13</v>
      </c>
      <c r="H16" s="1" t="s">
        <v>14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19016</v>
      </c>
      <c r="B17" s="19" t="str">
        <f>HYPERLINK("https://tanthien.dongxoai.binhphuoc.gov.vn/", "UBND Ủy ban nhân dân phường Tân Thiện tỉnh Bình Phước")</f>
        <v>UBND Ủy ban nhân dân phường Tân Thiện tỉnh Bình Phước</v>
      </c>
      <c r="C17" s="20" t="s">
        <v>12</v>
      </c>
      <c r="D17" s="21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19017</v>
      </c>
      <c r="B18" s="19" t="s">
        <v>18</v>
      </c>
      <c r="C18" s="22" t="s">
        <v>13</v>
      </c>
      <c r="D18" s="20"/>
      <c r="E18" s="1" t="s">
        <v>13</v>
      </c>
      <c r="F18" s="1" t="s">
        <v>13</v>
      </c>
      <c r="G18" s="1" t="s">
        <v>13</v>
      </c>
      <c r="H18" s="1" t="s">
        <v>14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19018</v>
      </c>
      <c r="B19" s="19" t="str">
        <f>HYPERLINK("https://tanthanh.dongxoai.binhphuoc.gov.vn/", "UBND Ủy ban nhân dân xã Tân Thành tỉnh Bình Phước")</f>
        <v>UBND Ủy ban nhân dân xã Tân Thành tỉnh Bình Phước</v>
      </c>
      <c r="C19" s="20" t="s">
        <v>12</v>
      </c>
      <c r="D19" s="21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19019</v>
      </c>
      <c r="B20" s="19" t="s">
        <v>19</v>
      </c>
      <c r="C20" s="22" t="s">
        <v>13</v>
      </c>
      <c r="D20" s="20"/>
      <c r="E20" s="1" t="s">
        <v>13</v>
      </c>
      <c r="F20" s="1" t="s">
        <v>13</v>
      </c>
      <c r="G20" s="1" t="s">
        <v>13</v>
      </c>
      <c r="H20" s="1" t="s">
        <v>14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19020</v>
      </c>
      <c r="B21" s="19" t="str">
        <f>HYPERLINK("https://tienthanh.dongxoai.binhphuoc.gov.vn/", "UBND Ủy ban nhân dân xã Tiến Thành tỉnh Bình Phước")</f>
        <v>UBND Ủy ban nhân dân xã Tiến Thành tỉnh Bình Phước</v>
      </c>
      <c r="C21" s="20" t="s">
        <v>12</v>
      </c>
      <c r="D21" s="21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19021</v>
      </c>
      <c r="B22" s="19" t="str">
        <f>HYPERLINK("https://www.facebook.com/p/C%C3%B4ng-an-x%C3%A3-Ti%E1%BA%BFn-H%C6%B0ng-100083859636366/?locale=hr_HR", "Công an xã Tiến Hưng tỉnh Bình Phước")</f>
        <v>Công an xã Tiến Hưng tỉnh Bình Phước</v>
      </c>
      <c r="C22" s="20" t="s">
        <v>12</v>
      </c>
      <c r="D22" s="20" t="s">
        <v>16</v>
      </c>
      <c r="E22" s="1" t="s">
        <v>13</v>
      </c>
      <c r="F22" s="1" t="s">
        <v>13</v>
      </c>
      <c r="G22" s="1" t="s">
        <v>13</v>
      </c>
      <c r="H22" s="1" t="s">
        <v>14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19022</v>
      </c>
      <c r="B23" s="19" t="str">
        <f>HYPERLINK("https://tienhung.dongxoai.binhphuoc.gov.vn/", "UBND Ủy ban nhân dân xã Tiến Hưng tỉnh Bình Phước")</f>
        <v>UBND Ủy ban nhân dân xã Tiến Hưng tỉnh Bình Phước</v>
      </c>
      <c r="C23" s="20" t="s">
        <v>12</v>
      </c>
      <c r="D23" s="21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19023</v>
      </c>
      <c r="B24" s="19" t="str">
        <f>HYPERLINK("https://www.facebook.com/p/C%C3%B4ng-an-Ph%C6%B0%E1%BB%9Dng-H%C6%B0ng-Chi%E1%BA%BFn-th%E1%BB%8B-x%C3%A3-B%C3%ACnh-Long-t%E1%BB%89nh-B%C3%ACnh-Ph%C6%B0%E1%BB%9Bc-100084159032913/", "Công an phường Hưng Chiến tỉnh Bình Phước")</f>
        <v>Công an phường Hưng Chiến tỉnh Bình Phước</v>
      </c>
      <c r="C24" s="20" t="s">
        <v>12</v>
      </c>
      <c r="D24" s="20" t="s">
        <v>16</v>
      </c>
      <c r="E24" s="1" t="s">
        <v>13</v>
      </c>
      <c r="F24" s="1" t="s">
        <v>13</v>
      </c>
      <c r="G24" s="1" t="s">
        <v>13</v>
      </c>
      <c r="H24" s="1" t="s">
        <v>14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19024</v>
      </c>
      <c r="B25" s="19" t="str">
        <f>HYPERLINK("https://binhlong.binhphuoc.gov.vn/vi/co-cau-to-chuc/vieworg/Xa-phuong-thuoc-thi-xa-Binh-Long-15/", "UBND Ủy ban nhân dân phường Hưng Chiến tỉnh Bình Phước")</f>
        <v>UBND Ủy ban nhân dân phường Hưng Chiến tỉnh Bình Phước</v>
      </c>
      <c r="C25" s="20" t="s">
        <v>12</v>
      </c>
      <c r="D25" s="21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19025</v>
      </c>
      <c r="B26" s="19" t="s">
        <v>20</v>
      </c>
      <c r="C26" s="22" t="s">
        <v>13</v>
      </c>
      <c r="D26" s="20"/>
      <c r="E26" s="1" t="s">
        <v>13</v>
      </c>
      <c r="F26" s="1" t="s">
        <v>13</v>
      </c>
      <c r="G26" s="1" t="s">
        <v>13</v>
      </c>
      <c r="H26" s="1" t="s">
        <v>14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19026</v>
      </c>
      <c r="B27" s="19" t="str">
        <f>HYPERLINK("https://phuocloc.lagi.binhthuan.gov.vn/", "UBND Ủy ban nhân dân phường An Lộc tỉnh Bình Phước")</f>
        <v>UBND Ủy ban nhân dân phường An Lộc tỉnh Bình Phước</v>
      </c>
      <c r="C27" s="20" t="s">
        <v>12</v>
      </c>
      <c r="D27" s="21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19027</v>
      </c>
      <c r="B28" s="19" t="s">
        <v>21</v>
      </c>
      <c r="C28" s="22" t="s">
        <v>13</v>
      </c>
      <c r="D28" s="20"/>
      <c r="E28" s="1" t="s">
        <v>13</v>
      </c>
      <c r="F28" s="1" t="s">
        <v>13</v>
      </c>
      <c r="G28" s="1" t="s">
        <v>13</v>
      </c>
      <c r="H28" s="1" t="s">
        <v>14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19028</v>
      </c>
      <c r="B29" s="19" t="str">
        <f>HYPERLINK("https://dichvucong.binhphuoc.gov.vn/danh-gia-can-bo?uId=2143", "UBND Ủy ban nhân dân phường Phú Thịnh tỉnh Bình Phước")</f>
        <v>UBND Ủy ban nhân dân phường Phú Thịnh tỉnh Bình Phước</v>
      </c>
      <c r="C29" s="20" t="s">
        <v>12</v>
      </c>
      <c r="D29" s="21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19029</v>
      </c>
      <c r="B30" s="19" t="s">
        <v>22</v>
      </c>
      <c r="C30" s="22" t="s">
        <v>13</v>
      </c>
      <c r="D30" s="20" t="s">
        <v>16</v>
      </c>
      <c r="E30" s="1" t="s">
        <v>13</v>
      </c>
      <c r="F30" s="1" t="s">
        <v>13</v>
      </c>
      <c r="G30" s="1" t="s">
        <v>13</v>
      </c>
      <c r="H30" s="1" t="s">
        <v>14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19030</v>
      </c>
      <c r="B31" s="19" t="str">
        <f>HYPERLINK("https://binhlong.binhphuoc.gov.vn/vi/phuongphuduc/", "UBND Ủy ban nhân dân phường Phú Đức tỉnh Bình Phước")</f>
        <v>UBND Ủy ban nhân dân phường Phú Đức tỉnh Bình Phước</v>
      </c>
      <c r="C31" s="20" t="s">
        <v>12</v>
      </c>
      <c r="D31" s="21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19031</v>
      </c>
      <c r="B32" s="19" t="str">
        <f>HYPERLINK("https://www.facebook.com/p/X%C3%A3-Thanh-L%C6%B0%C6%A1ng-Th%E1%BB%8B-x%C3%A3-B%C3%ACnh-Long-100081300855436/", "Công an xã Thanh Lương tỉnh Bình Phước")</f>
        <v>Công an xã Thanh Lương tỉnh Bình Phước</v>
      </c>
      <c r="C32" s="20" t="s">
        <v>12</v>
      </c>
      <c r="D32" s="20" t="s">
        <v>16</v>
      </c>
      <c r="E32" s="1" t="s">
        <v>13</v>
      </c>
      <c r="F32" s="1" t="s">
        <v>13</v>
      </c>
      <c r="G32" s="1" t="s">
        <v>13</v>
      </c>
      <c r="H32" s="1" t="s">
        <v>14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19032</v>
      </c>
      <c r="B33" s="19" t="str">
        <f>HYPERLINK("https://thanhluong.binhlong.binhphuoc.gov.vn/", "UBND Ủy ban nhân dân xã Thanh Lương tỉnh Bình Phước")</f>
        <v>UBND Ủy ban nhân dân xã Thanh Lương tỉnh Bình Phước</v>
      </c>
      <c r="C33" s="20" t="s">
        <v>12</v>
      </c>
      <c r="D33" s="21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19033</v>
      </c>
      <c r="B34" s="19" t="str">
        <f>HYPERLINK("https://www.facebook.com/p/C%C3%B4ng-an-x%C3%A3-Thanh-Ph%C3%BA-Th%E1%BB%8B-x%C3%A3-B%C3%ACnh-Long-t%E1%BB%89nh-B%C3%ACnh-Ph%C6%B0%E1%BB%9Bc-100083410764580/", "Công an xã Thanh Phú tỉnh Bình Phước")</f>
        <v>Công an xã Thanh Phú tỉnh Bình Phước</v>
      </c>
      <c r="C34" s="20" t="s">
        <v>12</v>
      </c>
      <c r="D34" s="20"/>
      <c r="E34" s="1" t="s">
        <v>13</v>
      </c>
      <c r="F34" s="1" t="s">
        <v>13</v>
      </c>
      <c r="G34" s="1" t="s">
        <v>13</v>
      </c>
      <c r="H34" s="1" t="s">
        <v>14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19034</v>
      </c>
      <c r="B35" s="19" t="str">
        <f>HYPERLINK("https://binhlong.binhphuoc.gov.vn/vi/xathanhphu/", "UBND Ủy ban nhân dân xã Thanh Phú tỉnh Bình Phước")</f>
        <v>UBND Ủy ban nhân dân xã Thanh Phú tỉnh Bình Phước</v>
      </c>
      <c r="C35" s="20" t="s">
        <v>12</v>
      </c>
      <c r="D35" s="21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19035</v>
      </c>
      <c r="B36" s="19" t="str">
        <f>HYPERLINK("https://www.facebook.com/cabgmbp/", "Công an xã Bù Gia Mập tỉnh Bình Phước")</f>
        <v>Công an xã Bù Gia Mập tỉnh Bình Phước</v>
      </c>
      <c r="C36" s="20" t="s">
        <v>12</v>
      </c>
      <c r="D36" s="20"/>
      <c r="E36" s="1" t="s">
        <v>13</v>
      </c>
      <c r="F36" s="1" t="s">
        <v>13</v>
      </c>
      <c r="G36" s="1" t="s">
        <v>13</v>
      </c>
      <c r="H36" s="1" t="s">
        <v>14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19036</v>
      </c>
      <c r="B37" s="19" t="str">
        <f>HYPERLINK("https://bugiamap.binhphuoc.gov.vn/", "UBND Ủy ban nhân dân xã Bù Gia Mập tỉnh Bình Phước")</f>
        <v>UBND Ủy ban nhân dân xã Bù Gia Mập tỉnh Bình Phước</v>
      </c>
      <c r="C37" s="20" t="s">
        <v>12</v>
      </c>
      <c r="D37" s="21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19037</v>
      </c>
      <c r="B38" s="19" t="str">
        <f>HYPERLINK("https://www.facebook.com/118059233628122", "Công an xã Đak Ơ tỉnh Bình Phước")</f>
        <v>Công an xã Đak Ơ tỉnh Bình Phước</v>
      </c>
      <c r="C38" s="20" t="s">
        <v>12</v>
      </c>
      <c r="D38" s="20"/>
      <c r="E38" s="1" t="s">
        <v>13</v>
      </c>
      <c r="F38" s="1" t="s">
        <v>13</v>
      </c>
      <c r="G38" s="1" t="s">
        <v>13</v>
      </c>
      <c r="H38" s="1" t="s">
        <v>14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19038</v>
      </c>
      <c r="B39" s="19" t="str">
        <f>HYPERLINK("https://dako.bugiamap.binhphuoc.gov.vn/", "UBND Ủy ban nhân dân xã Đak Ơ tỉnh Bình Phước")</f>
        <v>UBND Ủy ban nhân dân xã Đak Ơ tỉnh Bình Phước</v>
      </c>
      <c r="C39" s="20" t="s">
        <v>12</v>
      </c>
      <c r="D39" s="21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19039</v>
      </c>
      <c r="B40" s="19" t="s">
        <v>23</v>
      </c>
      <c r="C40" s="22" t="s">
        <v>13</v>
      </c>
      <c r="D40" s="20"/>
      <c r="E40" s="1" t="s">
        <v>13</v>
      </c>
      <c r="F40" s="1" t="s">
        <v>13</v>
      </c>
      <c r="G40" s="1" t="s">
        <v>13</v>
      </c>
      <c r="H40" s="1" t="s">
        <v>14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19040</v>
      </c>
      <c r="B41" s="19" t="str">
        <f>HYPERLINK("https://bugiamap.binhphuoc.gov.vn/vi/duchanh/", "UBND Ủy ban nhân dân xã Đức Hạnh tỉnh Bình Phước")</f>
        <v>UBND Ủy ban nhân dân xã Đức Hạnh tỉnh Bình Phước</v>
      </c>
      <c r="C41" s="20" t="s">
        <v>12</v>
      </c>
      <c r="D41" s="21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19041</v>
      </c>
      <c r="B42" s="19" t="s">
        <v>24</v>
      </c>
      <c r="C42" s="22" t="s">
        <v>13</v>
      </c>
      <c r="D42" s="20"/>
      <c r="E42" s="1" t="s">
        <v>13</v>
      </c>
      <c r="F42" s="1" t="s">
        <v>13</v>
      </c>
      <c r="G42" s="1" t="s">
        <v>13</v>
      </c>
      <c r="H42" s="1" t="s">
        <v>14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19042</v>
      </c>
      <c r="B43" s="19" t="str">
        <f>HYPERLINK("https://bugiamap.binhphuoc.gov.vn/vi/phuvan/", "UBND Ủy ban nhân dân xã Phú Văn tỉnh Bình Phước")</f>
        <v>UBND Ủy ban nhân dân xã Phú Văn tỉnh Bình Phước</v>
      </c>
      <c r="C43" s="20" t="s">
        <v>12</v>
      </c>
      <c r="D43" s="21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19043</v>
      </c>
      <c r="B44" s="19" t="str">
        <f>HYPERLINK("https://www.facebook.com/p/Tu%E1%BB%95i-Tr%E1%BA%BB-%C4%90akia-100065440784777/?locale=tr_TR", "Công an xã Đa Kia tỉnh Bình Phước")</f>
        <v>Công an xã Đa Kia tỉnh Bình Phước</v>
      </c>
      <c r="C44" s="20" t="s">
        <v>12</v>
      </c>
      <c r="D44" s="20"/>
      <c r="E44" s="1" t="s">
        <v>13</v>
      </c>
      <c r="F44" s="1" t="s">
        <v>13</v>
      </c>
      <c r="G44" s="1" t="s">
        <v>13</v>
      </c>
      <c r="H44" s="1" t="s">
        <v>14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19044</v>
      </c>
      <c r="B45" s="19" t="str">
        <f>HYPERLINK("https://bugiamap.binhphuoc.gov.vn/vi/dakia/", "UBND Ủy ban nhân dân xã Đa Kia tỉnh Bình Phước")</f>
        <v>UBND Ủy ban nhân dân xã Đa Kia tỉnh Bình Phước</v>
      </c>
      <c r="C45" s="20" t="s">
        <v>12</v>
      </c>
      <c r="D45" s="21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19045</v>
      </c>
      <c r="B46" s="19" t="str">
        <f>HYPERLINK("https://www.facebook.com/p/Tu%E1%BB%95i-tr%E1%BA%BB-C%C3%B4ng-an-huy%E1%BB%87n-Ninh-Ph%C6%B0%E1%BB%9Bc-100068114569027/", "Công an xã Phước Minh tỉnh Bình Phước")</f>
        <v>Công an xã Phước Minh tỉnh Bình Phước</v>
      </c>
      <c r="C46" s="20" t="s">
        <v>12</v>
      </c>
      <c r="D46" s="20"/>
      <c r="E46" s="1" t="s">
        <v>13</v>
      </c>
      <c r="F46" s="1" t="s">
        <v>13</v>
      </c>
      <c r="G46" s="1" t="s">
        <v>13</v>
      </c>
      <c r="H46" s="1" t="s">
        <v>14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19046</v>
      </c>
      <c r="B47" s="19" t="str">
        <f>HYPERLINK("https://bugiamap.binhphuoc.gov.vn/vi/phuocminh/", "UBND Ủy ban nhân dân xã Phước Minh tỉnh Bình Phước")</f>
        <v>UBND Ủy ban nhân dân xã Phước Minh tỉnh Bình Phước</v>
      </c>
      <c r="C47" s="20" t="s">
        <v>12</v>
      </c>
      <c r="D47" s="21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19047</v>
      </c>
      <c r="B48" s="19" t="str">
        <f>HYPERLINK("https://www.facebook.com/people/C%C3%B4ng-an-x%C3%A3-B%C3%ACnh-Th%E1%BA%AFng-B%C3%B9-Gia-M%E1%BA%ADp/100063927224267/", "Công an xã Bình Thắng tỉnh Bình Phước")</f>
        <v>Công an xã Bình Thắng tỉnh Bình Phước</v>
      </c>
      <c r="C48" s="20" t="s">
        <v>12</v>
      </c>
      <c r="D48" s="20" t="s">
        <v>16</v>
      </c>
      <c r="E48" s="1" t="s">
        <v>13</v>
      </c>
      <c r="F48" s="1" t="s">
        <v>13</v>
      </c>
      <c r="G48" s="1" t="s">
        <v>25</v>
      </c>
      <c r="H48" s="1" t="s">
        <v>13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19048</v>
      </c>
      <c r="B49" s="19" t="str">
        <f>HYPERLINK("https://bugiamap.binhphuoc.gov.vn/vi/binhthang/", "UBND Ủy ban nhân dân xã Bình Thắng tỉnh Bình Phước")</f>
        <v>UBND Ủy ban nhân dân xã Bình Thắng tỉnh Bình Phước</v>
      </c>
      <c r="C49" s="20" t="s">
        <v>12</v>
      </c>
      <c r="D49" s="21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19049</v>
      </c>
      <c r="B50" s="19" t="str">
        <f>HYPERLINK("https://www.facebook.com/conganxaphunghia/", "Công an xã Phú Nghĩa tỉnh Bình Phước")</f>
        <v>Công an xã Phú Nghĩa tỉnh Bình Phước</v>
      </c>
      <c r="C50" s="20" t="s">
        <v>12</v>
      </c>
      <c r="D50" s="20" t="s">
        <v>16</v>
      </c>
      <c r="E50" s="1" t="s">
        <v>13</v>
      </c>
      <c r="F50" s="1" t="s">
        <v>13</v>
      </c>
      <c r="G50" s="1" t="s">
        <v>13</v>
      </c>
      <c r="H50" s="1" t="s">
        <v>14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19050</v>
      </c>
      <c r="B51" s="19" t="str">
        <f>HYPERLINK("https://phunghia.bugiamap.binhphuoc.gov.vn/vi/co-cau-to-chuc/", "UBND Ủy ban nhân dân xã Phú Nghĩa tỉnh Bình Phước")</f>
        <v>UBND Ủy ban nhân dân xã Phú Nghĩa tỉnh Bình Phước</v>
      </c>
      <c r="C51" s="20" t="s">
        <v>12</v>
      </c>
      <c r="D51" s="21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19051</v>
      </c>
      <c r="B52" s="19" t="s">
        <v>26</v>
      </c>
      <c r="C52" s="22" t="s">
        <v>13</v>
      </c>
      <c r="D52" s="20"/>
      <c r="E52" s="1" t="s">
        <v>13</v>
      </c>
      <c r="F52" s="1" t="s">
        <v>13</v>
      </c>
      <c r="G52" s="1" t="s">
        <v>13</v>
      </c>
      <c r="H52" s="1" t="s">
        <v>14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19052</v>
      </c>
      <c r="B53" s="19" t="str">
        <f>HYPERLINK("https://lochoa.locninh.binhphuoc.gov.vn/", "UBND Ủy ban nhân dân xã Lộc Hòa tỉnh Bình Phước")</f>
        <v>UBND Ủy ban nhân dân xã Lộc Hòa tỉnh Bình Phước</v>
      </c>
      <c r="C53" s="20" t="s">
        <v>12</v>
      </c>
      <c r="D53" s="21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19053</v>
      </c>
      <c r="B54" s="19" t="str">
        <f>HYPERLINK("https://www.facebook.com/conganlocthien/?locale=hi_IN", "Công an xã Lộc An tỉnh Bình Phước")</f>
        <v>Công an xã Lộc An tỉnh Bình Phước</v>
      </c>
      <c r="C54" s="20" t="s">
        <v>12</v>
      </c>
      <c r="D54" s="20"/>
      <c r="E54" s="1" t="s">
        <v>13</v>
      </c>
      <c r="F54" s="1" t="s">
        <v>13</v>
      </c>
      <c r="G54" s="1" t="s">
        <v>13</v>
      </c>
      <c r="H54" s="1" t="s">
        <v>14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19054</v>
      </c>
      <c r="B55" s="19" t="str">
        <f>HYPERLINK("https://lochung.locninh.binhphuoc.gov.vn/", "UBND Ủy ban nhân dân xã Lộc An tỉnh Bình Phước")</f>
        <v>UBND Ủy ban nhân dân xã Lộc An tỉnh Bình Phước</v>
      </c>
      <c r="C55" s="20" t="s">
        <v>12</v>
      </c>
      <c r="D55" s="21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19055</v>
      </c>
      <c r="B56" s="19" t="s">
        <v>27</v>
      </c>
      <c r="C56" s="22" t="s">
        <v>13</v>
      </c>
      <c r="D56" s="20" t="s">
        <v>16</v>
      </c>
      <c r="E56" s="1" t="s">
        <v>13</v>
      </c>
      <c r="F56" s="1" t="s">
        <v>13</v>
      </c>
      <c r="G56" s="1" t="s">
        <v>13</v>
      </c>
      <c r="H56" s="1" t="s">
        <v>14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19056</v>
      </c>
      <c r="B57" s="19" t="str">
        <f>HYPERLINK("https://dvc1.binhphuoc.gov.vn/danh-gia-can-bo?uId=1511", "UBND Ủy ban nhân dân xã Lộc Tấn tỉnh Bình Phước")</f>
        <v>UBND Ủy ban nhân dân xã Lộc Tấn tỉnh Bình Phước</v>
      </c>
      <c r="C57" s="20" t="s">
        <v>12</v>
      </c>
      <c r="D57" s="21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19057</v>
      </c>
      <c r="B58" s="19" t="str">
        <f>HYPERLINK("https://www.facebook.com/people/C%C3%B4ng-an-X%C3%A3-L%E1%BB%99c-Th%E1%BA%A1nh/100090376058208/", "Công an xã Lộc Thạnh tỉnh Bình Phước")</f>
        <v>Công an xã Lộc Thạnh tỉnh Bình Phước</v>
      </c>
      <c r="C58" s="20" t="s">
        <v>12</v>
      </c>
      <c r="D58" s="20" t="s">
        <v>16</v>
      </c>
      <c r="E58" s="1" t="s">
        <v>28</v>
      </c>
      <c r="F58" s="1" t="s">
        <v>13</v>
      </c>
      <c r="G58" s="1" t="s">
        <v>13</v>
      </c>
      <c r="H58" s="1" t="s">
        <v>29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19058</v>
      </c>
      <c r="B59" s="19" t="str">
        <f>HYPERLINK("https://locthanh.locninh.binhphuoc.gov.vn/", "UBND Ủy ban nhân dân xã Lộc Thạnh tỉnh Bình Phước")</f>
        <v>UBND Ủy ban nhân dân xã Lộc Thạnh tỉnh Bình Phước</v>
      </c>
      <c r="C59" s="20" t="s">
        <v>12</v>
      </c>
      <c r="D59" s="21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19059</v>
      </c>
      <c r="B60" s="19" t="s">
        <v>30</v>
      </c>
      <c r="C60" s="22" t="s">
        <v>13</v>
      </c>
      <c r="D60" s="20" t="s">
        <v>16</v>
      </c>
      <c r="E60" s="1" t="s">
        <v>13</v>
      </c>
      <c r="F60" s="1" t="s">
        <v>13</v>
      </c>
      <c r="G60" s="1" t="s">
        <v>13</v>
      </c>
      <c r="H60" s="1" t="s">
        <v>14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19060</v>
      </c>
      <c r="B61" s="19" t="str">
        <f>HYPERLINK("https://lochiep.locninh.binhphuoc.gov.vn/", "UBND Ủy ban nhân dân xã Lộc Hiệp tỉnh Bình Phước")</f>
        <v>UBND Ủy ban nhân dân xã Lộc Hiệp tỉnh Bình Phước</v>
      </c>
      <c r="C61" s="20" t="s">
        <v>12</v>
      </c>
      <c r="D61" s="21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19061</v>
      </c>
      <c r="B62" s="19" t="str">
        <f>HYPERLINK("https://www.facebook.com/conganlocthien/?locale=hi_IN", "Công an xã Lộc Thiện tỉnh Bình Phước")</f>
        <v>Công an xã Lộc Thiện tỉnh Bình Phước</v>
      </c>
      <c r="C62" s="20" t="s">
        <v>12</v>
      </c>
      <c r="D62" s="20" t="s">
        <v>16</v>
      </c>
      <c r="E62" s="1" t="s">
        <v>13</v>
      </c>
      <c r="F62" s="1" t="s">
        <v>13</v>
      </c>
      <c r="G62" s="1" t="s">
        <v>13</v>
      </c>
      <c r="H62" s="1" t="s">
        <v>14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19062</v>
      </c>
      <c r="B63" s="19" t="str">
        <f>HYPERLINK("https://locthien.locninh.binhphuoc.gov.vn/", "UBND Ủy ban nhân dân xã Lộc Thiện tỉnh Bình Phước")</f>
        <v>UBND Ủy ban nhân dân xã Lộc Thiện tỉnh Bình Phước</v>
      </c>
      <c r="C63" s="20" t="s">
        <v>12</v>
      </c>
      <c r="D63" s="21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19063</v>
      </c>
      <c r="B64" s="19" t="s">
        <v>31</v>
      </c>
      <c r="C64" s="22" t="s">
        <v>13</v>
      </c>
      <c r="D64" s="20" t="s">
        <v>16</v>
      </c>
      <c r="E64" s="1" t="s">
        <v>13</v>
      </c>
      <c r="F64" s="1" t="s">
        <v>13</v>
      </c>
      <c r="G64" s="1" t="s">
        <v>13</v>
      </c>
      <c r="H64" s="1" t="s">
        <v>14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19064</v>
      </c>
      <c r="B65" s="19" t="str">
        <f>HYPERLINK("https://huongtoan.thuathienhue.gov.vn/?gd=1&amp;cn=127&amp;tc=1616", "UBND Ủy ban nhân dân xã Lộc Thuận tỉnh Bình Phước")</f>
        <v>UBND Ủy ban nhân dân xã Lộc Thuận tỉnh Bình Phước</v>
      </c>
      <c r="C65" s="20" t="s">
        <v>12</v>
      </c>
      <c r="D65" s="21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19065</v>
      </c>
      <c r="B66" s="19" t="str">
        <f>HYPERLINK("https://www.facebook.com/p/C%C3%B4ng-An-x%C3%A3-L%E1%BB%99c-Quang-100089130987295/", "Công an xã Lộc Quang tỉnh Bình Phước")</f>
        <v>Công an xã Lộc Quang tỉnh Bình Phước</v>
      </c>
      <c r="C66" s="20" t="s">
        <v>12</v>
      </c>
      <c r="D66" s="20" t="s">
        <v>16</v>
      </c>
      <c r="E66" s="1" t="s">
        <v>13</v>
      </c>
      <c r="F66" s="1" t="s">
        <v>13</v>
      </c>
      <c r="G66" s="1" t="s">
        <v>13</v>
      </c>
      <c r="H66" s="1" t="s">
        <v>14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19066</v>
      </c>
      <c r="B67" s="19" t="str">
        <f>HYPERLINK("https://binhphuoc.gov.vn/vi/news/tin-tuc-su-kien-421/loc-quang-duoc-cong-nhan-xa-nong-thon-moi-28605.html", "UBND Ủy ban nhân dân xã Lộc Quang tỉnh Bình Phước")</f>
        <v>UBND Ủy ban nhân dân xã Lộc Quang tỉnh Bình Phước</v>
      </c>
      <c r="C67" s="20" t="s">
        <v>12</v>
      </c>
      <c r="D67" s="21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19067</v>
      </c>
      <c r="B68" s="19" t="s">
        <v>32</v>
      </c>
      <c r="C68" s="22" t="s">
        <v>13</v>
      </c>
      <c r="D68" s="20" t="s">
        <v>16</v>
      </c>
      <c r="E68" s="1" t="s">
        <v>13</v>
      </c>
      <c r="F68" s="1" t="s">
        <v>13</v>
      </c>
      <c r="G68" s="1" t="s">
        <v>13</v>
      </c>
      <c r="H68" s="1" t="s">
        <v>14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19068</v>
      </c>
      <c r="B69" s="19" t="str">
        <f>HYPERLINK("https://locninh.binhphuoc.gov.vn/", "UBND Ủy ban nhân dân xã Lộc Phú tỉnh Bình Phước")</f>
        <v>UBND Ủy ban nhân dân xã Lộc Phú tỉnh Bình Phước</v>
      </c>
      <c r="C69" s="20" t="s">
        <v>12</v>
      </c>
      <c r="D69" s="21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19069</v>
      </c>
      <c r="B70" s="19" t="str">
        <f>HYPERLINK("https://www.facebook.com/people/C%C3%B4ng-an-X%C3%A3-L%E1%BB%99c-Th%E1%BA%A1nh/100090376058208/", "Công an xã Lộc Thành tỉnh Bình Phước")</f>
        <v>Công an xã Lộc Thành tỉnh Bình Phước</v>
      </c>
      <c r="C70" s="20" t="s">
        <v>12</v>
      </c>
      <c r="D70" s="20"/>
      <c r="E70" s="1" t="s">
        <v>28</v>
      </c>
      <c r="F70" s="1" t="s">
        <v>13</v>
      </c>
      <c r="G70" s="1" t="s">
        <v>13</v>
      </c>
      <c r="H70" s="1" t="s">
        <v>29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19070</v>
      </c>
      <c r="B71" s="19" t="str">
        <f>HYPERLINK("https://locthanh.locninh.binhphuoc.gov.vn/", "UBND Ủy ban nhân dân xã Lộc Thành tỉnh Bình Phước")</f>
        <v>UBND Ủy ban nhân dân xã Lộc Thành tỉnh Bình Phước</v>
      </c>
      <c r="C71" s="20" t="s">
        <v>12</v>
      </c>
      <c r="D71" s="21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19071</v>
      </c>
      <c r="B72" s="19" t="str">
        <f>HYPERLINK("https://www.facebook.com/p/C%C3%B4ng-an-x%C3%A3-L%E1%BB%99c-Th%C3%A1i-100090354399742/", "Công an xã Lộc Thái tỉnh Bình Phước")</f>
        <v>Công an xã Lộc Thái tỉnh Bình Phước</v>
      </c>
      <c r="C72" s="20" t="s">
        <v>12</v>
      </c>
      <c r="D72" s="20" t="s">
        <v>16</v>
      </c>
      <c r="E72" s="1" t="s">
        <v>13</v>
      </c>
      <c r="F72" s="1" t="s">
        <v>13</v>
      </c>
      <c r="G72" s="1" t="s">
        <v>13</v>
      </c>
      <c r="H72" s="1" t="s">
        <v>14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19072</v>
      </c>
      <c r="B73" s="19" t="str">
        <f>HYPERLINK("https://locthai.locninh.binhphuoc.gov.vn/", "UBND Ủy ban nhân dân xã Lộc Thái tỉnh Bình Phước")</f>
        <v>UBND Ủy ban nhân dân xã Lộc Thái tỉnh Bình Phước</v>
      </c>
      <c r="C73" s="20" t="s">
        <v>12</v>
      </c>
      <c r="D73" s="21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19073</v>
      </c>
      <c r="B74" s="19" t="s">
        <v>33</v>
      </c>
      <c r="C74" s="22" t="s">
        <v>13</v>
      </c>
      <c r="D74" s="20" t="s">
        <v>16</v>
      </c>
      <c r="E74" s="1" t="s">
        <v>13</v>
      </c>
      <c r="F74" s="1" t="s">
        <v>13</v>
      </c>
      <c r="G74" s="1" t="s">
        <v>13</v>
      </c>
      <c r="H74" s="1" t="s">
        <v>14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19074</v>
      </c>
      <c r="B75" s="19" t="str">
        <f>HYPERLINK("https://locdien.locninh.binhphuoc.gov.vn/", "UBND Ủy ban nhân dân xã Lộc Điền tỉnh Bình Phước")</f>
        <v>UBND Ủy ban nhân dân xã Lộc Điền tỉnh Bình Phước</v>
      </c>
      <c r="C75" s="20" t="s">
        <v>12</v>
      </c>
      <c r="D75" s="21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19075</v>
      </c>
      <c r="B76" s="19" t="s">
        <v>34</v>
      </c>
      <c r="C76" s="22" t="s">
        <v>13</v>
      </c>
      <c r="D76" s="20" t="s">
        <v>16</v>
      </c>
      <c r="E76" s="1" t="s">
        <v>13</v>
      </c>
      <c r="F76" s="1" t="s">
        <v>13</v>
      </c>
      <c r="G76" s="1" t="s">
        <v>13</v>
      </c>
      <c r="H76" s="1" t="s">
        <v>14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19076</v>
      </c>
      <c r="B77" s="19" t="str">
        <f>HYPERLINK("https://lochung.locninh.binhphuoc.gov.vn/", "UBND Ủy ban nhân dân xã Lộc Hưng tỉnh Bình Phước")</f>
        <v>UBND Ủy ban nhân dân xã Lộc Hưng tỉnh Bình Phước</v>
      </c>
      <c r="C77" s="20" t="s">
        <v>12</v>
      </c>
      <c r="D77" s="21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19077</v>
      </c>
      <c r="B78" s="19" t="s">
        <v>35</v>
      </c>
      <c r="C78" s="22" t="s">
        <v>13</v>
      </c>
      <c r="D78" s="20" t="s">
        <v>16</v>
      </c>
      <c r="E78" s="1" t="s">
        <v>13</v>
      </c>
      <c r="F78" s="1" t="s">
        <v>13</v>
      </c>
      <c r="G78" s="1" t="s">
        <v>13</v>
      </c>
      <c r="H78" s="1" t="s">
        <v>14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19078</v>
      </c>
      <c r="B79" s="19" t="str">
        <f>HYPERLINK("https://congbobanan.toaan.gov.vn/5ta875204t1cvn/BA_TuyenCT_UB_Loc_Thinh.pdf", "UBND Ủy ban nhân dân xã Lộc Thịnh tỉnh Bình Phước")</f>
        <v>UBND Ủy ban nhân dân xã Lộc Thịnh tỉnh Bình Phước</v>
      </c>
      <c r="C79" s="20" t="s">
        <v>12</v>
      </c>
      <c r="D79" s="21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19079</v>
      </c>
      <c r="B80" s="19" t="str">
        <f>HYPERLINK("https://www.facebook.com/p/Tu%E1%BB%95i-tr%E1%BA%BB-C%C3%B4ng-an-huy%E1%BB%87n-Ninh-Ph%C6%B0%E1%BB%9Bc-100068114569027/", "Công an xã Lộc Khánh tỉnh Bình Phước")</f>
        <v>Công an xã Lộc Khánh tỉnh Bình Phước</v>
      </c>
      <c r="C80" s="20" t="s">
        <v>12</v>
      </c>
      <c r="D80" s="20"/>
      <c r="E80" s="1" t="s">
        <v>13</v>
      </c>
      <c r="F80" s="1" t="s">
        <v>13</v>
      </c>
      <c r="G80" s="1" t="s">
        <v>13</v>
      </c>
      <c r="H80" s="1" t="s">
        <v>14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19080</v>
      </c>
      <c r="B81" s="19" t="str">
        <f>HYPERLINK("https://locninh.binhphuoc.gov.vn/vi/co-cau-to-chuc/vieworg/Cac-xa-thi-tran-26/", "UBND Ủy ban nhân dân xã Lộc Khánh tỉnh Bình Phước")</f>
        <v>UBND Ủy ban nhân dân xã Lộc Khánh tỉnh Bình Phước</v>
      </c>
      <c r="C81" s="20" t="s">
        <v>12</v>
      </c>
      <c r="D81" s="21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19081</v>
      </c>
      <c r="B82" s="19" t="str">
        <f>HYPERLINK("https://www.facebook.com/thanhnienHungPhuoc/", "Công an xã Hưng Phước tỉnh Bình Phước")</f>
        <v>Công an xã Hưng Phước tỉnh Bình Phước</v>
      </c>
      <c r="C82" s="20" t="s">
        <v>12</v>
      </c>
      <c r="D82" s="20"/>
      <c r="E82" s="1" t="s">
        <v>13</v>
      </c>
      <c r="F82" s="1" t="s">
        <v>13</v>
      </c>
      <c r="G82" s="1" t="s">
        <v>13</v>
      </c>
      <c r="H82" s="1" t="s">
        <v>14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19082</v>
      </c>
      <c r="B83" s="19" t="str">
        <f>HYPERLINK("https://budop.binhphuoc.gov.vn/vi/co-cau-to-chuc/vieworg/UBND-xa-Hung-Phuoc-37/", "UBND Ủy ban nhân dân xã Hưng Phước tỉnh Bình Phước")</f>
        <v>UBND Ủy ban nhân dân xã Hưng Phước tỉnh Bình Phước</v>
      </c>
      <c r="C83" s="20" t="s">
        <v>12</v>
      </c>
      <c r="D83" s="21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19083</v>
      </c>
      <c r="B84" s="19" t="s">
        <v>36</v>
      </c>
      <c r="C84" s="22" t="s">
        <v>13</v>
      </c>
      <c r="D84" s="20"/>
      <c r="E84" s="1" t="s">
        <v>13</v>
      </c>
      <c r="F84" s="1" t="s">
        <v>13</v>
      </c>
      <c r="G84" s="1" t="s">
        <v>13</v>
      </c>
      <c r="H84" s="1" t="s">
        <v>14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19084</v>
      </c>
      <c r="B85" s="19" t="str">
        <f>HYPERLINK("https://phuocthien.budop.binhphuoc.gov.vn/", "UBND Ủy ban nhân dân xã Phước Thiện tỉnh Bình Phước")</f>
        <v>UBND Ủy ban nhân dân xã Phước Thiện tỉnh Bình Phước</v>
      </c>
      <c r="C85" s="20" t="s">
        <v>12</v>
      </c>
      <c r="D85" s="21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19085</v>
      </c>
      <c r="B86" s="19" t="str">
        <f>HYPERLINK("https://www.facebook.com/p/C%C3%B4ng-An-X%C3%A3-Thi%E1%BB%87n-H%C6%B0ng-100064073322514/", "Công an xã Thiện Hưng tỉnh Bình Phước")</f>
        <v>Công an xã Thiện Hưng tỉnh Bình Phước</v>
      </c>
      <c r="C86" s="20" t="s">
        <v>12</v>
      </c>
      <c r="D86" s="20" t="s">
        <v>16</v>
      </c>
      <c r="E86" s="1" t="s">
        <v>13</v>
      </c>
      <c r="F86" s="1" t="s">
        <v>13</v>
      </c>
      <c r="G86" s="1" t="s">
        <v>13</v>
      </c>
      <c r="H86" s="1" t="s">
        <v>14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19086</v>
      </c>
      <c r="B87" s="19" t="str">
        <f>HYPERLINK("https://budop.binhphuoc.gov.vn/vi/co-cau-to-chuc/vieworg/UBND-xa-Thien-Hung-39/", "UBND Ủy ban nhân dân xã Thiện Hưng tỉnh Bình Phước")</f>
        <v>UBND Ủy ban nhân dân xã Thiện Hưng tỉnh Bình Phước</v>
      </c>
      <c r="C87" s="20" t="s">
        <v>12</v>
      </c>
      <c r="D87" s="21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19087</v>
      </c>
      <c r="B88" s="19" t="s">
        <v>37</v>
      </c>
      <c r="C88" s="22" t="s">
        <v>13</v>
      </c>
      <c r="D88" s="20"/>
      <c r="E88" s="1" t="s">
        <v>13</v>
      </c>
      <c r="F88" s="1" t="s">
        <v>13</v>
      </c>
      <c r="G88" s="1" t="s">
        <v>13</v>
      </c>
      <c r="H88" s="1" t="s">
        <v>14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19088</v>
      </c>
      <c r="B89" s="19" t="str">
        <f>HYPERLINK("http://thanhhoa.budop.gov.vn/", "UBND Ủy ban nhân dân xã Thanh Hòa tỉnh Bình Phước")</f>
        <v>UBND Ủy ban nhân dân xã Thanh Hòa tỉnh Bình Phước</v>
      </c>
      <c r="C89" s="20" t="s">
        <v>12</v>
      </c>
      <c r="D89" s="21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19089</v>
      </c>
      <c r="B90" s="19" t="s">
        <v>18</v>
      </c>
      <c r="C90" s="22" t="s">
        <v>13</v>
      </c>
      <c r="D90" s="20"/>
      <c r="E90" s="1" t="s">
        <v>13</v>
      </c>
      <c r="F90" s="1" t="s">
        <v>13</v>
      </c>
      <c r="G90" s="1" t="s">
        <v>13</v>
      </c>
      <c r="H90" s="1" t="s">
        <v>14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19090</v>
      </c>
      <c r="B91" s="19" t="str">
        <f>HYPERLINK("https://tanthanh.dongxoai.binhphuoc.gov.vn/", "UBND Ủy ban nhân dân xã Tân Thành tỉnh Bình Phước")</f>
        <v>UBND Ủy ban nhân dân xã Tân Thành tỉnh Bình Phước</v>
      </c>
      <c r="C91" s="20" t="s">
        <v>12</v>
      </c>
      <c r="D91" s="21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19091</v>
      </c>
      <c r="B92" s="19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92" s="20" t="s">
        <v>12</v>
      </c>
      <c r="D92" s="20"/>
      <c r="E92" s="1" t="s">
        <v>13</v>
      </c>
      <c r="F92" s="1" t="s">
        <v>13</v>
      </c>
      <c r="G92" s="1" t="s">
        <v>13</v>
      </c>
      <c r="H92" s="1" t="s">
        <v>14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19092</v>
      </c>
      <c r="B93" s="19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93" s="20" t="s">
        <v>12</v>
      </c>
      <c r="D93" s="21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19093</v>
      </c>
      <c r="B94" s="19" t="s">
        <v>38</v>
      </c>
      <c r="C94" s="22" t="s">
        <v>13</v>
      </c>
      <c r="D94" s="20" t="s">
        <v>16</v>
      </c>
      <c r="E94" s="1" t="s">
        <v>13</v>
      </c>
      <c r="F94" s="1" t="s">
        <v>13</v>
      </c>
      <c r="G94" s="1" t="s">
        <v>13</v>
      </c>
      <c r="H94" s="1" t="s">
        <v>14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19094</v>
      </c>
      <c r="B95" s="19" t="str">
        <f>HYPERLINK("https://godau.tayninh.gov.vn/vi/page/Uy-ban-nhan-dan-xa-Thanh-Phuoc.html", "UBND Ủy ban nhân dân xã Thanh An tỉnh Bình Phước")</f>
        <v>UBND Ủy ban nhân dân xã Thanh An tỉnh Bình Phước</v>
      </c>
      <c r="C95" s="20" t="s">
        <v>12</v>
      </c>
      <c r="D95" s="21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19095</v>
      </c>
      <c r="B96" s="19" t="s">
        <v>39</v>
      </c>
      <c r="C96" s="22" t="s">
        <v>13</v>
      </c>
      <c r="D96" s="20"/>
      <c r="E96" s="1" t="s">
        <v>13</v>
      </c>
      <c r="F96" s="1" t="s">
        <v>13</v>
      </c>
      <c r="G96" s="1" t="s">
        <v>13</v>
      </c>
      <c r="H96" s="1" t="s">
        <v>14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19096</v>
      </c>
      <c r="B97" s="19" t="str">
        <f>HYPERLINK("https://ankhuong.honquan.binhphuoc.gov.vn/", "UBND Ủy ban nhân dân xã An Khương tỉnh Bình Phước")</f>
        <v>UBND Ủy ban nhân dân xã An Khương tỉnh Bình Phước</v>
      </c>
      <c r="C97" s="20" t="s">
        <v>12</v>
      </c>
      <c r="D97" s="21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19097</v>
      </c>
      <c r="B98" s="19" t="str">
        <f>HYPERLINK("https://www.facebook.com/conganBaTri/", "Công an xã An Phú tỉnh Bình Phước")</f>
        <v>Công an xã An Phú tỉnh Bình Phước</v>
      </c>
      <c r="C98" s="20" t="s">
        <v>12</v>
      </c>
      <c r="D98" s="20" t="s">
        <v>16</v>
      </c>
      <c r="E98" s="1" t="s">
        <v>13</v>
      </c>
      <c r="F98" s="1" t="s">
        <v>13</v>
      </c>
      <c r="G98" s="1" t="s">
        <v>13</v>
      </c>
      <c r="H98" s="1" t="s">
        <v>14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19098</v>
      </c>
      <c r="B99" s="19" t="str">
        <f>HYPERLINK("https://phurieng.binhphuoc.gov.vn/", "UBND Ủy ban nhân dân xã An Phú tỉnh Bình Phước")</f>
        <v>UBND Ủy ban nhân dân xã An Phú tỉnh Bình Phước</v>
      </c>
      <c r="C99" s="20" t="s">
        <v>12</v>
      </c>
      <c r="D99" s="21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19099</v>
      </c>
      <c r="B100" s="19" t="str">
        <f>HYPERLINK("https://www.facebook.com/conganBaTri/", "Công an xã Tân Lợi tỉnh Bình Phước")</f>
        <v>Công an xã Tân Lợi tỉnh Bình Phước</v>
      </c>
      <c r="C100" s="20" t="s">
        <v>12</v>
      </c>
      <c r="D100" s="20" t="s">
        <v>16</v>
      </c>
      <c r="E100" s="1" t="s">
        <v>13</v>
      </c>
      <c r="F100" s="1" t="s">
        <v>13</v>
      </c>
      <c r="G100" s="1" t="s">
        <v>13</v>
      </c>
      <c r="H100" s="1" t="s">
        <v>14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19100</v>
      </c>
      <c r="B101" s="19" t="str">
        <f>HYPERLINK("https://tanloi.honquan.binhphuoc.gov.vn/", "UBND Ủy ban nhân dân xã Tân Lợi tỉnh Bình Phước")</f>
        <v>UBND Ủy ban nhân dân xã Tân Lợi tỉnh Bình Phước</v>
      </c>
      <c r="C101" s="20" t="s">
        <v>12</v>
      </c>
      <c r="D101" s="21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19101</v>
      </c>
      <c r="B102" s="19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02" s="20" t="s">
        <v>12</v>
      </c>
      <c r="D102" s="20"/>
      <c r="E102" s="1" t="s">
        <v>13</v>
      </c>
      <c r="F102" s="1" t="s">
        <v>13</v>
      </c>
      <c r="G102" s="1" t="s">
        <v>13</v>
      </c>
      <c r="H102" s="1" t="s">
        <v>14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19102</v>
      </c>
      <c r="B103" s="19" t="str">
        <f>HYPERLINK("https://tanhung.dongphu.binhphuoc.gov.vn/", "UBND Ủy ban nhân dân xã Tân Hưng tỉnh Bình Phước")</f>
        <v>UBND Ủy ban nhân dân xã Tân Hưng tỉnh Bình Phước</v>
      </c>
      <c r="C103" s="20" t="s">
        <v>12</v>
      </c>
      <c r="D103" s="21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19103</v>
      </c>
      <c r="B104" s="19" t="str">
        <f>HYPERLINK("https://www.facebook.com/p/B%E1%BA%A3n-Tin-X%C3%A3-Minh-%C4%90%E1%BB%A9c-100057515256641/", "Công an xã Minh Đức tỉnh Bình Phước")</f>
        <v>Công an xã Minh Đức tỉnh Bình Phước</v>
      </c>
      <c r="C104" s="20" t="s">
        <v>12</v>
      </c>
      <c r="D104" s="20"/>
      <c r="E104" s="1" t="s">
        <v>13</v>
      </c>
      <c r="F104" s="1" t="s">
        <v>13</v>
      </c>
      <c r="G104" s="1" t="s">
        <v>13</v>
      </c>
      <c r="H104" s="1" t="s">
        <v>14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19104</v>
      </c>
      <c r="B105" s="19" t="str">
        <f>HYPERLINK("http://minhduc.honquan.binhphuoc.gov.vn/", "UBND Ủy ban nhân dân xã Minh Đức tỉnh Bình Phước")</f>
        <v>UBND Ủy ban nhân dân xã Minh Đức tỉnh Bình Phước</v>
      </c>
      <c r="C105" s="20" t="s">
        <v>12</v>
      </c>
      <c r="D105" s="21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19105</v>
      </c>
      <c r="B106" s="19" t="s">
        <v>40</v>
      </c>
      <c r="C106" s="22" t="s">
        <v>13</v>
      </c>
      <c r="D106" s="20"/>
      <c r="E106" s="1" t="s">
        <v>13</v>
      </c>
      <c r="F106" s="1" t="s">
        <v>13</v>
      </c>
      <c r="G106" s="1" t="s">
        <v>13</v>
      </c>
      <c r="H106" s="1" t="s">
        <v>14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19106</v>
      </c>
      <c r="B107" s="19" t="str">
        <f>HYPERLINK("http://minhtam.honquan.binhphuoc.gov.vn/", "UBND Ủy ban nhân dân xã Minh Tâm tỉnh Bình Phước")</f>
        <v>UBND Ủy ban nhân dân xã Minh Tâm tỉnh Bình Phước</v>
      </c>
      <c r="C107" s="20" t="s">
        <v>12</v>
      </c>
      <c r="D107" s="21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19107</v>
      </c>
      <c r="B108" s="19" t="str">
        <f>HYPERLINK("https://www.facebook.com/p/Tu%E1%BB%95i-tr%E1%BA%BB-C%C3%B4ng-an-huy%E1%BB%87n-Ninh-Ph%C6%B0%E1%BB%9Bc-100068114569027/", "Công an xã Phước An tỉnh Bình Phước")</f>
        <v>Công an xã Phước An tỉnh Bình Phước</v>
      </c>
      <c r="C108" s="20" t="s">
        <v>12</v>
      </c>
      <c r="D108" s="20"/>
      <c r="E108" s="1" t="s">
        <v>13</v>
      </c>
      <c r="F108" s="1" t="s">
        <v>13</v>
      </c>
      <c r="G108" s="1" t="s">
        <v>13</v>
      </c>
      <c r="H108" s="1" t="s">
        <v>14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19108</v>
      </c>
      <c r="B109" s="19" t="str">
        <f>HYPERLINK("http://phuocan.tuyphuoc.binhdinh.gov.vn/", "UBND Ủy ban nhân dân xã Phước An tỉnh Bình Phước")</f>
        <v>UBND Ủy ban nhân dân xã Phước An tỉnh Bình Phước</v>
      </c>
      <c r="C109" s="20" t="s">
        <v>12</v>
      </c>
      <c r="D109" s="21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19109</v>
      </c>
      <c r="B110" s="19" t="s">
        <v>41</v>
      </c>
      <c r="C110" s="22" t="s">
        <v>13</v>
      </c>
      <c r="D110" s="20"/>
      <c r="E110" s="1" t="s">
        <v>13</v>
      </c>
      <c r="F110" s="1" t="s">
        <v>13</v>
      </c>
      <c r="G110" s="1" t="s">
        <v>13</v>
      </c>
      <c r="H110" s="1" t="s">
        <v>14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19110</v>
      </c>
      <c r="B111" s="19" t="str">
        <f>HYPERLINK("https://honquan.binhphuoc.gov.vn/Xa-Thanh-Binh/", "UBND Ủy ban nhân dân xã Thanh Bình tỉnh Bình Phước")</f>
        <v>UBND Ủy ban nhân dân xã Thanh Bình tỉnh Bình Phước</v>
      </c>
      <c r="C111" s="20" t="s">
        <v>12</v>
      </c>
      <c r="D111" s="21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19111</v>
      </c>
      <c r="B112" s="19" t="s">
        <v>42</v>
      </c>
      <c r="C112" s="22" t="s">
        <v>13</v>
      </c>
      <c r="D112" s="20"/>
      <c r="E112" s="1" t="s">
        <v>13</v>
      </c>
      <c r="F112" s="1" t="s">
        <v>13</v>
      </c>
      <c r="G112" s="1" t="s">
        <v>13</v>
      </c>
      <c r="H112" s="1" t="s">
        <v>14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19112</v>
      </c>
      <c r="B113" s="19" t="str">
        <f>HYPERLINK("https://honquan.binhphuoc.gov.vn/Tan-Khai/", "UBND Ủy ban nhân dân xã Tân Khai tỉnh Bình Phước")</f>
        <v>UBND Ủy ban nhân dân xã Tân Khai tỉnh Bình Phước</v>
      </c>
      <c r="C113" s="20" t="s">
        <v>12</v>
      </c>
      <c r="D113" s="21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19113</v>
      </c>
      <c r="B114" s="19" t="str">
        <f>HYPERLINK("https://www.facebook.com/p/C%C3%B4ng-an-x%C3%A3-%C4%90%E1%BB%93ng-N%C6%A1-100083561283159/", "Công an xã Đồng Nơ tỉnh Bình Phước")</f>
        <v>Công an xã Đồng Nơ tỉnh Bình Phước</v>
      </c>
      <c r="C114" s="20" t="s">
        <v>12</v>
      </c>
      <c r="D114" s="20"/>
      <c r="E114" s="1" t="s">
        <v>13</v>
      </c>
      <c r="F114" s="1" t="s">
        <v>13</v>
      </c>
      <c r="G114" s="1" t="s">
        <v>13</v>
      </c>
      <c r="H114" s="1" t="s">
        <v>14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19114</v>
      </c>
      <c r="B115" s="19" t="str">
        <f>HYPERLINK("http://dongno.honquan.binhphuoc.gov.vn/", "UBND Ủy ban nhân dân xã Đồng Nơ tỉnh Bình Phước")</f>
        <v>UBND Ủy ban nhân dân xã Đồng Nơ tỉnh Bình Phước</v>
      </c>
      <c r="C115" s="20" t="s">
        <v>12</v>
      </c>
      <c r="D115" s="21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19115</v>
      </c>
      <c r="B116" s="19" t="str">
        <f>HYPERLINK("https://www.facebook.com/HONGSINH.1991/?locale=vi_VN", "Công an xã Tân Hiệp tỉnh Bình Phước")</f>
        <v>Công an xã Tân Hiệp tỉnh Bình Phước</v>
      </c>
      <c r="C116" s="20" t="s">
        <v>12</v>
      </c>
      <c r="D116" s="20"/>
      <c r="E116" s="1" t="s">
        <v>13</v>
      </c>
      <c r="F116" s="1" t="s">
        <v>13</v>
      </c>
      <c r="G116" s="1" t="s">
        <v>13</v>
      </c>
      <c r="H116" s="1" t="s">
        <v>14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19116</v>
      </c>
      <c r="B117" s="19" t="str">
        <f>HYPERLINK("https://tanhiep.honquan.binhphuoc.gov.vn/", "UBND Ủy ban nhân dân xã Tân Hiệp tỉnh Bình Phước")</f>
        <v>UBND Ủy ban nhân dân xã Tân Hiệp tỉnh Bình Phước</v>
      </c>
      <c r="C117" s="20" t="s">
        <v>12</v>
      </c>
      <c r="D117" s="21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19117</v>
      </c>
      <c r="B118" s="19" t="s">
        <v>43</v>
      </c>
      <c r="C118" s="22" t="s">
        <v>13</v>
      </c>
      <c r="D118" s="20"/>
      <c r="E118" s="1" t="s">
        <v>13</v>
      </c>
      <c r="F118" s="1" t="s">
        <v>13</v>
      </c>
      <c r="G118" s="1" t="s">
        <v>13</v>
      </c>
      <c r="H118" s="1" t="s">
        <v>14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19118</v>
      </c>
      <c r="B119" s="19" t="str">
        <f>HYPERLINK("http://tanquan.honquan.binhphuoc.gov.vn/", "UBND Ủy ban nhân dân xã Tân Quan tỉnh Bình Phước")</f>
        <v>UBND Ủy ban nhân dân xã Tân Quan tỉnh Bình Phước</v>
      </c>
      <c r="C119" s="20" t="s">
        <v>12</v>
      </c>
      <c r="D119" s="21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19119</v>
      </c>
      <c r="B120" s="19" t="str">
        <f>HYPERLINK("https://www.facebook.com/p/Tu%E1%BB%95i-tr%E1%BA%BB-C%C3%B4ng-an-huy%E1%BB%87n-Ninh-Ph%C6%B0%E1%BB%9Bc-100068114569027/", "Công an xã Thuận Lợi tỉnh Bình Phước")</f>
        <v>Công an xã Thuận Lợi tỉnh Bình Phước</v>
      </c>
      <c r="C120" s="20" t="s">
        <v>12</v>
      </c>
      <c r="D120" s="20" t="s">
        <v>16</v>
      </c>
      <c r="E120" s="1" t="s">
        <v>13</v>
      </c>
      <c r="F120" s="1" t="s">
        <v>13</v>
      </c>
      <c r="G120" s="1" t="s">
        <v>13</v>
      </c>
      <c r="H120" s="1" t="s">
        <v>14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19120</v>
      </c>
      <c r="B121" s="19" t="str">
        <f>HYPERLINK("https://dongphu.binhphuoc.gov.vn/vi/co-cau-to-chuc/", "UBND Ủy ban nhân dân xã Thuận Lợi tỉnh Bình Phước")</f>
        <v>UBND Ủy ban nhân dân xã Thuận Lợi tỉnh Bình Phước</v>
      </c>
      <c r="C121" s="20" t="s">
        <v>12</v>
      </c>
      <c r="D121" s="21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19121</v>
      </c>
      <c r="B122" s="19" t="str">
        <f>HYPERLINK("https://www.facebook.com/p/Tu%E1%BB%95i-tr%E1%BA%BB-C%C3%B4ng-an-huy%E1%BB%87n-Ninh-Ph%C6%B0%E1%BB%9Bc-100068114569027/", "Công an xã Đồng Tâm tỉnh Bình Phước")</f>
        <v>Công an xã Đồng Tâm tỉnh Bình Phước</v>
      </c>
      <c r="C122" s="20" t="s">
        <v>12</v>
      </c>
      <c r="D122" s="20"/>
      <c r="E122" s="1" t="s">
        <v>13</v>
      </c>
      <c r="F122" s="1" t="s">
        <v>13</v>
      </c>
      <c r="G122" s="1" t="s">
        <v>13</v>
      </c>
      <c r="H122" s="1" t="s">
        <v>14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19122</v>
      </c>
      <c r="B123" s="19" t="str">
        <f>HYPERLINK("https://dongphu.binhphuoc.gov.vn/vi/co-cau-to-chuc/vieworg/Xa-Dong-Tam-26/", "UBND Ủy ban nhân dân xã Đồng Tâm tỉnh Bình Phước")</f>
        <v>UBND Ủy ban nhân dân xã Đồng Tâm tỉnh Bình Phước</v>
      </c>
      <c r="C123" s="20" t="s">
        <v>12</v>
      </c>
      <c r="D123" s="21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19123</v>
      </c>
      <c r="B124" s="19" t="s">
        <v>44</v>
      </c>
      <c r="C124" s="22" t="s">
        <v>13</v>
      </c>
      <c r="D124" s="20" t="s">
        <v>16</v>
      </c>
      <c r="E124" s="1" t="s">
        <v>13</v>
      </c>
      <c r="F124" s="1" t="s">
        <v>13</v>
      </c>
      <c r="G124" s="1" t="s">
        <v>13</v>
      </c>
      <c r="H124" s="1" t="s">
        <v>14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19124</v>
      </c>
      <c r="B125" s="19" t="str">
        <f>HYPERLINK("https://tanphuoc.tiengiang.gov.vn/", "UBND Ủy ban nhân dân xã Tân Phước tỉnh Bình Phước")</f>
        <v>UBND Ủy ban nhân dân xã Tân Phước tỉnh Bình Phước</v>
      </c>
      <c r="C125" s="20" t="s">
        <v>12</v>
      </c>
      <c r="D125" s="21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19125</v>
      </c>
      <c r="B126" s="19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26" s="20" t="s">
        <v>12</v>
      </c>
      <c r="D126" s="20"/>
      <c r="E126" s="1" t="s">
        <v>13</v>
      </c>
      <c r="F126" s="1" t="s">
        <v>13</v>
      </c>
      <c r="G126" s="1" t="s">
        <v>13</v>
      </c>
      <c r="H126" s="1" t="s">
        <v>14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19126</v>
      </c>
      <c r="B127" s="19" t="str">
        <f>HYPERLINK("https://tanhung.dongphu.binhphuoc.gov.vn/", "UBND Ủy ban nhân dân xã Tân Hưng tỉnh Bình Phước")</f>
        <v>UBND Ủy ban nhân dân xã Tân Hưng tỉnh Bình Phước</v>
      </c>
      <c r="C127" s="20" t="s">
        <v>12</v>
      </c>
      <c r="D127" s="21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19127</v>
      </c>
      <c r="B128" s="19" t="str">
        <f>HYPERLINK("https://www.facebook.com/conganBaTri/", "Công an xã Tân Lợi tỉnh Bình Phước")</f>
        <v>Công an xã Tân Lợi tỉnh Bình Phước</v>
      </c>
      <c r="C128" s="20" t="s">
        <v>12</v>
      </c>
      <c r="D128" s="20"/>
      <c r="E128" s="1" t="s">
        <v>13</v>
      </c>
      <c r="F128" s="1" t="s">
        <v>13</v>
      </c>
      <c r="G128" s="1" t="s">
        <v>13</v>
      </c>
      <c r="H128" s="1" t="s">
        <v>14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19128</v>
      </c>
      <c r="B129" s="19" t="str">
        <f>HYPERLINK("https://tanloi.honquan.binhphuoc.gov.vn/", "UBND Ủy ban nhân dân xã Tân Lợi tỉnh Bình Phước")</f>
        <v>UBND Ủy ban nhân dân xã Tân Lợi tỉnh Bình Phước</v>
      </c>
      <c r="C129" s="20" t="s">
        <v>12</v>
      </c>
      <c r="D129" s="21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19129</v>
      </c>
      <c r="B130" s="19" t="str">
        <f>HYPERLINK("https://www.facebook.com/p/C%C3%B4ng-an-x%C3%A3-T%C3%A2n-L%E1%BA%ADp-huy%E1%BB%87n-%C4%90%E1%BB%93ng-Ph%C3%BA-t%E1%BB%89nh-B%C3%ACnh-Ph%C6%B0%E1%BB%9Bc-100083158849281/", "Công an xã Tân Lập tỉnh Bình Phước")</f>
        <v>Công an xã Tân Lập tỉnh Bình Phước</v>
      </c>
      <c r="C130" s="20" t="s">
        <v>12</v>
      </c>
      <c r="D130" s="20" t="s">
        <v>16</v>
      </c>
      <c r="E130" s="1" t="s">
        <v>13</v>
      </c>
      <c r="F130" s="1" t="s">
        <v>13</v>
      </c>
      <c r="G130" s="1" t="s">
        <v>13</v>
      </c>
      <c r="H130" s="1" t="s">
        <v>14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19130</v>
      </c>
      <c r="B131" s="19" t="str">
        <f>HYPERLINK("https://tanlap.dongphu.binhphuoc.gov.vn/", "UBND Ủy ban nhân dân xã Tân Lập tỉnh Bình Phước")</f>
        <v>UBND Ủy ban nhân dân xã Tân Lập tỉnh Bình Phước</v>
      </c>
      <c r="C131" s="20" t="s">
        <v>12</v>
      </c>
      <c r="D131" s="21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19131</v>
      </c>
      <c r="B132" s="19" t="s">
        <v>45</v>
      </c>
      <c r="C132" s="22" t="s">
        <v>13</v>
      </c>
      <c r="D132" s="20"/>
      <c r="E132" s="1" t="s">
        <v>13</v>
      </c>
      <c r="F132" s="1" t="s">
        <v>13</v>
      </c>
      <c r="G132" s="1" t="s">
        <v>13</v>
      </c>
      <c r="H132" s="1" t="s">
        <v>14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19132</v>
      </c>
      <c r="B133" s="19" t="str">
        <f>HYPERLINK("https://tanphuoc.tiengiang.gov.vn/ubnd-xa-tan-hoa-ong", "UBND Ủy ban nhân dân xã Tân Hòa tỉnh Bình Phước")</f>
        <v>UBND Ủy ban nhân dân xã Tân Hòa tỉnh Bình Phước</v>
      </c>
      <c r="C133" s="20" t="s">
        <v>12</v>
      </c>
      <c r="D133" s="21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19133</v>
      </c>
      <c r="B134" s="19" t="str">
        <f>HYPERLINK("https://www.facebook.com/p/C%C3%B4ng-an-x%C3%A3-Thu%E1%BA%ADn-Ph%C3%BA-100083360500120/", "Công an xã Thuận Phú tỉnh Bình Phước")</f>
        <v>Công an xã Thuận Phú tỉnh Bình Phước</v>
      </c>
      <c r="C134" s="20" t="s">
        <v>12</v>
      </c>
      <c r="D134" s="20"/>
      <c r="E134" s="1" t="s">
        <v>13</v>
      </c>
      <c r="F134" s="1" t="s">
        <v>13</v>
      </c>
      <c r="G134" s="1" t="s">
        <v>13</v>
      </c>
      <c r="H134" s="1" t="s">
        <v>14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19134</v>
      </c>
      <c r="B135" s="19" t="str">
        <f>HYPERLINK("https://thuanphu.dongphu.binhphuoc.gov.vn/", "UBND Ủy ban nhân dân xã Thuận Phú tỉnh Bình Phước")</f>
        <v>UBND Ủy ban nhân dân xã Thuận Phú tỉnh Bình Phước</v>
      </c>
      <c r="C135" s="20" t="s">
        <v>12</v>
      </c>
      <c r="D135" s="21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19135</v>
      </c>
      <c r="B136" s="19" t="s">
        <v>46</v>
      </c>
      <c r="C136" s="22" t="s">
        <v>13</v>
      </c>
      <c r="D136" s="20"/>
      <c r="E136" s="1" t="s">
        <v>13</v>
      </c>
      <c r="F136" s="1" t="s">
        <v>13</v>
      </c>
      <c r="G136" s="1" t="s">
        <v>13</v>
      </c>
      <c r="H136" s="1" t="s">
        <v>14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19136</v>
      </c>
      <c r="B137" s="19" t="str">
        <f>HYPERLINK("https://dongtien.dongphu.binhphuoc.gov.vn/", "UBND Ủy ban nhân dân xã Đồng Tiến tỉnh Bình Phước")</f>
        <v>UBND Ủy ban nhân dân xã Đồng Tiến tỉnh Bình Phước</v>
      </c>
      <c r="C137" s="20" t="s">
        <v>12</v>
      </c>
      <c r="D137" s="21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19137</v>
      </c>
      <c r="B138" s="19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138" s="20" t="s">
        <v>12</v>
      </c>
      <c r="D138" s="20"/>
      <c r="E138" s="1" t="s">
        <v>13</v>
      </c>
      <c r="F138" s="1" t="s">
        <v>13</v>
      </c>
      <c r="G138" s="1" t="s">
        <v>13</v>
      </c>
      <c r="H138" s="1" t="s">
        <v>14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19138</v>
      </c>
      <c r="B139" s="19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139" s="20" t="s">
        <v>12</v>
      </c>
      <c r="D139" s="21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19139</v>
      </c>
      <c r="B140" s="19" t="s">
        <v>47</v>
      </c>
      <c r="C140" s="22" t="s">
        <v>13</v>
      </c>
      <c r="D140" s="20"/>
      <c r="E140" s="1" t="s">
        <v>13</v>
      </c>
      <c r="F140" s="1" t="s">
        <v>13</v>
      </c>
      <c r="G140" s="1" t="s">
        <v>13</v>
      </c>
      <c r="H140" s="1" t="s">
        <v>14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19140</v>
      </c>
      <c r="B141" s="19" t="str">
        <f>HYPERLINK("https://duong10.budang.binhphuoc.gov.vn/", "UBND Ủy ban nhân dân xã Đường 10 tỉnh Bình Phước")</f>
        <v>UBND Ủy ban nhân dân xã Đường 10 tỉnh Bình Phước</v>
      </c>
      <c r="C141" s="20" t="s">
        <v>12</v>
      </c>
      <c r="D141" s="21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19141</v>
      </c>
      <c r="B142" s="19" t="str">
        <f>HYPERLINK("https://www.facebook.com/Conganxa.DakNhau/", "Công an xã Đak Nhau tỉnh Bình Phước")</f>
        <v>Công an xã Đak Nhau tỉnh Bình Phước</v>
      </c>
      <c r="C142" s="20" t="s">
        <v>12</v>
      </c>
      <c r="D142" s="20" t="s">
        <v>16</v>
      </c>
      <c r="E142" s="1" t="s">
        <v>13</v>
      </c>
      <c r="F142" s="1" t="s">
        <v>13</v>
      </c>
      <c r="G142" s="1" t="s">
        <v>13</v>
      </c>
      <c r="H142" s="1" t="s">
        <v>14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19142</v>
      </c>
      <c r="B143" s="19" t="str">
        <f>HYPERLINK("https://daknhau.budang.binhphuoc.gov.vn/", "UBND Ủy ban nhân dân xã Đak Nhau tỉnh Bình Phước")</f>
        <v>UBND Ủy ban nhân dân xã Đak Nhau tỉnh Bình Phước</v>
      </c>
      <c r="C143" s="20" t="s">
        <v>12</v>
      </c>
      <c r="D143" s="21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19143</v>
      </c>
      <c r="B144" s="19" t="s">
        <v>48</v>
      </c>
      <c r="C144" s="22" t="s">
        <v>13</v>
      </c>
      <c r="D144" s="20"/>
      <c r="E144" s="1" t="s">
        <v>13</v>
      </c>
      <c r="F144" s="1" t="s">
        <v>13</v>
      </c>
      <c r="G144" s="1" t="s">
        <v>13</v>
      </c>
      <c r="H144" s="1" t="s">
        <v>14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19144</v>
      </c>
      <c r="B145" s="19" t="str">
        <f>HYPERLINK("https://phuson.budang.binhphuoc.gov.vn/", "UBND Ủy ban nhân dân xã Phú Sơn tỉnh Bình Phước")</f>
        <v>UBND Ủy ban nhân dân xã Phú Sơn tỉnh Bình Phước</v>
      </c>
      <c r="C145" s="20" t="s">
        <v>12</v>
      </c>
      <c r="D145" s="21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19145</v>
      </c>
      <c r="B146" s="19" t="s">
        <v>49</v>
      </c>
      <c r="C146" s="22" t="s">
        <v>13</v>
      </c>
      <c r="D146" s="20"/>
      <c r="E146" s="1" t="s">
        <v>13</v>
      </c>
      <c r="F146" s="1" t="s">
        <v>13</v>
      </c>
      <c r="G146" s="1" t="s">
        <v>13</v>
      </c>
      <c r="H146" s="1" t="s">
        <v>14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19146</v>
      </c>
      <c r="B147" s="19" t="str">
        <f>HYPERLINK("https://thoson.budang.binhphuoc.gov.vn/", "UBND Ủy ban nhân dân xã Thọ Sơn tỉnh Bình Phước")</f>
        <v>UBND Ủy ban nhân dân xã Thọ Sơn tỉnh Bình Phước</v>
      </c>
      <c r="C147" s="20" t="s">
        <v>12</v>
      </c>
      <c r="D147" s="21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19147</v>
      </c>
      <c r="B148" s="19" t="s">
        <v>50</v>
      </c>
      <c r="C148" s="22" t="s">
        <v>13</v>
      </c>
      <c r="D148" s="20"/>
      <c r="E148" s="1" t="s">
        <v>13</v>
      </c>
      <c r="F148" s="1" t="s">
        <v>13</v>
      </c>
      <c r="G148" s="1" t="s">
        <v>13</v>
      </c>
      <c r="H148" s="1" t="s">
        <v>14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19148</v>
      </c>
      <c r="B149" s="19" t="str">
        <f>HYPERLINK("https://txbinhminh.vinhlong.gov.vn/", "UBND Ủy ban nhân dân xã Bình Minh tỉnh Bình Phước")</f>
        <v>UBND Ủy ban nhân dân xã Bình Minh tỉnh Bình Phước</v>
      </c>
      <c r="C149" s="20" t="s">
        <v>12</v>
      </c>
      <c r="D149" s="21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19149</v>
      </c>
      <c r="B150" s="19" t="s">
        <v>51</v>
      </c>
      <c r="C150" s="22" t="s">
        <v>13</v>
      </c>
      <c r="D150" s="20" t="s">
        <v>16</v>
      </c>
      <c r="E150" s="1" t="s">
        <v>13</v>
      </c>
      <c r="F150" s="1" t="s">
        <v>13</v>
      </c>
      <c r="G150" s="1" t="s">
        <v>13</v>
      </c>
      <c r="H150" s="1" t="s">
        <v>14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19150</v>
      </c>
      <c r="B151" s="19" t="str">
        <f>HYPERLINK("https://bombo.budang.binhphuoc.gov.vn/", "UBND Ủy ban nhân dân xã Bom Bo tỉnh Bình Phước")</f>
        <v>UBND Ủy ban nhân dân xã Bom Bo tỉnh Bình Phước</v>
      </c>
      <c r="C151" s="20" t="s">
        <v>12</v>
      </c>
      <c r="D151" s="21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19151</v>
      </c>
      <c r="B152" s="19" t="str">
        <f>HYPERLINK("https://www.facebook.com/CAXMinhhung/", "Công an xã Minh Hưng tỉnh Bình Phước")</f>
        <v>Công an xã Minh Hưng tỉnh Bình Phước</v>
      </c>
      <c r="C152" s="20" t="s">
        <v>12</v>
      </c>
      <c r="D152" s="20"/>
      <c r="E152" s="1" t="s">
        <v>13</v>
      </c>
      <c r="F152" s="1" t="s">
        <v>13</v>
      </c>
      <c r="G152" s="1" t="s">
        <v>13</v>
      </c>
      <c r="H152" s="1" t="s">
        <v>14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19152</v>
      </c>
      <c r="B153" s="19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53" s="20" t="s">
        <v>12</v>
      </c>
      <c r="D153" s="21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19153</v>
      </c>
      <c r="B154" s="19" t="s">
        <v>52</v>
      </c>
      <c r="C154" s="22" t="s">
        <v>13</v>
      </c>
      <c r="D154" s="20"/>
      <c r="E154" s="1" t="s">
        <v>13</v>
      </c>
      <c r="F154" s="1" t="s">
        <v>13</v>
      </c>
      <c r="G154" s="1" t="s">
        <v>13</v>
      </c>
      <c r="H154" s="1" t="s">
        <v>14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19154</v>
      </c>
      <c r="B155" s="19" t="str">
        <f>HYPERLINK("https://doanket.budang.binhphuoc.gov.vn/", "UBND Ủy ban nhân dân xã Đoàn Kết tỉnh Bình Phước")</f>
        <v>UBND Ủy ban nhân dân xã Đoàn Kết tỉnh Bình Phước</v>
      </c>
      <c r="C155" s="20" t="s">
        <v>12</v>
      </c>
      <c r="D155" s="21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19155</v>
      </c>
      <c r="B156" s="19" t="str">
        <f>HYPERLINK("https://www.facebook.com/p/Tu%E1%BB%95i-tr%E1%BA%BB-C%C3%B4ng-an-huy%E1%BB%87n-Ninh-Ph%C6%B0%E1%BB%9Bc-100068114569027/", "Công an xã Đồng Nai tỉnh Bình Phước")</f>
        <v>Công an xã Đồng Nai tỉnh Bình Phước</v>
      </c>
      <c r="C156" s="20" t="s">
        <v>12</v>
      </c>
      <c r="D156" s="20"/>
      <c r="E156" s="1" t="s">
        <v>13</v>
      </c>
      <c r="F156" s="1" t="s">
        <v>13</v>
      </c>
      <c r="G156" s="1" t="s">
        <v>13</v>
      </c>
      <c r="H156" s="1" t="s">
        <v>14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19156</v>
      </c>
      <c r="B157" s="19" t="str">
        <f>HYPERLINK("https://dongnai.budang.binhphuoc.gov.vn/", "UBND Ủy ban nhân dân xã Đồng Nai tỉnh Bình Phước")</f>
        <v>UBND Ủy ban nhân dân xã Đồng Nai tỉnh Bình Phước</v>
      </c>
      <c r="C157" s="20" t="s">
        <v>12</v>
      </c>
      <c r="D157" s="21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19157</v>
      </c>
      <c r="B158" s="19" t="s">
        <v>53</v>
      </c>
      <c r="C158" s="22" t="s">
        <v>13</v>
      </c>
      <c r="D158" s="20" t="s">
        <v>16</v>
      </c>
      <c r="E158" s="1" t="s">
        <v>13</v>
      </c>
      <c r="F158" s="1" t="s">
        <v>13</v>
      </c>
      <c r="G158" s="1" t="s">
        <v>13</v>
      </c>
      <c r="H158" s="1" t="s">
        <v>14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19158</v>
      </c>
      <c r="B159" s="19" t="str">
        <f>HYPERLINK("https://duclieu.budang.binhphuoc.gov.vn/", "UBND Ủy ban nhân dân xã Đức Liễu tỉnh Bình Phước")</f>
        <v>UBND Ủy ban nhân dân xã Đức Liễu tỉnh Bình Phước</v>
      </c>
      <c r="C159" s="20" t="s">
        <v>12</v>
      </c>
      <c r="D159" s="21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19159</v>
      </c>
      <c r="B160" s="19" t="str">
        <f>HYPERLINK("https://www.facebook.com/p/Tu%E1%BB%95i-tr%E1%BA%BB-C%C3%B4ng-an-huy%E1%BB%87n-Ninh-Ph%C6%B0%E1%BB%9Bc-100068114569027/", "Công an xã Thống Nhất tỉnh Bình Phước")</f>
        <v>Công an xã Thống Nhất tỉnh Bình Phước</v>
      </c>
      <c r="C160" s="20" t="s">
        <v>12</v>
      </c>
      <c r="D160" s="20" t="s">
        <v>16</v>
      </c>
      <c r="E160" s="1" t="s">
        <v>13</v>
      </c>
      <c r="F160" s="1" t="s">
        <v>13</v>
      </c>
      <c r="G160" s="1" t="s">
        <v>13</v>
      </c>
      <c r="H160" s="1" t="s">
        <v>14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19160</v>
      </c>
      <c r="B161" s="19" t="str">
        <f>HYPERLINK("https://thongnhat.budang.binhphuoc.gov.vn/", "UBND Ủy ban nhân dân xã Thống Nhất tỉnh Bình Phước")</f>
        <v>UBND Ủy ban nhân dân xã Thống Nhất tỉnh Bình Phước</v>
      </c>
      <c r="C161" s="20" t="s">
        <v>12</v>
      </c>
      <c r="D161" s="21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19161</v>
      </c>
      <c r="B162" s="19" t="s">
        <v>54</v>
      </c>
      <c r="C162" s="22" t="s">
        <v>13</v>
      </c>
      <c r="D162" s="20" t="s">
        <v>16</v>
      </c>
      <c r="E162" s="1" t="s">
        <v>13</v>
      </c>
      <c r="F162" s="1" t="s">
        <v>13</v>
      </c>
      <c r="G162" s="1" t="s">
        <v>13</v>
      </c>
      <c r="H162" s="1" t="s">
        <v>14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19162</v>
      </c>
      <c r="B163" s="19" t="str">
        <f>HYPERLINK("https://nghiatrung.budang.binhphuoc.gov.vn/", "UBND Ủy ban nhân dân xã Nghĩa Trung tỉnh Bình Phước")</f>
        <v>UBND Ủy ban nhân dân xã Nghĩa Trung tỉnh Bình Phước</v>
      </c>
      <c r="C163" s="20" t="s">
        <v>12</v>
      </c>
      <c r="D163" s="21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19163</v>
      </c>
      <c r="B164" s="19" t="s">
        <v>55</v>
      </c>
      <c r="C164" s="22" t="s">
        <v>13</v>
      </c>
      <c r="D164" s="20" t="s">
        <v>16</v>
      </c>
      <c r="E164" s="1" t="s">
        <v>13</v>
      </c>
      <c r="F164" s="1" t="s">
        <v>13</v>
      </c>
      <c r="G164" s="1" t="s">
        <v>13</v>
      </c>
      <c r="H164" s="1" t="s">
        <v>14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19164</v>
      </c>
      <c r="B165" s="19" t="str">
        <f>HYPERLINK("https://nghiabinh.budang.binhphuoc.gov.vn/", "UBND Ủy ban nhân dân xã Nghĩa Bình tỉnh Bình Phước")</f>
        <v>UBND Ủy ban nhân dân xã Nghĩa Bình tỉnh Bình Phước</v>
      </c>
      <c r="C165" s="20" t="s">
        <v>12</v>
      </c>
      <c r="D165" s="21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19165</v>
      </c>
      <c r="B166" s="19" t="str">
        <f>HYPERLINK("https://www.facebook.com/p/Tu%E1%BB%95i-tr%E1%BA%BB-C%C3%B4ng-an-huy%E1%BB%87n-Ninh-Ph%C6%B0%E1%BB%9Bc-100068114569027/", "Công an xã Đăng Hà tỉnh Bình Phước")</f>
        <v>Công an xã Đăng Hà tỉnh Bình Phước</v>
      </c>
      <c r="C166" s="20" t="s">
        <v>12</v>
      </c>
      <c r="D166" s="20"/>
      <c r="E166" s="1" t="s">
        <v>13</v>
      </c>
      <c r="F166" s="1" t="s">
        <v>13</v>
      </c>
      <c r="G166" s="1" t="s">
        <v>13</v>
      </c>
      <c r="H166" s="1" t="s">
        <v>14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19166</v>
      </c>
      <c r="B167" s="19" t="str">
        <f>HYPERLINK("https://dangha.budang.binhphuoc.gov.vn/", "UBND Ủy ban nhân dân xã Đăng Hà tỉnh Bình Phước")</f>
        <v>UBND Ủy ban nhân dân xã Đăng Hà tỉnh Bình Phước</v>
      </c>
      <c r="C167" s="20" t="s">
        <v>12</v>
      </c>
      <c r="D167" s="21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19167</v>
      </c>
      <c r="B168" s="19" t="str">
        <f>HYPERLINK("https://www.facebook.com/p/Tu%E1%BB%95i-tr%E1%BA%BB-C%C3%B4ng-an-huy%E1%BB%87n-Ninh-Ph%C6%B0%E1%BB%9Bc-100068114569027/", "Công an xã Phước Sơn tỉnh Bình Phước")</f>
        <v>Công an xã Phước Sơn tỉnh Bình Phước</v>
      </c>
      <c r="C168" s="20" t="s">
        <v>12</v>
      </c>
      <c r="D168" s="20" t="s">
        <v>16</v>
      </c>
      <c r="E168" s="1" t="s">
        <v>13</v>
      </c>
      <c r="F168" s="1" t="s">
        <v>13</v>
      </c>
      <c r="G168" s="1" t="s">
        <v>13</v>
      </c>
      <c r="H168" s="1" t="s">
        <v>14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19168</v>
      </c>
      <c r="B169" s="19" t="str">
        <f>HYPERLINK("http://phuocson.tuyphuoc.binhdinh.gov.vn/Index.aspx?P=D11&amp;M=45&amp;I=070415469", "UBND Ủy ban nhân dân xã Phước Sơn tỉnh Bình Phước")</f>
        <v>UBND Ủy ban nhân dân xã Phước Sơn tỉnh Bình Phước</v>
      </c>
      <c r="C169" s="20" t="s">
        <v>12</v>
      </c>
      <c r="D169" s="21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19169</v>
      </c>
      <c r="B170" s="19" t="s">
        <v>56</v>
      </c>
      <c r="C170" s="22" t="s">
        <v>13</v>
      </c>
      <c r="D170" s="20"/>
      <c r="E170" s="1" t="s">
        <v>13</v>
      </c>
      <c r="F170" s="1" t="s">
        <v>13</v>
      </c>
      <c r="G170" s="1" t="s">
        <v>13</v>
      </c>
      <c r="H170" s="1" t="s">
        <v>14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19170</v>
      </c>
      <c r="B171" s="19" t="str">
        <f>HYPERLINK("https://thanhtam.chonthanh.binhphuoc.gov.vn/", "UBND Ủy ban nhân dân xã Thành Tâm tỉnh Bình Phước")</f>
        <v>UBND Ủy ban nhân dân xã Thành Tâm tỉnh Bình Phước</v>
      </c>
      <c r="C171" s="20" t="s">
        <v>12</v>
      </c>
      <c r="D171" s="21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19171</v>
      </c>
      <c r="B172" s="19" t="s">
        <v>57</v>
      </c>
      <c r="C172" s="22" t="s">
        <v>13</v>
      </c>
      <c r="D172" s="20"/>
      <c r="E172" s="1" t="s">
        <v>13</v>
      </c>
      <c r="F172" s="1" t="s">
        <v>13</v>
      </c>
      <c r="G172" s="1" t="s">
        <v>13</v>
      </c>
      <c r="H172" s="1" t="s">
        <v>14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19172</v>
      </c>
      <c r="B173" s="19" t="str">
        <f>HYPERLINK("https://minhlap.chonthanh.binhphuoc.gov.vn/", "UBND Ủy ban nhân dân xã Minh Lập tỉnh Bình Phước")</f>
        <v>UBND Ủy ban nhân dân xã Minh Lập tỉnh Bình Phước</v>
      </c>
      <c r="C173" s="20" t="s">
        <v>12</v>
      </c>
      <c r="D173" s="21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19173</v>
      </c>
      <c r="B174" s="19" t="s">
        <v>58</v>
      </c>
      <c r="C174" s="22" t="s">
        <v>13</v>
      </c>
      <c r="D174" s="20"/>
      <c r="E174" s="1" t="s">
        <v>13</v>
      </c>
      <c r="F174" s="1" t="s">
        <v>13</v>
      </c>
      <c r="G174" s="1" t="s">
        <v>13</v>
      </c>
      <c r="H174" s="1" t="s">
        <v>14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19174</v>
      </c>
      <c r="B175" s="19" t="str">
        <f>HYPERLINK("https://quangminh.chonthanh.binhphuoc.gov.vn/", "UBND Ủy ban nhân dân xã Quang Minh tỉnh Bình Phước")</f>
        <v>UBND Ủy ban nhân dân xã Quang Minh tỉnh Bình Phước</v>
      </c>
      <c r="C175" s="20" t="s">
        <v>12</v>
      </c>
      <c r="D175" s="21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19175</v>
      </c>
      <c r="B176" s="19" t="str">
        <f>HYPERLINK("https://www.facebook.com/CAXMinhhung/", "Công an xã Minh Hưng tỉnh Bình Phước")</f>
        <v>Công an xã Minh Hưng tỉnh Bình Phước</v>
      </c>
      <c r="C176" s="20" t="s">
        <v>12</v>
      </c>
      <c r="D176" s="20"/>
      <c r="E176" s="1" t="s">
        <v>13</v>
      </c>
      <c r="F176" s="1" t="s">
        <v>13</v>
      </c>
      <c r="G176" s="1" t="s">
        <v>13</v>
      </c>
      <c r="H176" s="1" t="s">
        <v>14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19176</v>
      </c>
      <c r="B177" s="19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77" s="20" t="s">
        <v>12</v>
      </c>
      <c r="D177" s="21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19177</v>
      </c>
      <c r="B178" s="19" t="str">
        <f>HYPERLINK("https://www.facebook.com/thcsmlct/", "Công an xã Minh Long tỉnh Bình Phước")</f>
        <v>Công an xã Minh Long tỉnh Bình Phước</v>
      </c>
      <c r="C178" s="20" t="s">
        <v>12</v>
      </c>
      <c r="D178" s="20"/>
      <c r="E178" s="1" t="s">
        <v>13</v>
      </c>
      <c r="F178" s="1" t="s">
        <v>13</v>
      </c>
      <c r="G178" s="1" t="s">
        <v>13</v>
      </c>
      <c r="H178" s="1" t="s">
        <v>14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19178</v>
      </c>
      <c r="B179" s="19" t="str">
        <f>HYPERLINK("https://minhlong.chonthanh.binhphuoc.gov.vn/", "UBND Ủy ban nhân dân xã Minh Long tỉnh Bình Phước")</f>
        <v>UBND Ủy ban nhân dân xã Minh Long tỉnh Bình Phước</v>
      </c>
      <c r="C179" s="20" t="s">
        <v>12</v>
      </c>
      <c r="D179" s="21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19179</v>
      </c>
      <c r="B180" s="19" t="str">
        <f>HYPERLINK("https://www.facebook.com/tuyenquangttv/videos/ch%C6%B0%C6%A1ng-tr%C3%ACnh-th%E1%BB%9Di-s%E1%BB%B1-tr%E1%BB%B1c-ti%E1%BA%BFp-11h30-ng%C3%A0y-2632024/274921095660441/", "Công an xã Minh Thành tỉnh Bình Phước")</f>
        <v>Công an xã Minh Thành tỉnh Bình Phước</v>
      </c>
      <c r="C180" s="20" t="s">
        <v>12</v>
      </c>
      <c r="D180" s="20"/>
      <c r="E180" s="1" t="s">
        <v>13</v>
      </c>
      <c r="F180" s="1" t="s">
        <v>13</v>
      </c>
      <c r="G180" s="1" t="s">
        <v>13</v>
      </c>
      <c r="H180" s="1" t="s">
        <v>14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19180</v>
      </c>
      <c r="B181" s="19" t="str">
        <f>HYPERLINK("https://minhthanh.chonthanh.binhphuoc.gov.vn/", "UBND Ủy ban nhân dân xã Minh Thành tỉnh Bình Phước")</f>
        <v>UBND Ủy ban nhân dân xã Minh Thành tỉnh Bình Phước</v>
      </c>
      <c r="C181" s="20" t="s">
        <v>12</v>
      </c>
      <c r="D181" s="21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19181</v>
      </c>
      <c r="B182" s="19" t="str">
        <f>HYPERLINK("https://www.facebook.com/caxnhabich/?locale=vi_VN", "Công an xã Nha Bích tỉnh Bình Phước")</f>
        <v>Công an xã Nha Bích tỉnh Bình Phước</v>
      </c>
      <c r="C182" s="20" t="s">
        <v>12</v>
      </c>
      <c r="D182" s="20"/>
      <c r="E182" s="1" t="s">
        <v>13</v>
      </c>
      <c r="F182" s="1" t="s">
        <v>13</v>
      </c>
      <c r="G182" s="1" t="s">
        <v>13</v>
      </c>
      <c r="H182" s="1" t="s">
        <v>14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19182</v>
      </c>
      <c r="B183" s="19" t="str">
        <f>HYPERLINK("http://nhabich.chonthanh.binhphuoc.gov.vn/", "UBND Ủy ban nhân dân xã Nha Bích tỉnh Bình Phước")</f>
        <v>UBND Ủy ban nhân dân xã Nha Bích tỉnh Bình Phước</v>
      </c>
      <c r="C183" s="20" t="s">
        <v>12</v>
      </c>
      <c r="D183" s="21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19183</v>
      </c>
      <c r="B184" s="19" t="str">
        <f>HYPERLINK("https://www.facebook.com/caxminhthang/", "Công an xã Minh Thắng tỉnh Bình Phước")</f>
        <v>Công an xã Minh Thắng tỉnh Bình Phước</v>
      </c>
      <c r="C184" s="20" t="s">
        <v>12</v>
      </c>
      <c r="D184" s="20" t="s">
        <v>16</v>
      </c>
      <c r="E184" s="1" t="s">
        <v>13</v>
      </c>
      <c r="F184" s="1" t="s">
        <v>13</v>
      </c>
      <c r="G184" s="1" t="s">
        <v>13</v>
      </c>
      <c r="H184" s="1" t="s">
        <v>14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19184</v>
      </c>
      <c r="B185" s="19" t="str">
        <f>HYPERLINK("https://minhthang.chonthanh.binhphuoc.gov.vn/", "UBND Ủy ban nhân dân xã Minh Thắng tỉnh Bình Phước")</f>
        <v>UBND Ủy ban nhân dân xã Minh Thắng tỉnh Bình Phước</v>
      </c>
      <c r="C185" s="20" t="s">
        <v>12</v>
      </c>
      <c r="D185" s="21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19185</v>
      </c>
      <c r="B186" s="19" t="s">
        <v>59</v>
      </c>
      <c r="C186" s="22" t="s">
        <v>13</v>
      </c>
      <c r="D186" s="20"/>
      <c r="E186" s="1" t="s">
        <v>13</v>
      </c>
      <c r="F186" s="1" t="s">
        <v>13</v>
      </c>
      <c r="G186" s="1" t="s">
        <v>13</v>
      </c>
      <c r="H186" s="1" t="s">
        <v>14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19186</v>
      </c>
      <c r="B187" s="19" t="str">
        <f>HYPERLINK("https://longha.phurieng.binhphuoc.gov.vn/", "UBND Ủy ban nhân dân xã Long Bình tỉnh Bình Phước")</f>
        <v>UBND Ủy ban nhân dân xã Long Bình tỉnh Bình Phước</v>
      </c>
      <c r="C187" s="20" t="s">
        <v>12</v>
      </c>
      <c r="D187" s="21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19187</v>
      </c>
      <c r="B188" s="19" t="s">
        <v>60</v>
      </c>
      <c r="C188" s="22" t="s">
        <v>13</v>
      </c>
      <c r="D188" s="20"/>
      <c r="E188" s="1" t="s">
        <v>13</v>
      </c>
      <c r="F188" s="1" t="s">
        <v>13</v>
      </c>
      <c r="G188" s="1" t="s">
        <v>13</v>
      </c>
      <c r="H188" s="1" t="s">
        <v>14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19188</v>
      </c>
      <c r="B189" s="19" t="str">
        <f>HYPERLINK("https://binhtan.phurieng.binhphuoc.gov.vn/", "UBND Ủy ban nhân dân xã Bình Tân tỉnh Bình Phước")</f>
        <v>UBND Ủy ban nhân dân xã Bình Tân tỉnh Bình Phước</v>
      </c>
      <c r="C189" s="20" t="s">
        <v>12</v>
      </c>
      <c r="D189" s="21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19189</v>
      </c>
      <c r="B190" s="19" t="s">
        <v>61</v>
      </c>
      <c r="C190" s="22" t="s">
        <v>13</v>
      </c>
      <c r="D190" s="20" t="s">
        <v>16</v>
      </c>
      <c r="E190" s="1" t="s">
        <v>13</v>
      </c>
      <c r="F190" s="1" t="s">
        <v>13</v>
      </c>
      <c r="G190" s="1" t="s">
        <v>13</v>
      </c>
      <c r="H190" s="1" t="s">
        <v>14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19190</v>
      </c>
      <c r="B191" s="19" t="str">
        <f>HYPERLINK("https://binhson.quangngai.gov.vn/", "UBND Ủy ban nhân dân xã Bình Sơn tỉnh Bình Phước")</f>
        <v>UBND Ủy ban nhân dân xã Bình Sơn tỉnh Bình Phước</v>
      </c>
      <c r="C191" s="20" t="s">
        <v>12</v>
      </c>
      <c r="D191" s="21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19191</v>
      </c>
      <c r="B192" s="19" t="str">
        <f>HYPERLINK("https://www.facebook.com/p/C%C3%B4ng-an-x%C3%A3-Long-H%C6%B0ng-Ph%C3%BA-Ri%E1%BB%81ng-100089070446405/", "Công an xã Long Hưng tỉnh Bình Phước")</f>
        <v>Công an xã Long Hưng tỉnh Bình Phước</v>
      </c>
      <c r="C192" s="20" t="s">
        <v>12</v>
      </c>
      <c r="D192" s="20"/>
      <c r="E192" s="1" t="s">
        <v>13</v>
      </c>
      <c r="F192" s="1" t="s">
        <v>13</v>
      </c>
      <c r="G192" s="1" t="s">
        <v>13</v>
      </c>
      <c r="H192" s="1" t="s">
        <v>14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19192</v>
      </c>
      <c r="B193" s="19" t="str">
        <f>HYPERLINK("https://longhung.phurieng.binhphuoc.gov.vn/", "UBND Ủy ban nhân dân xã Long Hưng tỉnh Bình Phước")</f>
        <v>UBND Ủy ban nhân dân xã Long Hưng tỉnh Bình Phước</v>
      </c>
      <c r="C193" s="20" t="s">
        <v>12</v>
      </c>
      <c r="D193" s="21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19193</v>
      </c>
      <c r="B194" s="19" t="s">
        <v>62</v>
      </c>
      <c r="C194" s="22" t="s">
        <v>13</v>
      </c>
      <c r="D194" s="20"/>
      <c r="E194" s="1" t="s">
        <v>13</v>
      </c>
      <c r="F194" s="1" t="s">
        <v>13</v>
      </c>
      <c r="G194" s="1" t="s">
        <v>13</v>
      </c>
      <c r="H194" s="1" t="s">
        <v>14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19194</v>
      </c>
      <c r="B195" s="19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195" s="20" t="s">
        <v>12</v>
      </c>
      <c r="D195" s="21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19195</v>
      </c>
      <c r="B196" s="19" t="str">
        <f>HYPERLINK("https://www.facebook.com/Trangbunhongaymoi/", "Công an xã Bù Nho tỉnh Bình Phước")</f>
        <v>Công an xã Bù Nho tỉnh Bình Phước</v>
      </c>
      <c r="C196" s="20" t="s">
        <v>12</v>
      </c>
      <c r="D196" s="20" t="s">
        <v>16</v>
      </c>
      <c r="E196" s="1" t="s">
        <v>13</v>
      </c>
      <c r="F196" s="1" t="s">
        <v>13</v>
      </c>
      <c r="G196" s="1" t="s">
        <v>13</v>
      </c>
      <c r="H196" s="1" t="s">
        <v>14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19196</v>
      </c>
      <c r="B197" s="19" t="str">
        <f>HYPERLINK("https://bunho.phurieng.binhphuoc.gov.vn/", "UBND Ủy ban nhân dân xã Bù Nho tỉnh Bình Phước")</f>
        <v>UBND Ủy ban nhân dân xã Bù Nho tỉnh Bình Phước</v>
      </c>
      <c r="C197" s="20" t="s">
        <v>12</v>
      </c>
      <c r="D197" s="21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19197</v>
      </c>
      <c r="B198" s="19" t="s">
        <v>63</v>
      </c>
      <c r="C198" s="22" t="s">
        <v>13</v>
      </c>
      <c r="D198" s="20" t="s">
        <v>16</v>
      </c>
      <c r="E198" s="1" t="s">
        <v>13</v>
      </c>
      <c r="F198" s="1" t="s">
        <v>13</v>
      </c>
      <c r="G198" s="1" t="s">
        <v>13</v>
      </c>
      <c r="H198" s="1" t="s">
        <v>14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19198</v>
      </c>
      <c r="B199" s="19" t="str">
        <f>HYPERLINK("https://longha.phurieng.binhphuoc.gov.vn/", "UBND Ủy ban nhân dân xã Long Hà tỉnh Bình Phước")</f>
        <v>UBND Ủy ban nhân dân xã Long Hà tỉnh Bình Phước</v>
      </c>
      <c r="C199" s="20" t="s">
        <v>12</v>
      </c>
      <c r="D199" s="21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19199</v>
      </c>
      <c r="B200" s="19" t="str">
        <f>HYPERLINK("https://www.facebook.com/p/C%C3%B4ng-An-X%C3%A3-Long-T%C3%A2n-100072414188764/", "Công an xã Long Tân tỉnh Bình Phước")</f>
        <v>Công an xã Long Tân tỉnh Bình Phước</v>
      </c>
      <c r="C200" s="20" t="s">
        <v>12</v>
      </c>
      <c r="D200" s="20" t="s">
        <v>16</v>
      </c>
      <c r="E200" s="1" t="s">
        <v>13</v>
      </c>
      <c r="F200" s="1" t="s">
        <v>13</v>
      </c>
      <c r="G200" s="1" t="s">
        <v>13</v>
      </c>
      <c r="H200" s="1" t="s">
        <v>14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19200</v>
      </c>
      <c r="B201" s="19" t="str">
        <f>HYPERLINK("https://longtan.phurieng.binhphuoc.gov.vn/", "UBND Ủy ban nhân dân xã Long Tân tỉnh Bình Phước")</f>
        <v>UBND Ủy ban nhân dân xã Long Tân tỉnh Bình Phước</v>
      </c>
      <c r="C201" s="20" t="s">
        <v>12</v>
      </c>
      <c r="D201" s="21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19201</v>
      </c>
      <c r="B202" s="19" t="str">
        <f>HYPERLINK("https://www.facebook.com/conganBaTri/", "Công an xã Phú Trung tỉnh Bình Phước")</f>
        <v>Công an xã Phú Trung tỉnh Bình Phước</v>
      </c>
      <c r="C202" s="20" t="s">
        <v>12</v>
      </c>
      <c r="D202" s="20"/>
      <c r="E202" s="1" t="s">
        <v>13</v>
      </c>
      <c r="F202" s="1" t="s">
        <v>13</v>
      </c>
      <c r="G202" s="1" t="s">
        <v>13</v>
      </c>
      <c r="H202" s="1" t="s">
        <v>14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19202</v>
      </c>
      <c r="B203" s="19" t="str">
        <f>HYPERLINK("https://phutrung.phurieng.binhphuoc.gov.vn/", "UBND Ủy ban nhân dân xã Phú Trung tỉnh Bình Phước")</f>
        <v>UBND Ủy ban nhân dân xã Phú Trung tỉnh Bình Phước</v>
      </c>
      <c r="C203" s="20" t="s">
        <v>12</v>
      </c>
      <c r="D203" s="21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19203</v>
      </c>
      <c r="B204" s="19" t="str">
        <f>HYPERLINK("https://www.facebook.com/conganhuyenphurieng/", "Công an xã Phú Riềng tỉnh Bình Phước")</f>
        <v>Công an xã Phú Riềng tỉnh Bình Phước</v>
      </c>
      <c r="C204" s="20" t="s">
        <v>12</v>
      </c>
      <c r="D204" s="20"/>
      <c r="E204" s="1" t="s">
        <v>13</v>
      </c>
      <c r="F204" s="1" t="s">
        <v>13</v>
      </c>
      <c r="G204" s="1" t="s">
        <v>13</v>
      </c>
      <c r="H204" s="1" t="s">
        <v>14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19204</v>
      </c>
      <c r="B205" s="19" t="str">
        <f>HYPERLINK("https://phurieng.binhphuoc.gov.vn/", "UBND Ủy ban nhân dân xã Phú Riềng tỉnh Bình Phước")</f>
        <v>UBND Ủy ban nhân dân xã Phú Riềng tỉnh Bình Phước</v>
      </c>
      <c r="C205" s="20" t="s">
        <v>12</v>
      </c>
      <c r="D205" s="21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19205</v>
      </c>
      <c r="B206" s="19" t="str">
        <f>HYPERLINK("https://www.facebook.com/Conganphuong1TPTN/", "Công an phường 1 tỉnh Tây Ninh")</f>
        <v>Công an phường 1 tỉnh Tây Ninh</v>
      </c>
      <c r="C206" s="20" t="s">
        <v>12</v>
      </c>
      <c r="D206" s="20" t="s">
        <v>16</v>
      </c>
      <c r="E206" s="1" t="s">
        <v>13</v>
      </c>
      <c r="F206" s="1" t="s">
        <v>13</v>
      </c>
      <c r="G206" s="1" t="s">
        <v>13</v>
      </c>
      <c r="H206" s="1" t="s">
        <v>14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19206</v>
      </c>
      <c r="B207" s="19" t="str">
        <f>HYPERLINK("https://phuong1.tayninh.gov.vn/", "UBND Ủy ban nhân dân phường 1 tỉnh Tây Ninh")</f>
        <v>UBND Ủy ban nhân dân phường 1 tỉnh Tây Ninh</v>
      </c>
      <c r="C207" s="20" t="s">
        <v>12</v>
      </c>
      <c r="D207" s="21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19207</v>
      </c>
      <c r="B208" s="19" t="str">
        <f>HYPERLINK("https://www.facebook.com/p/C%C3%B4ng-an-Ph%C6%B0%E1%BB%9Dng-3-100067874285562/", "Công an phường 3 tỉnh Tây Ninh")</f>
        <v>Công an phường 3 tỉnh Tây Ninh</v>
      </c>
      <c r="C208" s="20" t="s">
        <v>12</v>
      </c>
      <c r="D208" s="20" t="s">
        <v>16</v>
      </c>
      <c r="E208" s="1" t="s">
        <v>13</v>
      </c>
      <c r="F208" s="1" t="s">
        <v>13</v>
      </c>
      <c r="G208" s="1" t="s">
        <v>13</v>
      </c>
      <c r="H208" s="1" t="s">
        <v>14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19208</v>
      </c>
      <c r="B209" s="19" t="str">
        <f>HYPERLINK("https://phuong3.tayninh.gov.vn/vi/page/lien-he.html", "UBND Ủy ban nhân dân phường 3 tỉnh Tây Ninh")</f>
        <v>UBND Ủy ban nhân dân phường 3 tỉnh Tây Ninh</v>
      </c>
      <c r="C209" s="20" t="s">
        <v>12</v>
      </c>
      <c r="D209" s="21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19209</v>
      </c>
      <c r="B210" s="19" t="str">
        <f>HYPERLINK("https://www.facebook.com/p/C%C3%B4ng-An-Ph%C6%B0%E1%BB%9Dng-4-th%C3%A0nh-ph%E1%BB%91-T%C3%A2y-Ninh-100086431322847/", "Công an phường 4 tỉnh Tây Ninh")</f>
        <v>Công an phường 4 tỉnh Tây Ninh</v>
      </c>
      <c r="C210" s="20" t="s">
        <v>12</v>
      </c>
      <c r="D210" s="20" t="s">
        <v>16</v>
      </c>
      <c r="E210" s="1" t="s">
        <v>13</v>
      </c>
      <c r="F210" s="1" t="s">
        <v>13</v>
      </c>
      <c r="G210" s="1" t="s">
        <v>13</v>
      </c>
      <c r="H210" s="1" t="s">
        <v>14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19210</v>
      </c>
      <c r="B211" s="19" t="str">
        <f>HYPERLINK("https://phuong4.tayninh.gov.vn/", "UBND Ủy ban nhân dân phường 4 tỉnh Tây Ninh")</f>
        <v>UBND Ủy ban nhân dân phường 4 tỉnh Tây Ninh</v>
      </c>
      <c r="C211" s="20" t="s">
        <v>12</v>
      </c>
      <c r="D211" s="21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19211</v>
      </c>
      <c r="B212" s="19" t="str">
        <f>HYPERLINK("https://www.facebook.com/CAPvinuocquenthanvidanphucvu/", "Công an phường Hiệp Ninh tỉnh Tây Ninh")</f>
        <v>Công an phường Hiệp Ninh tỉnh Tây Ninh</v>
      </c>
      <c r="C212" s="20" t="s">
        <v>12</v>
      </c>
      <c r="D212" s="20" t="s">
        <v>16</v>
      </c>
      <c r="E212" s="1" t="s">
        <v>13</v>
      </c>
      <c r="F212" s="1" t="s">
        <v>13</v>
      </c>
      <c r="G212" s="1" t="s">
        <v>13</v>
      </c>
      <c r="H212" s="1" t="s">
        <v>14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19212</v>
      </c>
      <c r="B213" s="19" t="str">
        <f>HYPERLINK("https://hiepninh.tayninh.gov.vn/", "UBND Ủy ban nhân dân phường Hiệp Ninh tỉnh Tây Ninh")</f>
        <v>UBND Ủy ban nhân dân phường Hiệp Ninh tỉnh Tây Ninh</v>
      </c>
      <c r="C213" s="20" t="s">
        <v>12</v>
      </c>
      <c r="D213" s="21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19213</v>
      </c>
      <c r="B214" s="19" t="str">
        <f>HYPERLINK("https://www.facebook.com/p/C%C3%B4ng-an-Ph%C6%B0%E1%BB%9Dng-2-th%C3%A0nh-ph%E1%BB%91-T%C3%A2y-Ninh-100091637054099/", "Công an phường 2 tỉnh Tây Ninh")</f>
        <v>Công an phường 2 tỉnh Tây Ninh</v>
      </c>
      <c r="C214" s="20" t="s">
        <v>12</v>
      </c>
      <c r="D214" s="20" t="s">
        <v>16</v>
      </c>
      <c r="E214" s="1" t="s">
        <v>13</v>
      </c>
      <c r="F214" s="1" t="s">
        <v>13</v>
      </c>
      <c r="G214" s="1" t="s">
        <v>13</v>
      </c>
      <c r="H214" s="1" t="s">
        <v>14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19214</v>
      </c>
      <c r="B215" s="19" t="str">
        <f>HYPERLINK("https://phuong2.tayninh.gov.vn/", "UBND Ủy ban nhân dân phường 2 tỉnh Tây Ninh")</f>
        <v>UBND Ủy ban nhân dân phường 2 tỉnh Tây Ninh</v>
      </c>
      <c r="C215" s="20" t="s">
        <v>12</v>
      </c>
      <c r="D215" s="21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19215</v>
      </c>
      <c r="B216" s="19" t="s">
        <v>64</v>
      </c>
      <c r="C216" s="22" t="s">
        <v>13</v>
      </c>
      <c r="D216" s="20"/>
      <c r="E216" s="1" t="s">
        <v>13</v>
      </c>
      <c r="F216" s="1" t="s">
        <v>13</v>
      </c>
      <c r="G216" s="1" t="s">
        <v>13</v>
      </c>
      <c r="H216" s="1" t="s">
        <v>14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19216</v>
      </c>
      <c r="B217" s="19" t="str">
        <f>HYPERLINK("https://thanhtan.tayninh.gov.vn/", "UBND Ủy ban nhân dân xã Thạnh Tân tỉnh Tây Ninh")</f>
        <v>UBND Ủy ban nhân dân xã Thạnh Tân tỉnh Tây Ninh</v>
      </c>
      <c r="C217" s="20" t="s">
        <v>12</v>
      </c>
      <c r="D217" s="21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19217</v>
      </c>
      <c r="B218" s="19" t="str">
        <f>HYPERLINK("https://www.facebook.com/groups/1297918403694656/", "Công an xã Tân Bình tỉnh Tây Ninh")</f>
        <v>Công an xã Tân Bình tỉnh Tây Ninh</v>
      </c>
      <c r="C218" s="20" t="s">
        <v>12</v>
      </c>
      <c r="D218" s="20"/>
      <c r="E218" s="1" t="s">
        <v>13</v>
      </c>
      <c r="F218" s="1" t="s">
        <v>13</v>
      </c>
      <c r="G218" s="1" t="s">
        <v>13</v>
      </c>
      <c r="H218" s="1" t="s">
        <v>14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19218</v>
      </c>
      <c r="B219" s="19" t="str">
        <f>HYPERLINK("https://tanbinhthanhpho.tayninh.gov.vn/", "UBND Ủy ban nhân dân xã Tân Bình tỉnh Tây Ninh")</f>
        <v>UBND Ủy ban nhân dân xã Tân Bình tỉnh Tây Ninh</v>
      </c>
      <c r="C219" s="20" t="s">
        <v>12</v>
      </c>
      <c r="D219" s="21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19219</v>
      </c>
      <c r="B220" s="19" t="s">
        <v>65</v>
      </c>
      <c r="C220" s="22" t="s">
        <v>13</v>
      </c>
      <c r="D220" s="20" t="s">
        <v>16</v>
      </c>
      <c r="E220" s="1" t="s">
        <v>13</v>
      </c>
      <c r="F220" s="1" t="s">
        <v>13</v>
      </c>
      <c r="G220" s="1" t="s">
        <v>13</v>
      </c>
      <c r="H220" s="1" t="s">
        <v>14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19220</v>
      </c>
      <c r="B221" s="19" t="str">
        <f>HYPERLINK("https://binhminh.tayninh.gov.vn/vi/page/Uy-ban-nhan-dan-xa-Binh-Minh.html", "UBND Ủy ban nhân dân xã Bình Minh tỉnh Tây Ninh")</f>
        <v>UBND Ủy ban nhân dân xã Bình Minh tỉnh Tây Ninh</v>
      </c>
      <c r="C221" s="20" t="s">
        <v>12</v>
      </c>
      <c r="D221" s="21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19221</v>
      </c>
      <c r="B222" s="19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222" s="20" t="s">
        <v>12</v>
      </c>
      <c r="D222" s="20" t="s">
        <v>16</v>
      </c>
      <c r="E222" s="1" t="s">
        <v>13</v>
      </c>
      <c r="F222" s="1" t="s">
        <v>13</v>
      </c>
      <c r="G222" s="1" t="s">
        <v>13</v>
      </c>
      <c r="H222" s="1" t="s">
        <v>14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19222</v>
      </c>
      <c r="B223" s="19" t="str">
        <f>HYPERLINK("https://ninhson.tayninh.gov.vn/", "UBND Ủy ban nhân dân phường Ninh Sơn tỉnh Tây Ninh")</f>
        <v>UBND Ủy ban nhân dân phường Ninh Sơn tỉnh Tây Ninh</v>
      </c>
      <c r="C223" s="20" t="s">
        <v>12</v>
      </c>
      <c r="D223" s="21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19223</v>
      </c>
      <c r="B224" s="19" t="str">
        <f>HYPERLINK("https://www.facebook.com/p/C%C3%B4ng-an-ph%C6%B0%E1%BB%9Dng-Ninh-Th%E1%BA%A1nh-100071313291976/?locale=vi_VN", "Công an phường Ninh Thạnh tỉnh Tây Ninh")</f>
        <v>Công an phường Ninh Thạnh tỉnh Tây Ninh</v>
      </c>
      <c r="C224" s="20" t="s">
        <v>12</v>
      </c>
      <c r="D224" s="20" t="s">
        <v>16</v>
      </c>
      <c r="E224" s="1" t="s">
        <v>13</v>
      </c>
      <c r="F224" s="1" t="s">
        <v>13</v>
      </c>
      <c r="G224" s="1" t="s">
        <v>13</v>
      </c>
      <c r="H224" s="1" t="s">
        <v>14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19224</v>
      </c>
      <c r="B225" s="19" t="str">
        <f>HYPERLINK("https://ninhthanh.tayninh.gov.vn/", "UBND Ủy ban nhân dân phường Ninh Thạnh tỉnh Tây Ninh")</f>
        <v>UBND Ủy ban nhân dân phường Ninh Thạnh tỉnh Tây Ninh</v>
      </c>
      <c r="C225" s="20" t="s">
        <v>12</v>
      </c>
      <c r="D225" s="21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19225</v>
      </c>
      <c r="B226" s="19" t="s">
        <v>66</v>
      </c>
      <c r="C226" s="22" t="s">
        <v>13</v>
      </c>
      <c r="D226" s="20" t="s">
        <v>16</v>
      </c>
      <c r="E226" s="1" t="s">
        <v>13</v>
      </c>
      <c r="F226" s="1" t="s">
        <v>13</v>
      </c>
      <c r="G226" s="1" t="s">
        <v>13</v>
      </c>
      <c r="H226" s="1" t="s">
        <v>14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19226</v>
      </c>
      <c r="B227" s="19" t="str">
        <f>HYPERLINK("https://tanbien.tayninh.gov.vn/vi/news/phuong-ninh-thanh/", "UBND Ủy ban nhân dân xã Tân Lập tỉnh Tây Ninh")</f>
        <v>UBND Ủy ban nhân dân xã Tân Lập tỉnh Tây Ninh</v>
      </c>
      <c r="C227" s="20" t="s">
        <v>12</v>
      </c>
      <c r="D227" s="21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19227</v>
      </c>
      <c r="B228" s="19" t="s">
        <v>67</v>
      </c>
      <c r="C228" s="22" t="s">
        <v>13</v>
      </c>
      <c r="D228" s="20"/>
      <c r="E228" s="1" t="s">
        <v>13</v>
      </c>
      <c r="F228" s="1" t="s">
        <v>13</v>
      </c>
      <c r="G228" s="1" t="s">
        <v>13</v>
      </c>
      <c r="H228" s="1" t="s">
        <v>14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19228</v>
      </c>
      <c r="B229" s="19" t="str">
        <f>HYPERLINK("https://tanbien.tayninh.gov.vn/vi/news/to-chuc-bo-may-436/to-chuc-bo-may-xa-thanh-bac-5241.html", "UBND Ủy ban nhân dân xã Thạnh Bắc tỉnh Tây Ninh")</f>
        <v>UBND Ủy ban nhân dân xã Thạnh Bắc tỉnh Tây Ninh</v>
      </c>
      <c r="C229" s="20" t="s">
        <v>12</v>
      </c>
      <c r="D229" s="21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19229</v>
      </c>
      <c r="B230" s="19" t="str">
        <f>HYPERLINK("https://www.facebook.com/groups/1297918403694656/", "Công an xã Tân Bình tỉnh Tây Ninh")</f>
        <v>Công an xã Tân Bình tỉnh Tây Ninh</v>
      </c>
      <c r="C230" s="20" t="s">
        <v>12</v>
      </c>
      <c r="D230" s="20"/>
      <c r="E230" s="1" t="s">
        <v>13</v>
      </c>
      <c r="F230" s="1" t="s">
        <v>13</v>
      </c>
      <c r="G230" s="1" t="s">
        <v>13</v>
      </c>
      <c r="H230" s="1" t="s">
        <v>14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19230</v>
      </c>
      <c r="B231" s="19" t="str">
        <f>HYPERLINK("https://tanbinhthanhpho.tayninh.gov.vn/", "UBND Ủy ban nhân dân xã Tân Bình tỉnh Tây Ninh")</f>
        <v>UBND Ủy ban nhân dân xã Tân Bình tỉnh Tây Ninh</v>
      </c>
      <c r="C231" s="20" t="s">
        <v>12</v>
      </c>
      <c r="D231" s="21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19231</v>
      </c>
      <c r="B232" s="19" t="s">
        <v>68</v>
      </c>
      <c r="C232" s="22" t="s">
        <v>13</v>
      </c>
      <c r="D232" s="20"/>
      <c r="E232" s="1" t="s">
        <v>13</v>
      </c>
      <c r="F232" s="1" t="s">
        <v>13</v>
      </c>
      <c r="G232" s="1" t="s">
        <v>13</v>
      </c>
      <c r="H232" s="1" t="s">
        <v>14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19232</v>
      </c>
      <c r="B233" s="19" t="str">
        <f>HYPERLINK("https://tanbien.tayninh.gov.vn/vi/news/phuong-iv/thong-tin-bo-may-hanh-chinh-cua-xa-thanh-binh-cung-cap-vao-cong-thong-tin-dien-tu-cua-xa-6950.html", "UBND Ủy ban nhân dân xã Thạnh Bình tỉnh Tây Ninh")</f>
        <v>UBND Ủy ban nhân dân xã Thạnh Bình tỉnh Tây Ninh</v>
      </c>
      <c r="C233" s="20" t="s">
        <v>12</v>
      </c>
      <c r="D233" s="21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19233</v>
      </c>
      <c r="B234" s="19" t="s">
        <v>69</v>
      </c>
      <c r="C234" s="22" t="s">
        <v>13</v>
      </c>
      <c r="D234" s="20"/>
      <c r="E234" s="1" t="s">
        <v>13</v>
      </c>
      <c r="F234" s="1" t="s">
        <v>13</v>
      </c>
      <c r="G234" s="1" t="s">
        <v>13</v>
      </c>
      <c r="H234" s="1" t="s">
        <v>14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19234</v>
      </c>
      <c r="B235" s="19" t="str">
        <f>HYPERLINK("https://tanbien.tayninh.gov.vn/vi/news/xa-thanh-tay/", "UBND Ủy ban nhân dân xã Thạnh Tây tỉnh Tây Ninh")</f>
        <v>UBND Ủy ban nhân dân xã Thạnh Tây tỉnh Tây Ninh</v>
      </c>
      <c r="C235" s="20" t="s">
        <v>12</v>
      </c>
      <c r="D235" s="21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19235</v>
      </c>
      <c r="B236" s="19" t="str">
        <f>HYPERLINK("https://www.facebook.com/p/C%C3%B4ng-an-x%C3%A3-Ho%C3%A0-Hi%E1%BB%87p-100070072673778/", "Công an xã Hòa Hiệp tỉnh Tây Ninh")</f>
        <v>Công an xã Hòa Hiệp tỉnh Tây Ninh</v>
      </c>
      <c r="C236" s="20" t="s">
        <v>12</v>
      </c>
      <c r="D236" s="20"/>
      <c r="E236" s="1" t="s">
        <v>13</v>
      </c>
      <c r="F236" s="1" t="s">
        <v>13</v>
      </c>
      <c r="G236" s="1" t="s">
        <v>13</v>
      </c>
      <c r="H236" s="1" t="s">
        <v>14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19236</v>
      </c>
      <c r="B237" s="19" t="str">
        <f>HYPERLINK("https://tanbien.tayninh.gov.vn/vi/news/phuong-3/", "UBND Ủy ban nhân dân xã Hòa Hiệp tỉnh Tây Ninh")</f>
        <v>UBND Ủy ban nhân dân xã Hòa Hiệp tỉnh Tây Ninh</v>
      </c>
      <c r="C237" s="20" t="s">
        <v>12</v>
      </c>
      <c r="D237" s="21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19237</v>
      </c>
      <c r="B238" s="19" t="str">
        <f>HYPERLINK("https://www.facebook.com/p/C%C3%B4ng-an-x%C3%A3-T%C3%A2n-Phong-100066777291543/", "Công an xã Tân Phong tỉnh Tây Ninh")</f>
        <v>Công an xã Tân Phong tỉnh Tây Ninh</v>
      </c>
      <c r="C238" s="20" t="s">
        <v>12</v>
      </c>
      <c r="D238" s="20"/>
      <c r="E238" s="1" t="s">
        <v>13</v>
      </c>
      <c r="F238" s="1" t="s">
        <v>13</v>
      </c>
      <c r="G238" s="1" t="s">
        <v>13</v>
      </c>
      <c r="H238" s="1" t="s">
        <v>14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19238</v>
      </c>
      <c r="B239" s="19" t="str">
        <f>HYPERLINK("https://tanphong.tayninh.gov.vn/", "UBND Ủy ban nhân dân xã Tân Phong tỉnh Tây Ninh")</f>
        <v>UBND Ủy ban nhân dân xã Tân Phong tỉnh Tây Ninh</v>
      </c>
      <c r="C239" s="20" t="s">
        <v>12</v>
      </c>
      <c r="D239" s="21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19239</v>
      </c>
      <c r="B240" s="19" t="str">
        <f>HYPERLINK("https://www.facebook.com/p/C%C3%B4ng-an-x%C3%A3-M%E1%BB%8F-C%C3%B4ng-100068081329717/", "Công an xã Mỏ Công tỉnh Tây Ninh")</f>
        <v>Công an xã Mỏ Công tỉnh Tây Ninh</v>
      </c>
      <c r="C240" s="20" t="s">
        <v>12</v>
      </c>
      <c r="D240" s="20" t="s">
        <v>16</v>
      </c>
      <c r="E240" s="1" t="s">
        <v>13</v>
      </c>
      <c r="F240" s="1" t="s">
        <v>13</v>
      </c>
      <c r="G240" s="1" t="s">
        <v>13</v>
      </c>
      <c r="H240" s="1" t="s">
        <v>14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19240</v>
      </c>
      <c r="B241" s="19" t="str">
        <f>HYPERLINK("https://tanbien.tayninh.gov.vn/vi/news/xa-mo-cong/", "UBND Ủy ban nhân dân xã Mỏ Công tỉnh Tây Ninh")</f>
        <v>UBND Ủy ban nhân dân xã Mỏ Công tỉnh Tây Ninh</v>
      </c>
      <c r="C241" s="20" t="s">
        <v>12</v>
      </c>
      <c r="D241" s="21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19241</v>
      </c>
      <c r="B242" s="19" t="str">
        <f>HYPERLINK("https://www.facebook.com/CAX.Travong/", "Công an xã Trà Vong tỉnh Tây Ninh")</f>
        <v>Công an xã Trà Vong tỉnh Tây Ninh</v>
      </c>
      <c r="C242" s="20" t="s">
        <v>12</v>
      </c>
      <c r="D242" s="20" t="s">
        <v>16</v>
      </c>
      <c r="E242" s="1" t="s">
        <v>13</v>
      </c>
      <c r="F242" s="1" t="s">
        <v>13</v>
      </c>
      <c r="G242" s="1" t="s">
        <v>13</v>
      </c>
      <c r="H242" s="1" t="s">
        <v>14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19242</v>
      </c>
      <c r="B243" s="19" t="str">
        <f>HYPERLINK("https://tanbien.tayninh.gov.vn/vi/news/to-chuc-bo-may-407/thong-tin-lanh-dao-xa-tra-vong-5847.html", "UBND Ủy ban nhân dân xã Trà Vong tỉnh Tây Ninh")</f>
        <v>UBND Ủy ban nhân dân xã Trà Vong tỉnh Tây Ninh</v>
      </c>
      <c r="C243" s="20" t="s">
        <v>12</v>
      </c>
      <c r="D243" s="21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19243</v>
      </c>
      <c r="B244" s="19" t="str">
        <f>HYPERLINK("https://www.facebook.com/p/C%C3%B4ng-An-x%C3%A3-T%C3%A2n-H%C3%A0-100070057856366/", "Công an xã Tân Hà tỉnh Tây Ninh")</f>
        <v>Công an xã Tân Hà tỉnh Tây Ninh</v>
      </c>
      <c r="C244" s="20" t="s">
        <v>12</v>
      </c>
      <c r="D244" s="20" t="s">
        <v>16</v>
      </c>
      <c r="E244" s="1" t="s">
        <v>13</v>
      </c>
      <c r="F244" s="1" t="s">
        <v>13</v>
      </c>
      <c r="G244" s="1" t="s">
        <v>13</v>
      </c>
      <c r="H244" s="1" t="s">
        <v>14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19244</v>
      </c>
      <c r="B245" s="19" t="str">
        <f>HYPERLINK("https://tanchau.tayninh.gov.vn/vi/page/Uy-ban-nhan-dan-xa-Tan-Ha.html", "UBND Ủy ban nhân dân xã Tân Hà tỉnh Tây Ninh")</f>
        <v>UBND Ủy ban nhân dân xã Tân Hà tỉnh Tây Ninh</v>
      </c>
      <c r="C245" s="20" t="s">
        <v>12</v>
      </c>
      <c r="D245" s="21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19245</v>
      </c>
      <c r="B246" s="19" t="s">
        <v>70</v>
      </c>
      <c r="C246" s="22" t="s">
        <v>13</v>
      </c>
      <c r="D246" s="20"/>
      <c r="E246" s="1" t="s">
        <v>13</v>
      </c>
      <c r="F246" s="1" t="s">
        <v>13</v>
      </c>
      <c r="G246" s="1" t="s">
        <v>13</v>
      </c>
      <c r="H246" s="1" t="s">
        <v>14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19246</v>
      </c>
      <c r="B247" s="19" t="str">
        <f>HYPERLINK("https://tanchau.tayninh.gov.vn/vi/page/Uy-ban-nhan-dan-xa-Tan-Dong.html", "UBND Ủy ban nhân dân xã Tân Đông tỉnh Tây Ninh")</f>
        <v>UBND Ủy ban nhân dân xã Tân Đông tỉnh Tây Ninh</v>
      </c>
      <c r="C247" s="20" t="s">
        <v>12</v>
      </c>
      <c r="D247" s="21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19247</v>
      </c>
      <c r="B248" s="19" t="str">
        <f>HYPERLINK("https://www.facebook.com/p/C%C3%B4ng-an-x%C3%A3-T%C3%A2n-H%E1%BB%99i-100092568781903/", "Công an xã Tân Hội tỉnh Tây Ninh")</f>
        <v>Công an xã Tân Hội tỉnh Tây Ninh</v>
      </c>
      <c r="C248" s="20" t="s">
        <v>12</v>
      </c>
      <c r="D248" s="20"/>
      <c r="E248" s="1" t="s">
        <v>13</v>
      </c>
      <c r="F248" s="1" t="s">
        <v>13</v>
      </c>
      <c r="G248" s="1" t="s">
        <v>13</v>
      </c>
      <c r="H248" s="1" t="s">
        <v>14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19248</v>
      </c>
      <c r="B249" s="19" t="str">
        <f>HYPERLINK("https://tanchau.tayninh.gov.vn/vi/page/Uy-ban-nhan-dan-xa-Tan-Hoi.html", "UBND Ủy ban nhân dân xã Tân Hội tỉnh Tây Ninh")</f>
        <v>UBND Ủy ban nhân dân xã Tân Hội tỉnh Tây Ninh</v>
      </c>
      <c r="C249" s="20" t="s">
        <v>12</v>
      </c>
      <c r="D249" s="21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19249</v>
      </c>
      <c r="B250" s="19" t="str">
        <f>HYPERLINK("https://www.facebook.com/ConganxaTanhoa/", "Công an xã Tân Hòa tỉnh Tây Ninh")</f>
        <v>Công an xã Tân Hòa tỉnh Tây Ninh</v>
      </c>
      <c r="C250" s="20" t="s">
        <v>12</v>
      </c>
      <c r="D250" s="20"/>
      <c r="E250" s="1" t="s">
        <v>13</v>
      </c>
      <c r="F250" s="1" t="s">
        <v>13</v>
      </c>
      <c r="G250" s="1" t="s">
        <v>13</v>
      </c>
      <c r="H250" s="1" t="s">
        <v>14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19250</v>
      </c>
      <c r="B251" s="19" t="str">
        <f>HYPERLINK("https://tanchau.tayninh.gov.vn/vi/page/Uy-ban-nhan-dan-xa-Tan-Hoa.html", "UBND Ủy ban nhân dân xã Tân Hòa tỉnh Tây Ninh")</f>
        <v>UBND Ủy ban nhân dân xã Tân Hòa tỉnh Tây Ninh</v>
      </c>
      <c r="C251" s="20" t="s">
        <v>12</v>
      </c>
      <c r="D251" s="21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19251</v>
      </c>
      <c r="B252" s="19" t="str">
        <f>HYPERLINK("https://www.facebook.com/groups/518687299486534/", "Công an xã Suối Ngô tỉnh Tây Ninh")</f>
        <v>Công an xã Suối Ngô tỉnh Tây Ninh</v>
      </c>
      <c r="C252" s="20" t="s">
        <v>12</v>
      </c>
      <c r="D252" s="20"/>
      <c r="E252" s="1" t="s">
        <v>13</v>
      </c>
      <c r="F252" s="1" t="s">
        <v>13</v>
      </c>
      <c r="G252" s="1" t="s">
        <v>13</v>
      </c>
      <c r="H252" s="1" t="s">
        <v>14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19252</v>
      </c>
      <c r="B253" s="19" t="str">
        <f>HYPERLINK("https://tanchau.tayninh.gov.vn/vi/page/Uy-ban-nhan-dan-xa-Suoi-Ngo.html", "UBND Ủy ban nhân dân xã Suối Ngô tỉnh Tây Ninh")</f>
        <v>UBND Ủy ban nhân dân xã Suối Ngô tỉnh Tây Ninh</v>
      </c>
      <c r="C253" s="20" t="s">
        <v>12</v>
      </c>
      <c r="D253" s="21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19253</v>
      </c>
      <c r="B254" s="19" t="str">
        <f>HYPERLINK("https://www.facebook.com/conganxaxsuoiday/", "Công an xã Suối Dây tỉnh Tây Ninh")</f>
        <v>Công an xã Suối Dây tỉnh Tây Ninh</v>
      </c>
      <c r="C254" s="20" t="s">
        <v>12</v>
      </c>
      <c r="D254" s="20" t="s">
        <v>16</v>
      </c>
      <c r="E254" s="1" t="s">
        <v>13</v>
      </c>
      <c r="F254" s="1" t="s">
        <v>13</v>
      </c>
      <c r="G254" s="1" t="s">
        <v>13</v>
      </c>
      <c r="H254" s="1" t="s">
        <v>14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19254</v>
      </c>
      <c r="B255" s="19" t="str">
        <f>HYPERLINK("https://tanchau.tayninh.gov.vn/vi/page/Uy-ban-nhan-dan-xa-Suoi-Day.html", "UBND Ủy ban nhân dân xã Suối Dây tỉnh Tây Ninh")</f>
        <v>UBND Ủy ban nhân dân xã Suối Dây tỉnh Tây Ninh</v>
      </c>
      <c r="C255" s="20" t="s">
        <v>12</v>
      </c>
      <c r="D255" s="21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19255</v>
      </c>
      <c r="B256" s="19" t="str">
        <f>HYPERLINK("https://www.facebook.com/p/C%C3%B4ng-an-ph%C6%B0%E1%BB%9Dng-Hi%E1%BB%87p-T%C3%A2n-th%E1%BB%8B-x%C3%A3-Ho%C3%A0-Th%C3%A0nh-t%E1%BB%89nh-T%C3%A2y-Ninh-100081150403267/", "Công an xã Tân Hiệp tỉnh Tây Ninh")</f>
        <v>Công an xã Tân Hiệp tỉnh Tây Ninh</v>
      </c>
      <c r="C256" s="20" t="s">
        <v>12</v>
      </c>
      <c r="D256" s="20" t="s">
        <v>16</v>
      </c>
      <c r="E256" s="1" t="s">
        <v>13</v>
      </c>
      <c r="F256" s="1" t="s">
        <v>13</v>
      </c>
      <c r="G256" s="1" t="s">
        <v>13</v>
      </c>
      <c r="H256" s="1" t="s">
        <v>14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19256</v>
      </c>
      <c r="B257" s="19" t="str">
        <f>HYPERLINK("https://tanchau.tayninh.gov.vn/vi/page/Uy-ban-nhan-dan-xa-Tan-Hiep.html", "UBND Ủy ban nhân dân xã Tân Hiệp tỉnh Tây Ninh")</f>
        <v>UBND Ủy ban nhân dân xã Tân Hiệp tỉnh Tây Ninh</v>
      </c>
      <c r="C257" s="20" t="s">
        <v>12</v>
      </c>
      <c r="D257" s="21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19257</v>
      </c>
      <c r="B258" s="19" t="str">
        <f>HYPERLINK("https://www.facebook.com/CAXTDTN/", "Công an xã Thạnh Đông tỉnh Tây Ninh")</f>
        <v>Công an xã Thạnh Đông tỉnh Tây Ninh</v>
      </c>
      <c r="C258" s="20" t="s">
        <v>12</v>
      </c>
      <c r="D258" s="20" t="s">
        <v>16</v>
      </c>
      <c r="E258" s="1" t="s">
        <v>13</v>
      </c>
      <c r="F258" s="1" t="s">
        <v>13</v>
      </c>
      <c r="G258" s="1" t="s">
        <v>13</v>
      </c>
      <c r="H258" s="1" t="s">
        <v>14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19258</v>
      </c>
      <c r="B259" s="19" t="str">
        <f>HYPERLINK("https://tanchau.tayninh.gov.vn/vi/page/Uy-ban-nhan-dan-xa-Thanh-Dong.html", "UBND Ủy ban nhân dân xã Thạnh Đông tỉnh Tây Ninh")</f>
        <v>UBND Ủy ban nhân dân xã Thạnh Đông tỉnh Tây Ninh</v>
      </c>
      <c r="C259" s="20" t="s">
        <v>12</v>
      </c>
      <c r="D259" s="21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19259</v>
      </c>
      <c r="B260" s="19" t="s">
        <v>71</v>
      </c>
      <c r="C260" s="22" t="s">
        <v>13</v>
      </c>
      <c r="D260" s="20"/>
      <c r="E260" s="1" t="s">
        <v>13</v>
      </c>
      <c r="F260" s="1" t="s">
        <v>13</v>
      </c>
      <c r="G260" s="1" t="s">
        <v>13</v>
      </c>
      <c r="H260" s="1" t="s">
        <v>14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19260</v>
      </c>
      <c r="B261" s="19" t="str">
        <f>HYPERLINK("https://tanchau.tayninh.gov.vn/vi/page/Uy-ban-nhan-dan-xa-Tan-Thanh.html", "UBND Ủy ban nhân dân xã Tân Thành tỉnh Tây Ninh")</f>
        <v>UBND Ủy ban nhân dân xã Tân Thành tỉnh Tây Ninh</v>
      </c>
      <c r="C261" s="20" t="s">
        <v>12</v>
      </c>
      <c r="D261" s="21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19261</v>
      </c>
      <c r="B262" s="19" t="s">
        <v>72</v>
      </c>
      <c r="C262" s="22" t="s">
        <v>13</v>
      </c>
      <c r="D262" s="20"/>
      <c r="E262" s="1" t="s">
        <v>13</v>
      </c>
      <c r="F262" s="1" t="s">
        <v>13</v>
      </c>
      <c r="G262" s="1" t="s">
        <v>13</v>
      </c>
      <c r="H262" s="1" t="s">
        <v>14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19262</v>
      </c>
      <c r="B263" s="19" t="str">
        <f>HYPERLINK("https://tanchau.tayninh.gov.vn/vi/page/Uy-ban-nhan-dan-xa-Tan-Phu.html", "UBND Ủy ban nhân dân xã Tân Phú tỉnh Tây Ninh")</f>
        <v>UBND Ủy ban nhân dân xã Tân Phú tỉnh Tây Ninh</v>
      </c>
      <c r="C263" s="20" t="s">
        <v>12</v>
      </c>
      <c r="D263" s="21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19263</v>
      </c>
      <c r="B264" s="19" t="s">
        <v>73</v>
      </c>
      <c r="C264" s="22" t="s">
        <v>13</v>
      </c>
      <c r="D264" s="20" t="s">
        <v>16</v>
      </c>
      <c r="E264" s="1" t="s">
        <v>13</v>
      </c>
      <c r="F264" s="1" t="s">
        <v>13</v>
      </c>
      <c r="G264" s="1" t="s">
        <v>13</v>
      </c>
      <c r="H264" s="1" t="s">
        <v>14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19264</v>
      </c>
      <c r="B265" s="19" t="str">
        <f>HYPERLINK("https://tanchau.tayninh.gov.vn/vi/page/Uy-ban-nhan-dan-xa-Tan-Hung.html", "UBND Ủy ban nhân dân xã Tân Hưng tỉnh Tây Ninh")</f>
        <v>UBND Ủy ban nhân dân xã Tân Hưng tỉnh Tây Ninh</v>
      </c>
      <c r="C265" s="20" t="s">
        <v>12</v>
      </c>
      <c r="D265" s="21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19265</v>
      </c>
      <c r="B266" s="19" t="str">
        <f>HYPERLINK("https://www.facebook.com/p/C%C3%B4ng-an-x%C3%A3-Su%E1%BB%91i-%C4%90%C3%A1-100070632272565/", "Công an xã Suối Đá tỉnh Tây Ninh")</f>
        <v>Công an xã Suối Đá tỉnh Tây Ninh</v>
      </c>
      <c r="C266" s="20" t="s">
        <v>12</v>
      </c>
      <c r="D266" s="20" t="s">
        <v>16</v>
      </c>
      <c r="E266" s="1" t="s">
        <v>13</v>
      </c>
      <c r="F266" s="1" t="s">
        <v>13</v>
      </c>
      <c r="G266" s="1" t="s">
        <v>13</v>
      </c>
      <c r="H266" s="1" t="s">
        <v>14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19266</v>
      </c>
      <c r="B267" s="19" t="str">
        <f>HYPERLINK("https://www.tayninh.gov.vn/vi/news/dua-nghi/t-y-ninh-s-p-nh-p-p-su-i-nh-m-v-o-p-ph-c-l-i-2-x-su-i---huy-n-d-ng-minh-ch-u-33611.html", "UBND Ủy ban nhân dân xã Suối Đá tỉnh Tây Ninh")</f>
        <v>UBND Ủy ban nhân dân xã Suối Đá tỉnh Tây Ninh</v>
      </c>
      <c r="C267" s="20" t="s">
        <v>12</v>
      </c>
      <c r="D267" s="21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19267</v>
      </c>
      <c r="B268" s="19" t="s">
        <v>74</v>
      </c>
      <c r="C268" s="22" t="s">
        <v>13</v>
      </c>
      <c r="D268" s="20"/>
      <c r="E268" s="1" t="s">
        <v>13</v>
      </c>
      <c r="F268" s="1" t="s">
        <v>13</v>
      </c>
      <c r="G268" s="1" t="s">
        <v>13</v>
      </c>
      <c r="H268" s="1" t="s">
        <v>14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19268</v>
      </c>
      <c r="B269" s="19" t="str">
        <f>HYPERLINK("https://duongminhchau.tayninh.gov.vn/", "UBND Ủy ban nhân dân xã Phan tỉnh Tây Ninh")</f>
        <v>UBND Ủy ban nhân dân xã Phan tỉnh Tây Ninh</v>
      </c>
      <c r="C269" s="20" t="s">
        <v>12</v>
      </c>
      <c r="D269" s="21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19269</v>
      </c>
      <c r="B270" s="19" t="str">
        <f>HYPERLINK("https://www.facebook.com/p/C%C3%B4ng-an-x%C3%A3-Ph%C6%B0%E1%BB%9Bc-Ninh-100069805142208/", "Công an xã Phước Ninh tỉnh Tây Ninh")</f>
        <v>Công an xã Phước Ninh tỉnh Tây Ninh</v>
      </c>
      <c r="C270" s="20" t="s">
        <v>12</v>
      </c>
      <c r="D270" s="20" t="s">
        <v>16</v>
      </c>
      <c r="E270" s="1" t="s">
        <v>13</v>
      </c>
      <c r="F270" s="1" t="s">
        <v>13</v>
      </c>
      <c r="G270" s="1" t="s">
        <v>13</v>
      </c>
      <c r="H270" s="1" t="s">
        <v>14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19270</v>
      </c>
      <c r="B271" s="19" t="str">
        <f>HYPERLINK("https://godau.tayninh.gov.vn/vi/page/Uy-ban-nhan-dan-xa-Phuoc-Dong.html", "UBND Ủy ban nhân dân xã Phước Ninh tỉnh Tây Ninh")</f>
        <v>UBND Ủy ban nhân dân xã Phước Ninh tỉnh Tây Ninh</v>
      </c>
      <c r="C271" s="20" t="s">
        <v>12</v>
      </c>
      <c r="D271" s="21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19271</v>
      </c>
      <c r="B272" s="19" t="s">
        <v>75</v>
      </c>
      <c r="C272" s="22" t="s">
        <v>13</v>
      </c>
      <c r="D272" s="20" t="s">
        <v>16</v>
      </c>
      <c r="E272" s="1" t="s">
        <v>13</v>
      </c>
      <c r="F272" s="1" t="s">
        <v>13</v>
      </c>
      <c r="G272" s="1" t="s">
        <v>13</v>
      </c>
      <c r="H272" s="1" t="s">
        <v>14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19272</v>
      </c>
      <c r="B273" s="19" t="str">
        <f>HYPERLINK("https://duongminhchau.tayninh.gov.vn/", "UBND Ủy ban nhân dân xã Phước Minh tỉnh Tây Ninh")</f>
        <v>UBND Ủy ban nhân dân xã Phước Minh tỉnh Tây Ninh</v>
      </c>
      <c r="C273" s="20" t="s">
        <v>12</v>
      </c>
      <c r="D273" s="21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19273</v>
      </c>
      <c r="B274" s="19" t="str">
        <f>HYPERLINK("https://www.facebook.com/CaxBauNang/", "Công an xã Bàu Năng tỉnh Tây Ninh")</f>
        <v>Công an xã Bàu Năng tỉnh Tây Ninh</v>
      </c>
      <c r="C274" s="20" t="s">
        <v>12</v>
      </c>
      <c r="D274" s="20" t="s">
        <v>16</v>
      </c>
      <c r="E274" s="1" t="s">
        <v>13</v>
      </c>
      <c r="F274" s="1" t="s">
        <v>13</v>
      </c>
      <c r="G274" s="1" t="s">
        <v>13</v>
      </c>
      <c r="H274" s="1" t="s">
        <v>14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19274</v>
      </c>
      <c r="B275" s="19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275" s="20" t="s">
        <v>12</v>
      </c>
      <c r="D275" s="21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19275</v>
      </c>
      <c r="B276" s="19" t="str">
        <f>HYPERLINK("https://www.facebook.com/p/C%C3%B4ng-an-x%C3%A3-Ch%C3%A0-L%C3%A0-100069692137152/", "Công an xã Chà Là tỉnh Tây Ninh")</f>
        <v>Công an xã Chà Là tỉnh Tây Ninh</v>
      </c>
      <c r="C276" s="20" t="s">
        <v>12</v>
      </c>
      <c r="D276" s="20" t="s">
        <v>16</v>
      </c>
      <c r="E276" s="1" t="s">
        <v>13</v>
      </c>
      <c r="F276" s="1" t="s">
        <v>13</v>
      </c>
      <c r="G276" s="1" t="s">
        <v>13</v>
      </c>
      <c r="H276" s="1" t="s">
        <v>14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19276</v>
      </c>
      <c r="B277" s="19" t="str">
        <f>HYPERLINK("https://www.tayninh.gov.vn/vi/news/thong-tin-dat-dai/giao--t-cho-ubnd-x-ch-l-x-y-d-ng-khu-di-t-ch-l-ch-s-c-n-c-l-ng--ch-l--38531.html", "UBND Ủy ban nhân dân xã Chà Là tỉnh Tây Ninh")</f>
        <v>UBND Ủy ban nhân dân xã Chà Là tỉnh Tây Ninh</v>
      </c>
      <c r="C277" s="20" t="s">
        <v>12</v>
      </c>
      <c r="D277" s="21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19277</v>
      </c>
      <c r="B278" s="19" t="str">
        <f>HYPERLINK("https://www.facebook.com/p/Tr%E1%BA%A1m-y-t%E1%BA%BF-x%C3%A3-C%E1%BA%A7u-Kh%E1%BB%9Fi-100068025999396/", "Công an xã Cầu Khởi tỉnh Tây Ninh")</f>
        <v>Công an xã Cầu Khởi tỉnh Tây Ninh</v>
      </c>
      <c r="C278" s="20" t="s">
        <v>12</v>
      </c>
      <c r="D278" s="20" t="s">
        <v>16</v>
      </c>
      <c r="E278" s="1" t="s">
        <v>13</v>
      </c>
      <c r="F278" s="1" t="s">
        <v>13</v>
      </c>
      <c r="G278" s="1" t="s">
        <v>13</v>
      </c>
      <c r="H278" s="1" t="s">
        <v>14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19278</v>
      </c>
      <c r="B279" s="19" t="str">
        <f>HYPERLINK("https://www.tayninh.gov.vn/vi/news/tin-noi-bat/l-nh--o-t-nh-d-l-c-ng-b-x-c-u-kh-i-huy-n-d-ng-minh-ch-u--t-chu-n-n-ng-th-n-m-i-v-x-v-n-h-a-n-ng-th-n-m-i-2018-4387.html", "UBND Ủy ban nhân dân xã Cầu Khởi tỉnh Tây Ninh")</f>
        <v>UBND Ủy ban nhân dân xã Cầu Khởi tỉnh Tây Ninh</v>
      </c>
      <c r="C279" s="20" t="s">
        <v>12</v>
      </c>
      <c r="D279" s="21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19279</v>
      </c>
      <c r="B280" s="19" t="str">
        <f>HYPERLINK("https://www.facebook.com/groups/331932144009367/", "Công an xã Bến Củi tỉnh Tây Ninh")</f>
        <v>Công an xã Bến Củi tỉnh Tây Ninh</v>
      </c>
      <c r="C280" s="20" t="s">
        <v>12</v>
      </c>
      <c r="D280" s="20" t="s">
        <v>16</v>
      </c>
      <c r="E280" s="1" t="s">
        <v>13</v>
      </c>
      <c r="F280" s="1" t="s">
        <v>13</v>
      </c>
      <c r="G280" s="1" t="s">
        <v>13</v>
      </c>
      <c r="H280" s="1" t="s">
        <v>14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19280</v>
      </c>
      <c r="B281" s="19" t="str">
        <f>HYPERLINK("https://xabencui.tayninh.gov.vn/vi/page/to-chuc.html", "UBND Ủy ban nhân dân xã Bến Củi tỉnh Tây Ninh")</f>
        <v>UBND Ủy ban nhân dân xã Bến Củi tỉnh Tây Ninh</v>
      </c>
      <c r="C281" s="20" t="s">
        <v>12</v>
      </c>
      <c r="D281" s="21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19281</v>
      </c>
      <c r="B282" s="19" t="s">
        <v>76</v>
      </c>
      <c r="C282" s="22" t="s">
        <v>13</v>
      </c>
      <c r="D282" s="20" t="s">
        <v>16</v>
      </c>
      <c r="E282" s="1" t="s">
        <v>13</v>
      </c>
      <c r="F282" s="1" t="s">
        <v>13</v>
      </c>
      <c r="G282" s="1" t="s">
        <v>13</v>
      </c>
      <c r="H282" s="1" t="s">
        <v>14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19282</v>
      </c>
      <c r="B283" s="19" t="str">
        <f>HYPERLINK("https://1022.tayninh.gov.vn/vi/chi-tiet-phan-anh?id=41238", "UBND Ủy ban nhân dân xã Lộc Ninh tỉnh Tây Ninh")</f>
        <v>UBND Ủy ban nhân dân xã Lộc Ninh tỉnh Tây Ninh</v>
      </c>
      <c r="C283" s="20" t="s">
        <v>12</v>
      </c>
      <c r="D283" s="21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19283</v>
      </c>
      <c r="B284" s="19" t="s">
        <v>77</v>
      </c>
      <c r="C284" s="22" t="s">
        <v>13</v>
      </c>
      <c r="D284" s="20"/>
      <c r="E284" s="1" t="s">
        <v>13</v>
      </c>
      <c r="F284" s="1" t="s">
        <v>13</v>
      </c>
      <c r="G284" s="1" t="s">
        <v>13</v>
      </c>
      <c r="H284" s="1" t="s">
        <v>14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19284</v>
      </c>
      <c r="B285" s="19" t="str">
        <f>HYPERLINK("https://duongminhchau.tayninh.gov.vn/", "UBND Ủy ban nhân dân xã Truông Mít tỉnh Tây Ninh")</f>
        <v>UBND Ủy ban nhân dân xã Truông Mít tỉnh Tây Ninh</v>
      </c>
      <c r="C285" s="20" t="s">
        <v>12</v>
      </c>
      <c r="D285" s="21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19285</v>
      </c>
      <c r="B286" s="19" t="s">
        <v>78</v>
      </c>
      <c r="C286" s="22" t="s">
        <v>13</v>
      </c>
      <c r="D286" s="20" t="s">
        <v>16</v>
      </c>
      <c r="E286" s="1" t="s">
        <v>13</v>
      </c>
      <c r="F286" s="1" t="s">
        <v>13</v>
      </c>
      <c r="G286" s="1" t="s">
        <v>13</v>
      </c>
      <c r="H286" s="1" t="s">
        <v>14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19286</v>
      </c>
      <c r="B287" s="19" t="str">
        <f>HYPERLINK("https://chauthanh.tayninh.gov.vn/vi/co-cau-to-chuc/vieworg/UBND-xa-Hao-Duoc-47/", "UBND Ủy ban nhân dân xã Hảo Đước tỉnh Tây Ninh")</f>
        <v>UBND Ủy ban nhân dân xã Hảo Đước tỉnh Tây Ninh</v>
      </c>
      <c r="C287" s="20" t="s">
        <v>12</v>
      </c>
      <c r="D287" s="21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19287</v>
      </c>
      <c r="B288" s="19" t="str">
        <f>HYPERLINK("https://www.facebook.com/p/C%C3%B4ng-an-x%C3%A3-Ph%C6%B0%E1%BB%9Bc-Vinh-huy%E1%BB%87n-Ninh-Ph%C6%B0%E1%BB%9Bc-100068912764094/", "Công an xã Phước Vinh tỉnh Tây Ninh")</f>
        <v>Công an xã Phước Vinh tỉnh Tây Ninh</v>
      </c>
      <c r="C288" s="20" t="s">
        <v>12</v>
      </c>
      <c r="D288" s="20" t="s">
        <v>16</v>
      </c>
      <c r="E288" s="1" t="s">
        <v>13</v>
      </c>
      <c r="F288" s="1" t="s">
        <v>13</v>
      </c>
      <c r="G288" s="1" t="s">
        <v>13</v>
      </c>
      <c r="H288" s="1" t="s">
        <v>14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19288</v>
      </c>
      <c r="B289" s="19" t="str">
        <f>HYPERLINK("https://chauthanh.tayninh.gov.vn/vi/news/phuoc-vinh/ubnd-xa-phuoc-vinh-thong-bao-tiep-nhan-dich-vu-cong-truc-tuyen-http-dichvucong-tayninh-gov-vn-1973.html", "UBND Ủy ban nhân dân xã Phước Vinh tỉnh Tây Ninh")</f>
        <v>UBND Ủy ban nhân dân xã Phước Vinh tỉnh Tây Ninh</v>
      </c>
      <c r="C289" s="20" t="s">
        <v>12</v>
      </c>
      <c r="D289" s="21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19289</v>
      </c>
      <c r="B290" s="19" t="str">
        <f>HYPERLINK("https://www.facebook.com/p/C%C3%B4ng-an-x%C3%A3-%C4%90%E1%BB%93ng-Kh%E1%BB%9Fi-100071459858269/", "Công an xã Đồng Khởi tỉnh Tây Ninh")</f>
        <v>Công an xã Đồng Khởi tỉnh Tây Ninh</v>
      </c>
      <c r="C290" s="20" t="s">
        <v>12</v>
      </c>
      <c r="D290" s="20" t="s">
        <v>16</v>
      </c>
      <c r="E290" s="1" t="s">
        <v>13</v>
      </c>
      <c r="F290" s="1" t="s">
        <v>13</v>
      </c>
      <c r="G290" s="1" t="s">
        <v>13</v>
      </c>
      <c r="H290" s="1" t="s">
        <v>14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19290</v>
      </c>
      <c r="B291" s="19" t="str">
        <f>HYPERLINK("https://chauthanh.tayninh.gov.vn/vi/news/dong-khoi/", "UBND Ủy ban nhân dân xã Đồng Khởi tỉnh Tây Ninh")</f>
        <v>UBND Ủy ban nhân dân xã Đồng Khởi tỉnh Tây Ninh</v>
      </c>
      <c r="C291" s="20" t="s">
        <v>12</v>
      </c>
      <c r="D291" s="21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19291</v>
      </c>
      <c r="B292" s="19" t="str">
        <f>HYPERLINK("https://www.facebook.com/p/C%C3%B4ng-an-x%C3%A3-Th%C3%A1i-B%C3%ACnh-100067203055640/", "Công an xã Thái Bình tỉnh Tây Ninh")</f>
        <v>Công an xã Thái Bình tỉnh Tây Ninh</v>
      </c>
      <c r="C292" s="20" t="s">
        <v>12</v>
      </c>
      <c r="D292" s="20"/>
      <c r="E292" s="1" t="s">
        <v>13</v>
      </c>
      <c r="F292" s="1" t="s">
        <v>13</v>
      </c>
      <c r="G292" s="1" t="s">
        <v>13</v>
      </c>
      <c r="H292" s="1" t="s">
        <v>14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19292</v>
      </c>
      <c r="B293" s="19" t="str">
        <f>HYPERLINK("https://chauthanh.tayninh.gov.vn/vi/co-cau-to-chuc/vieworg/UBND-xa-Thai-Binh-41/", "UBND Ủy ban nhân dân xã Thái Bình tỉnh Tây Ninh")</f>
        <v>UBND Ủy ban nhân dân xã Thái Bình tỉnh Tây Ninh</v>
      </c>
      <c r="C293" s="20" t="s">
        <v>12</v>
      </c>
      <c r="D293" s="21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19293</v>
      </c>
      <c r="B294" s="19" t="str">
        <f>HYPERLINK("https://www.facebook.com/doanthanhniencongantayninh/", "Công an xã An Cơ tỉnh Tây Ninh")</f>
        <v>Công an xã An Cơ tỉnh Tây Ninh</v>
      </c>
      <c r="C294" s="20" t="s">
        <v>12</v>
      </c>
      <c r="D294" s="20" t="s">
        <v>16</v>
      </c>
      <c r="E294" s="1" t="s">
        <v>13</v>
      </c>
      <c r="F294" s="1" t="s">
        <v>13</v>
      </c>
      <c r="G294" s="1" t="s">
        <v>13</v>
      </c>
      <c r="H294" s="1" t="s">
        <v>14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19294</v>
      </c>
      <c r="B295" s="19" t="str">
        <f>HYPERLINK("https://www.tayninh.gov.vn/", "UBND Ủy ban nhân dân xã An Cơ tỉnh Tây Ninh")</f>
        <v>UBND Ủy ban nhân dân xã An Cơ tỉnh Tây Ninh</v>
      </c>
      <c r="C295" s="20" t="s">
        <v>12</v>
      </c>
      <c r="D295" s="21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19295</v>
      </c>
      <c r="B296" s="19" t="s">
        <v>79</v>
      </c>
      <c r="C296" s="22" t="s">
        <v>13</v>
      </c>
      <c r="D296" s="20" t="s">
        <v>16</v>
      </c>
      <c r="E296" s="1" t="s">
        <v>13</v>
      </c>
      <c r="F296" s="1" t="s">
        <v>13</v>
      </c>
      <c r="G296" s="1" t="s">
        <v>13</v>
      </c>
      <c r="H296" s="1" t="s">
        <v>14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19296</v>
      </c>
      <c r="B297" s="19" t="str">
        <f>HYPERLINK("https://www.tayninh.gov.vn/vi/page/Lanh-dao-UBND-tinh.html", "UBND Ủy ban nhân dân xã Biên Giới tỉnh Tây Ninh")</f>
        <v>UBND Ủy ban nhân dân xã Biên Giới tỉnh Tây Ninh</v>
      </c>
      <c r="C297" s="20" t="s">
        <v>12</v>
      </c>
      <c r="D297" s="21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19297</v>
      </c>
      <c r="B298" s="19" t="str">
        <f>HYPERLINK("https://www.facebook.com/catxhoathanhtn/?locale=vi_VN", "Công an xã Hòa Thạnh tỉnh Tây Ninh")</f>
        <v>Công an xã Hòa Thạnh tỉnh Tây Ninh</v>
      </c>
      <c r="C298" s="20" t="s">
        <v>12</v>
      </c>
      <c r="D298" s="20"/>
      <c r="E298" s="1" t="s">
        <v>13</v>
      </c>
      <c r="F298" s="1" t="s">
        <v>13</v>
      </c>
      <c r="G298" s="1" t="s">
        <v>13</v>
      </c>
      <c r="H298" s="1" t="s">
        <v>14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19298</v>
      </c>
      <c r="B299" s="19" t="str">
        <f>HYPERLINK("https://hoathanh.tayninh.gov.vn/", "UBND Ủy ban nhân dân xã Hòa Thạnh tỉnh Tây Ninh")</f>
        <v>UBND Ủy ban nhân dân xã Hòa Thạnh tỉnh Tây Ninh</v>
      </c>
      <c r="C299" s="20" t="s">
        <v>12</v>
      </c>
      <c r="D299" s="21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19299</v>
      </c>
      <c r="B300" s="19" t="str">
        <f>HYPERLINK("https://www.facebook.com/conganBaTri/", "Công an xã Trí Bình tỉnh Tây Ninh")</f>
        <v>Công an xã Trí Bình tỉnh Tây Ninh</v>
      </c>
      <c r="C300" s="20" t="s">
        <v>12</v>
      </c>
      <c r="D300" s="20"/>
      <c r="E300" s="1" t="s">
        <v>13</v>
      </c>
      <c r="F300" s="1" t="s">
        <v>13</v>
      </c>
      <c r="G300" s="1" t="s">
        <v>13</v>
      </c>
      <c r="H300" s="1" t="s">
        <v>14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19300</v>
      </c>
      <c r="B301" s="19" t="str">
        <f>HYPERLINK("https://chauthanh.tayninh.gov.vn/vi/co-cau-to-chuc/vieworg/UBND-xa-Tri-Binh-45/", "UBND Ủy ban nhân dân xã Trí Bình tỉnh Tây Ninh")</f>
        <v>UBND Ủy ban nhân dân xã Trí Bình tỉnh Tây Ninh</v>
      </c>
      <c r="C301" s="20" t="s">
        <v>12</v>
      </c>
      <c r="D301" s="21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19301</v>
      </c>
      <c r="B302" s="19" t="s">
        <v>80</v>
      </c>
      <c r="C302" s="22" t="s">
        <v>13</v>
      </c>
      <c r="D302" s="20"/>
      <c r="E302" s="1" t="s">
        <v>13</v>
      </c>
      <c r="F302" s="1" t="s">
        <v>13</v>
      </c>
      <c r="G302" s="1" t="s">
        <v>13</v>
      </c>
      <c r="H302" s="1" t="s">
        <v>14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19302</v>
      </c>
      <c r="B303" s="19" t="str">
        <f>HYPERLINK("https://chauthanh.tayninh.gov.vn/vi/news/hoa-hoi/xa-hoa-hoi-thong-bao-phan-cong-can-bo-cong-chuc-phu-trach-huong-dan-ho-tro-ca-nhan-to-chuc-doanh-nghiep-de-dang-tiep-can-thuc-hien-ho-so-truc-tuyen-tren-cong-dich-vu-cong-cua-tinh-nam-2022-1955.html", "UBND Ủy ban nhân dân xã Hòa Hội tỉnh Tây Ninh")</f>
        <v>UBND Ủy ban nhân dân xã Hòa Hội tỉnh Tây Ninh</v>
      </c>
      <c r="C303" s="20" t="s">
        <v>12</v>
      </c>
      <c r="D303" s="21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19303</v>
      </c>
      <c r="B304" s="19" t="str">
        <f>HYPERLINK("https://www.facebook.com/conganBaTri/", "Công an xã An Bình tỉnh Tây Ninh")</f>
        <v>Công an xã An Bình tỉnh Tây Ninh</v>
      </c>
      <c r="C304" s="20" t="s">
        <v>12</v>
      </c>
      <c r="D304" s="20"/>
      <c r="E304" s="1" t="s">
        <v>13</v>
      </c>
      <c r="F304" s="1" t="s">
        <v>13</v>
      </c>
      <c r="G304" s="1" t="s">
        <v>13</v>
      </c>
      <c r="H304" s="1" t="s">
        <v>14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19304</v>
      </c>
      <c r="B305" s="19" t="str">
        <f>HYPERLINK("https://binhminh.tayninh.gov.vn/vi/page/Uy-ban-nhan-dan-xa-Binh-Minh.html", "UBND Ủy ban nhân dân xã An Bình tỉnh Tây Ninh")</f>
        <v>UBND Ủy ban nhân dân xã An Bình tỉnh Tây Ninh</v>
      </c>
      <c r="C305" s="20" t="s">
        <v>12</v>
      </c>
      <c r="D305" s="21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19305</v>
      </c>
      <c r="B306" s="19" t="s">
        <v>81</v>
      </c>
      <c r="C306" s="22" t="s">
        <v>13</v>
      </c>
      <c r="D306" s="20"/>
      <c r="E306" s="1" t="s">
        <v>13</v>
      </c>
      <c r="F306" s="1" t="s">
        <v>13</v>
      </c>
      <c r="G306" s="1" t="s">
        <v>13</v>
      </c>
      <c r="H306" s="1" t="s">
        <v>14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19306</v>
      </c>
      <c r="B307" s="19" t="str">
        <f>HYPERLINK("https://chauthanh.tayninh.gov.vn/vi/co-cau-to-chuc/vieworg/UBND-xa-Thanh-Dien-42/", "UBND Ủy ban nhân dân xã Thanh Điền tỉnh Tây Ninh")</f>
        <v>UBND Ủy ban nhân dân xã Thanh Điền tỉnh Tây Ninh</v>
      </c>
      <c r="C307" s="20" t="s">
        <v>12</v>
      </c>
      <c r="D307" s="21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19307</v>
      </c>
      <c r="B308" s="19" t="str">
        <f>HYPERLINK("https://www.facebook.com/p/C%C3%B4ng-an-x%C3%A3-Th%C3%A0nh-Long-100077574795124/", "Công an xã Thành Long tỉnh Tây Ninh")</f>
        <v>Công an xã Thành Long tỉnh Tây Ninh</v>
      </c>
      <c r="C308" s="20" t="s">
        <v>12</v>
      </c>
      <c r="D308" s="20"/>
      <c r="E308" s="1" t="s">
        <v>13</v>
      </c>
      <c r="F308" s="1" t="s">
        <v>13</v>
      </c>
      <c r="G308" s="1" t="s">
        <v>13</v>
      </c>
      <c r="H308" s="1" t="s">
        <v>14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19308</v>
      </c>
      <c r="B309" s="19" t="str">
        <f>HYPERLINK("https://chauthanh.tayninh.gov.vn/vi/co-cau-to-chuc/vieworg/UBND-xa-Thanh-Long-52/", "UBND Ủy ban nhân dân xã Thành Long tỉnh Tây Ninh")</f>
        <v>UBND Ủy ban nhân dân xã Thành Long tỉnh Tây Ninh</v>
      </c>
      <c r="C309" s="20" t="s">
        <v>12</v>
      </c>
      <c r="D309" s="21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19309</v>
      </c>
      <c r="B310" s="19" t="s">
        <v>82</v>
      </c>
      <c r="C310" s="22" t="s">
        <v>13</v>
      </c>
      <c r="D310" s="20"/>
      <c r="E310" s="1" t="s">
        <v>13</v>
      </c>
      <c r="F310" s="1" t="s">
        <v>13</v>
      </c>
      <c r="G310" s="1" t="s">
        <v>13</v>
      </c>
      <c r="H310" s="1" t="s">
        <v>14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19310</v>
      </c>
      <c r="B311" s="19" t="str">
        <f>HYPERLINK("https://chauthanh.tayninh.gov.vn/vi/page/UBND-xa-Ninh-Dien.html", "UBND Ủy ban nhân dân xã Ninh Điền tỉnh Tây Ninh")</f>
        <v>UBND Ủy ban nhân dân xã Ninh Điền tỉnh Tây Ninh</v>
      </c>
      <c r="C311" s="20" t="s">
        <v>12</v>
      </c>
      <c r="D311" s="21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19311</v>
      </c>
      <c r="B312" s="19" t="str">
        <f>HYPERLINK("https://www.facebook.com/CAXLongVinh/", "Công an xã Long Vĩnh tỉnh Tây Ninh")</f>
        <v>Công an xã Long Vĩnh tỉnh Tây Ninh</v>
      </c>
      <c r="C312" s="20" t="s">
        <v>12</v>
      </c>
      <c r="D312" s="20" t="s">
        <v>16</v>
      </c>
      <c r="E312" s="1" t="s">
        <v>13</v>
      </c>
      <c r="F312" s="1" t="s">
        <v>13</v>
      </c>
      <c r="G312" s="1" t="s">
        <v>13</v>
      </c>
      <c r="H312" s="1" t="s">
        <v>14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19312</v>
      </c>
      <c r="B313" s="19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313" s="20" t="s">
        <v>12</v>
      </c>
      <c r="D313" s="21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19313</v>
      </c>
      <c r="B314" s="19" t="str">
        <f>HYPERLINK("https://www.facebook.com/p/C%C3%B4ng-an-ph%C6%B0%E1%BB%9Dng-Hi%E1%BB%87p-T%C3%A2n-th%E1%BB%8B-x%C3%A3-Ho%C3%A0-Th%C3%A0nh-t%E1%BB%89nh-T%C3%A2y-Ninh-100081150403267/", "Công an xã Hiệp Tân tỉnh Tây Ninh")</f>
        <v>Công an xã Hiệp Tân tỉnh Tây Ninh</v>
      </c>
      <c r="C314" s="20" t="s">
        <v>12</v>
      </c>
      <c r="D314" s="20" t="s">
        <v>16</v>
      </c>
      <c r="E314" s="1" t="s">
        <v>13</v>
      </c>
      <c r="F314" s="1" t="s">
        <v>13</v>
      </c>
      <c r="G314" s="1" t="s">
        <v>13</v>
      </c>
      <c r="H314" s="1" t="s">
        <v>14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19314</v>
      </c>
      <c r="B315" s="19" t="str">
        <f>HYPERLINK("https://hoathanh.tayninh.gov.vn/vi/news/ubnd-phuong-hiep-tan/", "UBND Ủy ban nhân dân xã Hiệp Tân tỉnh Tây Ninh")</f>
        <v>UBND Ủy ban nhân dân xã Hiệp Tân tỉnh Tây Ninh</v>
      </c>
      <c r="C315" s="20" t="s">
        <v>12</v>
      </c>
      <c r="D315" s="21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19315</v>
      </c>
      <c r="B316" s="19" t="str">
        <f>HYPERLINK("https://www.facebook.com/p/C%C3%B4ng-an-ph%C6%B0%E1%BB%9Dng-Long-Th%C3%A0nh-B%E1%BA%AFc-100069459531911/", "Công an xã Long Thành Bắc tỉnh Tây Ninh")</f>
        <v>Công an xã Long Thành Bắc tỉnh Tây Ninh</v>
      </c>
      <c r="C316" s="20" t="s">
        <v>12</v>
      </c>
      <c r="D316" s="20"/>
      <c r="E316" s="1" t="s">
        <v>13</v>
      </c>
      <c r="F316" s="1" t="s">
        <v>13</v>
      </c>
      <c r="G316" s="1" t="s">
        <v>13</v>
      </c>
      <c r="H316" s="1" t="s">
        <v>14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19316</v>
      </c>
      <c r="B317" s="19" t="str">
        <f>HYPERLINK("https://hoathanh.tayninh.gov.vn/vi/news/ubnd-phuong-long-thanh-bac/", "UBND Ủy ban nhân dân xã Long Thành Bắc tỉnh Tây Ninh")</f>
        <v>UBND Ủy ban nhân dân xã Long Thành Bắc tỉnh Tây Ninh</v>
      </c>
      <c r="C317" s="20" t="s">
        <v>12</v>
      </c>
      <c r="D317" s="21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19317</v>
      </c>
      <c r="B318" s="19" t="str">
        <f>HYPERLINK("https://www.facebook.com/caxTruongTay/?locale=vi_VN", "Công an xã Trường Hòa tỉnh Tây Ninh")</f>
        <v>Công an xã Trường Hòa tỉnh Tây Ninh</v>
      </c>
      <c r="C318" s="20" t="s">
        <v>12</v>
      </c>
      <c r="D318" s="20"/>
      <c r="E318" s="1" t="s">
        <v>13</v>
      </c>
      <c r="F318" s="1" t="s">
        <v>13</v>
      </c>
      <c r="G318" s="1" t="s">
        <v>13</v>
      </c>
      <c r="H318" s="1" t="s">
        <v>14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19318</v>
      </c>
      <c r="B319" s="19" t="str">
        <f>HYPERLINK("https://hoathanh.tayninh.gov.vn/vi/news/thong-tin-lien-he-402/thong-tin-lien-he-cua-uy-ban-nhan-dan-xa-truong-hoa-7354.html", "UBND Ủy ban nhân dân xã Trường Hòa tỉnh Tây Ninh")</f>
        <v>UBND Ủy ban nhân dân xã Trường Hòa tỉnh Tây Ninh</v>
      </c>
      <c r="C319" s="20" t="s">
        <v>12</v>
      </c>
      <c r="D319" s="21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19319</v>
      </c>
      <c r="B320" s="19" t="str">
        <f>HYPERLINK("https://www.facebook.com/conganxatruongdong/", "Công an xã Trường Đông tỉnh Tây Ninh")</f>
        <v>Công an xã Trường Đông tỉnh Tây Ninh</v>
      </c>
      <c r="C320" s="20" t="s">
        <v>12</v>
      </c>
      <c r="D320" s="20" t="s">
        <v>16</v>
      </c>
      <c r="E320" s="1" t="s">
        <v>13</v>
      </c>
      <c r="F320" s="1" t="s">
        <v>13</v>
      </c>
      <c r="G320" s="1" t="s">
        <v>13</v>
      </c>
      <c r="H320" s="1" t="s">
        <v>14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19320</v>
      </c>
      <c r="B321" s="19" t="str">
        <f>HYPERLINK("https://hoathanh.tayninh.gov.vn/vi/news/ubnd-xa-truong-dong/", "UBND Ủy ban nhân dân xã Trường Đông tỉnh Tây Ninh")</f>
        <v>UBND Ủy ban nhân dân xã Trường Đông tỉnh Tây Ninh</v>
      </c>
      <c r="C321" s="20" t="s">
        <v>12</v>
      </c>
      <c r="D321" s="21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19321</v>
      </c>
      <c r="B322" s="19" t="str">
        <f>HYPERLINK("https://www.facebook.com/caplongthanhtrunght/", "Công an xã Long Thành Trung tỉnh Tây Ninh")</f>
        <v>Công an xã Long Thành Trung tỉnh Tây Ninh</v>
      </c>
      <c r="C322" s="20" t="s">
        <v>12</v>
      </c>
      <c r="D322" s="20" t="s">
        <v>16</v>
      </c>
      <c r="E322" s="1" t="s">
        <v>13</v>
      </c>
      <c r="F322" s="1" t="s">
        <v>13</v>
      </c>
      <c r="G322" s="1" t="s">
        <v>13</v>
      </c>
      <c r="H322" s="1" t="s">
        <v>14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19322</v>
      </c>
      <c r="B323" s="19" t="str">
        <f>HYPERLINK("https://hoathanh.tayninh.gov.vn/vi/news/ubnd-phuong-long-thanh-trung/", "UBND Ủy ban nhân dân xã Long Thành Trung tỉnh Tây Ninh")</f>
        <v>UBND Ủy ban nhân dân xã Long Thành Trung tỉnh Tây Ninh</v>
      </c>
      <c r="C323" s="20" t="s">
        <v>12</v>
      </c>
      <c r="D323" s="21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19323</v>
      </c>
      <c r="B324" s="19" t="str">
        <f>HYPERLINK("https://www.facebook.com/caxTruongTay/?locale=vi_VN", "Công an xã Trường Tây tỉnh Tây Ninh")</f>
        <v>Công an xã Trường Tây tỉnh Tây Ninh</v>
      </c>
      <c r="C324" s="20" t="s">
        <v>12</v>
      </c>
      <c r="D324" s="20" t="s">
        <v>16</v>
      </c>
      <c r="E324" s="1" t="s">
        <v>13</v>
      </c>
      <c r="F324" s="1" t="s">
        <v>13</v>
      </c>
      <c r="G324" s="1" t="s">
        <v>13</v>
      </c>
      <c r="H324" s="1" t="s">
        <v>14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19324</v>
      </c>
      <c r="B325" s="19" t="str">
        <f>HYPERLINK("https://hoathanh.tayninh.gov.vn/vi/news/thong-tin-lien-he-406/thong-tin-lien-he-tai-xa-truong-tay-7496.html", "UBND Ủy ban nhân dân xã Trường Tây tỉnh Tây Ninh")</f>
        <v>UBND Ủy ban nhân dân xã Trường Tây tỉnh Tây Ninh</v>
      </c>
      <c r="C325" s="20" t="s">
        <v>12</v>
      </c>
      <c r="D325" s="21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19325</v>
      </c>
      <c r="B326" s="19" t="str">
        <f>HYPERLINK("https://www.facebook.com/p/C%C3%B4ng-an-x%C3%A3-Long-Th%C3%A0nh-Nam-100069128499366/", "Công an xã Long Thành Nam tỉnh Tây Ninh")</f>
        <v>Công an xã Long Thành Nam tỉnh Tây Ninh</v>
      </c>
      <c r="C326" s="20" t="s">
        <v>12</v>
      </c>
      <c r="D326" s="20" t="s">
        <v>16</v>
      </c>
      <c r="E326" s="1" t="s">
        <v>13</v>
      </c>
      <c r="F326" s="1" t="s">
        <v>13</v>
      </c>
      <c r="G326" s="1" t="s">
        <v>13</v>
      </c>
      <c r="H326" s="1" t="s">
        <v>14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19326</v>
      </c>
      <c r="B327" s="19" t="str">
        <f>HYPERLINK("https://hoathanh.tayninh.gov.vn/vi/news/ubnd-xa-long-thanh-nam/", "UBND Ủy ban nhân dân xã Long Thành Nam tỉnh Tây Ninh")</f>
        <v>UBND Ủy ban nhân dân xã Long Thành Nam tỉnh Tây Ninh</v>
      </c>
      <c r="C327" s="20" t="s">
        <v>12</v>
      </c>
      <c r="D327" s="21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19327</v>
      </c>
      <c r="B328" s="19" t="s">
        <v>83</v>
      </c>
      <c r="C328" s="22" t="s">
        <v>13</v>
      </c>
      <c r="D328" s="20"/>
      <c r="E328" s="1" t="s">
        <v>13</v>
      </c>
      <c r="F328" s="1" t="s">
        <v>13</v>
      </c>
      <c r="G328" s="1" t="s">
        <v>13</v>
      </c>
      <c r="H328" s="1" t="s">
        <v>14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19328</v>
      </c>
      <c r="B329" s="19" t="str">
        <f>HYPERLINK("https://godau.tayninh.gov.vn/vi/page/Uy-ban-nhan-dan-xa-Thanh-Duc.html", "UBND Ủy ban nhân dân xã Thạnh Đức tỉnh Tây Ninh")</f>
        <v>UBND Ủy ban nhân dân xã Thạnh Đức tỉnh Tây Ninh</v>
      </c>
      <c r="C329" s="20" t="s">
        <v>12</v>
      </c>
      <c r="D329" s="21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19329</v>
      </c>
      <c r="B330" s="19" t="s">
        <v>84</v>
      </c>
      <c r="C330" s="22" t="s">
        <v>13</v>
      </c>
      <c r="D330" s="20"/>
      <c r="E330" s="1" t="s">
        <v>13</v>
      </c>
      <c r="F330" s="1" t="s">
        <v>13</v>
      </c>
      <c r="G330" s="1" t="s">
        <v>13</v>
      </c>
      <c r="H330" s="1" t="s">
        <v>14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19330</v>
      </c>
      <c r="B331" s="19" t="str">
        <f>HYPERLINK("https://godau.tayninh.gov.vn/vi/page/Uy-ban-nhan-dan-xa-Cam-Giang.html", "UBND Ủy ban nhân dân xã Cẩm Giang tỉnh Tây Ninh")</f>
        <v>UBND Ủy ban nhân dân xã Cẩm Giang tỉnh Tây Ninh</v>
      </c>
      <c r="C331" s="20" t="s">
        <v>12</v>
      </c>
      <c r="D331" s="21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19331</v>
      </c>
      <c r="B332" s="19" t="s">
        <v>85</v>
      </c>
      <c r="C332" s="22" t="s">
        <v>13</v>
      </c>
      <c r="D332" s="20" t="s">
        <v>16</v>
      </c>
      <c r="E332" s="1" t="s">
        <v>13</v>
      </c>
      <c r="F332" s="1" t="s">
        <v>13</v>
      </c>
      <c r="G332" s="1" t="s">
        <v>13</v>
      </c>
      <c r="H332" s="1" t="s">
        <v>14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19332</v>
      </c>
      <c r="B333" s="19" t="str">
        <f>HYPERLINK("https://godau.tayninh.gov.vn/vi/page/Uy-ban-nhan-dan-xa-Hiep-Thanh.html", "UBND Ủy ban nhân dân xã Hiệp Thạnh tỉnh Tây Ninh")</f>
        <v>UBND Ủy ban nhân dân xã Hiệp Thạnh tỉnh Tây Ninh</v>
      </c>
      <c r="C333" s="20" t="s">
        <v>12</v>
      </c>
      <c r="D333" s="21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19333</v>
      </c>
      <c r="B334" s="19" t="str">
        <f>HYPERLINK("https://www.facebook.com/congangodautayninh/", "Công an xã Bàu Đồn tỉnh Tây Ninh")</f>
        <v>Công an xã Bàu Đồn tỉnh Tây Ninh</v>
      </c>
      <c r="C334" s="20" t="s">
        <v>12</v>
      </c>
      <c r="D334" s="20"/>
      <c r="E334" s="1" t="s">
        <v>13</v>
      </c>
      <c r="F334" s="1" t="s">
        <v>13</v>
      </c>
      <c r="G334" s="1" t="s">
        <v>13</v>
      </c>
      <c r="H334" s="1" t="s">
        <v>14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19334</v>
      </c>
      <c r="B335" s="19" t="str">
        <f>HYPERLINK("https://godau.tayninh.gov.vn/vi/page/Uy-ban-nhan-dan-xa-Bau-Don.html", "UBND Ủy ban nhân dân xã Bàu Đồn tỉnh Tây Ninh")</f>
        <v>UBND Ủy ban nhân dân xã Bàu Đồn tỉnh Tây Ninh</v>
      </c>
      <c r="C335" s="20" t="s">
        <v>12</v>
      </c>
      <c r="D335" s="21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19335</v>
      </c>
      <c r="B336" s="19" t="s">
        <v>86</v>
      </c>
      <c r="C336" s="22" t="s">
        <v>13</v>
      </c>
      <c r="D336" s="20"/>
      <c r="E336" s="1" t="s">
        <v>13</v>
      </c>
      <c r="F336" s="1" t="s">
        <v>13</v>
      </c>
      <c r="G336" s="1" t="s">
        <v>13</v>
      </c>
      <c r="H336" s="1" t="s">
        <v>14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19336</v>
      </c>
      <c r="B337" s="19" t="str">
        <f>HYPERLINK("https://godau.tayninh.gov.vn/vi/page/Uy-ban-nhan-dan-xa-Phuoc-Thanh.html", "UBND Ủy ban nhân dân xã Phước Thạnh tỉnh Tây Ninh")</f>
        <v>UBND Ủy ban nhân dân xã Phước Thạnh tỉnh Tây Ninh</v>
      </c>
      <c r="C337" s="20" t="s">
        <v>12</v>
      </c>
      <c r="D337" s="21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19337</v>
      </c>
      <c r="B338" s="19" t="str">
        <f>HYPERLINK("https://www.facebook.com/danphuocdong/", "Công an xã Phước Đông tỉnh Tây Ninh")</f>
        <v>Công an xã Phước Đông tỉnh Tây Ninh</v>
      </c>
      <c r="C338" s="20" t="s">
        <v>12</v>
      </c>
      <c r="D338" s="20"/>
      <c r="E338" s="1" t="s">
        <v>13</v>
      </c>
      <c r="F338" s="1" t="s">
        <v>13</v>
      </c>
      <c r="G338" s="1" t="s">
        <v>13</v>
      </c>
      <c r="H338" s="1" t="s">
        <v>14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19338</v>
      </c>
      <c r="B339" s="19" t="str">
        <f>HYPERLINK("https://godau.tayninh.gov.vn/vi/page/Uy-ban-nhan-dan-xa-Phuoc-Dong.html", "UBND Ủy ban nhân dân xã Phước Đông tỉnh Tây Ninh")</f>
        <v>UBND Ủy ban nhân dân xã Phước Đông tỉnh Tây Ninh</v>
      </c>
      <c r="C339" s="20" t="s">
        <v>12</v>
      </c>
      <c r="D339" s="21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19339</v>
      </c>
      <c r="B340" s="19" t="s">
        <v>87</v>
      </c>
      <c r="C340" s="22" t="s">
        <v>13</v>
      </c>
      <c r="D340" s="20"/>
      <c r="E340" s="1" t="s">
        <v>13</v>
      </c>
      <c r="F340" s="1" t="s">
        <v>13</v>
      </c>
      <c r="G340" s="1" t="s">
        <v>13</v>
      </c>
      <c r="H340" s="1" t="s">
        <v>14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19340</v>
      </c>
      <c r="B341" s="19" t="str">
        <f>HYPERLINK("https://godau.tayninh.gov.vn/vi/page/Uy-ban-nhan-dan-xa-Phuoc-Trach.html", "UBND Ủy ban nhân dân xã Phước Trạch tỉnh Tây Ninh")</f>
        <v>UBND Ủy ban nhân dân xã Phước Trạch tỉnh Tây Ninh</v>
      </c>
      <c r="C341" s="20" t="s">
        <v>12</v>
      </c>
      <c r="D341" s="21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19341</v>
      </c>
      <c r="B342" s="19" t="str">
        <f>HYPERLINK("https://www.facebook.com/ConganxaThanhPhuoc/", "Công an xã Thanh Phước tỉnh Tây Ninh")</f>
        <v>Công an xã Thanh Phước tỉnh Tây Ninh</v>
      </c>
      <c r="C342" s="20" t="s">
        <v>12</v>
      </c>
      <c r="D342" s="20"/>
      <c r="E342" s="1" t="s">
        <v>13</v>
      </c>
      <c r="F342" s="1" t="s">
        <v>13</v>
      </c>
      <c r="G342" s="1" t="s">
        <v>13</v>
      </c>
      <c r="H342" s="1" t="s">
        <v>14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19342</v>
      </c>
      <c r="B343" s="19" t="str">
        <f>HYPERLINK("https://godau.tayninh.gov.vn/vi/page/Uy-ban-nhan-dan-xa-Thanh-Phuoc.html", "UBND Ủy ban nhân dân xã Thanh Phước tỉnh Tây Ninh")</f>
        <v>UBND Ủy ban nhân dân xã Thanh Phước tỉnh Tây Ninh</v>
      </c>
      <c r="C343" s="20" t="s">
        <v>12</v>
      </c>
      <c r="D343" s="21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19343</v>
      </c>
      <c r="B344" s="19" t="str">
        <f>HYPERLINK("https://www.facebook.com/p/C%C3%B4ng-an-x%C3%A3-Long-Ch%E1%BB%AF-100070065970486/", "Công an xã Long Chữ tỉnh Tây Ninh")</f>
        <v>Công an xã Long Chữ tỉnh Tây Ninh</v>
      </c>
      <c r="C344" s="20" t="s">
        <v>12</v>
      </c>
      <c r="D344" s="20"/>
      <c r="E344" s="1" t="s">
        <v>13</v>
      </c>
      <c r="F344" s="1" t="s">
        <v>13</v>
      </c>
      <c r="G344" s="1" t="s">
        <v>13</v>
      </c>
      <c r="H344" s="1" t="s">
        <v>14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19344</v>
      </c>
      <c r="B345" s="19" t="str">
        <f>HYPERLINK("https://bencau.tayninh.gov.vn/vi/news/xa-long-chu/c-c-u-t-ch-c-x-long-ch--32.html", "UBND Ủy ban nhân dân xã Long Chữ tỉnh Tây Ninh")</f>
        <v>UBND Ủy ban nhân dân xã Long Chữ tỉnh Tây Ninh</v>
      </c>
      <c r="C345" s="20" t="s">
        <v>12</v>
      </c>
      <c r="D345" s="21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19345</v>
      </c>
      <c r="B346" s="19" t="s">
        <v>88</v>
      </c>
      <c r="C346" s="22" t="s">
        <v>13</v>
      </c>
      <c r="D346" s="20"/>
      <c r="E346" s="1" t="s">
        <v>13</v>
      </c>
      <c r="F346" s="1" t="s">
        <v>13</v>
      </c>
      <c r="G346" s="1" t="s">
        <v>13</v>
      </c>
      <c r="H346" s="1" t="s">
        <v>14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19346</v>
      </c>
      <c r="B347" s="19" t="str">
        <f>HYPERLINK("https://www.tayninh.gov.vn/vi/news/tin-noi-bat/c-ng-b-song-ph-ng-c-p-c-a-kh-u-ph-long-ph-c-t-nh-t-y-ninh-vi-t-nam-prey-taey-t-nh-svay-ri-ng-v-ng-qu-c-campuchia-3825.html", "UBND Ủy ban nhân dân xã Long Phước tỉnh Tây Ninh")</f>
        <v>UBND Ủy ban nhân dân xã Long Phước tỉnh Tây Ninh</v>
      </c>
      <c r="C347" s="20" t="s">
        <v>12</v>
      </c>
      <c r="D347" s="21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19347</v>
      </c>
      <c r="B348" s="19" t="s">
        <v>89</v>
      </c>
      <c r="C348" s="22" t="s">
        <v>13</v>
      </c>
      <c r="D348" s="20"/>
      <c r="E348" s="1" t="s">
        <v>13</v>
      </c>
      <c r="F348" s="1" t="s">
        <v>13</v>
      </c>
      <c r="G348" s="1" t="s">
        <v>13</v>
      </c>
      <c r="H348" s="1" t="s">
        <v>14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19348</v>
      </c>
      <c r="B349" s="19" t="str">
        <f>HYPERLINK("https://bencau.tayninh.gov.vn/vi/news/xa-long-giang/li-n-h-x-long-giang-50.html", "UBND Ủy ban nhân dân xã Long Giang tỉnh Tây Ninh")</f>
        <v>UBND Ủy ban nhân dân xã Long Giang tỉnh Tây Ninh</v>
      </c>
      <c r="C349" s="20" t="s">
        <v>12</v>
      </c>
      <c r="D349" s="21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19349</v>
      </c>
      <c r="B350" s="19" t="str">
        <f>HYPERLINK("https://www.facebook.com/catienthuan/", "Công an xã Tiên Thuận tỉnh Tây Ninh")</f>
        <v>Công an xã Tiên Thuận tỉnh Tây Ninh</v>
      </c>
      <c r="C350" s="20" t="s">
        <v>12</v>
      </c>
      <c r="D350" s="20" t="s">
        <v>16</v>
      </c>
      <c r="E350" s="1" t="s">
        <v>13</v>
      </c>
      <c r="F350" s="1" t="s">
        <v>13</v>
      </c>
      <c r="G350" s="1" t="s">
        <v>13</v>
      </c>
      <c r="H350" s="1" t="s">
        <v>14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19350</v>
      </c>
      <c r="B351" s="19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351" s="20" t="s">
        <v>12</v>
      </c>
      <c r="D351" s="21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19351</v>
      </c>
      <c r="B352" s="19" t="s">
        <v>90</v>
      </c>
      <c r="C352" s="22" t="s">
        <v>13</v>
      </c>
      <c r="D352" s="20" t="s">
        <v>16</v>
      </c>
      <c r="E352" s="1" t="s">
        <v>13</v>
      </c>
      <c r="F352" s="1" t="s">
        <v>13</v>
      </c>
      <c r="G352" s="1" t="s">
        <v>13</v>
      </c>
      <c r="H352" s="1" t="s">
        <v>14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19352</v>
      </c>
      <c r="B353" s="19" t="str">
        <f>HYPERLINK("https://bencau.tayninh.gov.vn/vi/news/xa-long-khanh/th-ng-tin-li-n-h-x-long-kh-nh-37.html", "UBND Ủy ban nhân dân xã Long Khánh tỉnh Tây Ninh")</f>
        <v>UBND Ủy ban nhân dân xã Long Khánh tỉnh Tây Ninh</v>
      </c>
      <c r="C353" s="20" t="s">
        <v>12</v>
      </c>
      <c r="D353" s="21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19353</v>
      </c>
      <c r="B354" s="19" t="s">
        <v>91</v>
      </c>
      <c r="C354" s="22" t="s">
        <v>13</v>
      </c>
      <c r="D354" s="20" t="s">
        <v>16</v>
      </c>
      <c r="E354" s="1" t="s">
        <v>13</v>
      </c>
      <c r="F354" s="1" t="s">
        <v>13</v>
      </c>
      <c r="G354" s="1" t="s">
        <v>13</v>
      </c>
      <c r="H354" s="1" t="s">
        <v>14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19354</v>
      </c>
      <c r="B355" s="19" t="str">
        <f>HYPERLINK("https://bencau.tayninh.gov.vn/vi/page/UBND-Xa-Thi-Tran.html", "UBND Ủy ban nhân dân xã Lợi Thuận tỉnh Tây Ninh")</f>
        <v>UBND Ủy ban nhân dân xã Lợi Thuận tỉnh Tây Ninh</v>
      </c>
      <c r="C355" s="20" t="s">
        <v>12</v>
      </c>
      <c r="D355" s="21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19355</v>
      </c>
      <c r="B356" s="19" t="str">
        <f>HYPERLINK("https://www.facebook.com/p/C%C3%B4ng-an-x%C3%A3-Long-Thu%E1%BA%ADn-100064732354409/?locale=ml_IN", "Công an xã Long Thuận tỉnh Tây Ninh")</f>
        <v>Công an xã Long Thuận tỉnh Tây Ninh</v>
      </c>
      <c r="C356" s="20" t="s">
        <v>12</v>
      </c>
      <c r="D356" s="20" t="s">
        <v>16</v>
      </c>
      <c r="E356" s="1" t="s">
        <v>13</v>
      </c>
      <c r="F356" s="1" t="s">
        <v>13</v>
      </c>
      <c r="G356" s="1" t="s">
        <v>13</v>
      </c>
      <c r="H356" s="1" t="s">
        <v>14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19356</v>
      </c>
      <c r="B357" s="19" t="str">
        <f>HYPERLINK("https://bencau.tayninh.gov.vn/vi/page/UBND-Xa-Thi-Tran.html", "UBND Ủy ban nhân dân xã Long Thuận tỉnh Tây Ninh")</f>
        <v>UBND Ủy ban nhân dân xã Long Thuận tỉnh Tây Ninh</v>
      </c>
      <c r="C357" s="20" t="s">
        <v>12</v>
      </c>
      <c r="D357" s="21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19357</v>
      </c>
      <c r="B358" s="19" t="str">
        <f>HYPERLINK("https://www.facebook.com/caxanthanh/", "Công an xã An Thạnh tỉnh Tây Ninh")</f>
        <v>Công an xã An Thạnh tỉnh Tây Ninh</v>
      </c>
      <c r="C358" s="20" t="s">
        <v>12</v>
      </c>
      <c r="D358" s="20" t="s">
        <v>16</v>
      </c>
      <c r="E358" s="1" t="s">
        <v>13</v>
      </c>
      <c r="F358" s="1" t="s">
        <v>13</v>
      </c>
      <c r="G358" s="1" t="s">
        <v>13</v>
      </c>
      <c r="H358" s="1" t="s">
        <v>14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19358</v>
      </c>
      <c r="B359" s="19" t="str">
        <f>HYPERLINK("https://godau.tayninh.gov.vn/vi/page/Uy-ban-nhan-dan-xa-Thanh-Duc.html", "UBND Ủy ban nhân dân xã An Thạnh tỉnh Tây Ninh")</f>
        <v>UBND Ủy ban nhân dân xã An Thạnh tỉnh Tây Ninh</v>
      </c>
      <c r="C359" s="20" t="s">
        <v>12</v>
      </c>
      <c r="D359" s="21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19359</v>
      </c>
      <c r="B360" s="19" t="str">
        <f>HYPERLINK("https://www.facebook.com/p/C%C3%B4ng-an-X%C3%A3-%C4%90%C3%B4n-Thu%E1%BA%ADn-100063786161167/", "Công an xã Đôn Thuận tỉnh Tây Ninh")</f>
        <v>Công an xã Đôn Thuận tỉnh Tây Ninh</v>
      </c>
      <c r="C360" s="20" t="s">
        <v>12</v>
      </c>
      <c r="D360" s="20" t="s">
        <v>16</v>
      </c>
      <c r="E360" s="1" t="s">
        <v>13</v>
      </c>
      <c r="F360" s="1" t="s">
        <v>13</v>
      </c>
      <c r="G360" s="1" t="s">
        <v>13</v>
      </c>
      <c r="H360" s="1" t="s">
        <v>14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19360</v>
      </c>
      <c r="B361" s="19" t="str">
        <f>HYPERLINK("https://trangbang.tayninh.gov.vn/vi/news/xa-don-thuan/th-ng-tin-li-n-h-x--n-thu-n-1285.html", "UBND Ủy ban nhân dân xã Đôn Thuận tỉnh Tây Ninh")</f>
        <v>UBND Ủy ban nhân dân xã Đôn Thuận tỉnh Tây Ninh</v>
      </c>
      <c r="C361" s="20" t="s">
        <v>12</v>
      </c>
      <c r="D361" s="21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19361</v>
      </c>
      <c r="B362" s="19" t="str">
        <f>HYPERLINK("https://www.facebook.com/p/C%C3%B4ng-an-x%C3%A3-H%C6%B0ng-Thu%E1%BA%ADn-100069447652528/", "Công an xã Hưng Thuận tỉnh Tây Ninh")</f>
        <v>Công an xã Hưng Thuận tỉnh Tây Ninh</v>
      </c>
      <c r="C362" s="20" t="s">
        <v>12</v>
      </c>
      <c r="D362" s="20" t="s">
        <v>16</v>
      </c>
      <c r="E362" s="1" t="s">
        <v>13</v>
      </c>
      <c r="F362" s="1" t="s">
        <v>13</v>
      </c>
      <c r="G362" s="1" t="s">
        <v>13</v>
      </c>
      <c r="H362" s="1" t="s">
        <v>14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19362</v>
      </c>
      <c r="B363" s="19" t="str">
        <f>HYPERLINK("https://trangbang.tayninh.gov.vn/vi/news/co-cau-to-chuc-443/co-cau-to-chuc-ubnd-xa-hung-thuan-1732.html", "UBND Ủy ban nhân dân xã Hưng Thuận tỉnh Tây Ninh")</f>
        <v>UBND Ủy ban nhân dân xã Hưng Thuận tỉnh Tây Ninh</v>
      </c>
      <c r="C363" s="20" t="s">
        <v>12</v>
      </c>
      <c r="D363" s="21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19363</v>
      </c>
      <c r="B364" s="19" t="str">
        <f>HYPERLINK("https://www.facebook.com/thanhnienlochung/", "Công an xã Lộc Hưng tỉnh Tây Ninh")</f>
        <v>Công an xã Lộc Hưng tỉnh Tây Ninh</v>
      </c>
      <c r="C364" s="20" t="s">
        <v>12</v>
      </c>
      <c r="D364" s="20"/>
      <c r="E364" s="1" t="s">
        <v>13</v>
      </c>
      <c r="F364" s="1" t="s">
        <v>13</v>
      </c>
      <c r="G364" s="1" t="s">
        <v>13</v>
      </c>
      <c r="H364" s="1" t="s">
        <v>14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19364</v>
      </c>
      <c r="B365" s="19" t="str">
        <f>HYPERLINK("https://trangbang.tayninh.gov.vn/vi/news/co-cau-to-chuc-448/co-cau-to-chuc-ubnd-phuong-loc-hung-1891.html", "UBND Ủy ban nhân dân xã Lộc Hưng tỉnh Tây Ninh")</f>
        <v>UBND Ủy ban nhân dân xã Lộc Hưng tỉnh Tây Ninh</v>
      </c>
      <c r="C365" s="20" t="s">
        <v>12</v>
      </c>
      <c r="D365" s="21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19365</v>
      </c>
      <c r="B366" s="19" t="s">
        <v>92</v>
      </c>
      <c r="C366" s="22" t="s">
        <v>13</v>
      </c>
      <c r="D366" s="20"/>
      <c r="E366" s="1" t="s">
        <v>13</v>
      </c>
      <c r="F366" s="1" t="s">
        <v>13</v>
      </c>
      <c r="G366" s="1" t="s">
        <v>13</v>
      </c>
      <c r="H366" s="1" t="s">
        <v>14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19366</v>
      </c>
      <c r="B367" s="19" t="str">
        <f>HYPERLINK("https://trangbang.tayninh.gov.vn/vi/page/Uy-Ban-nhan-dan-xa-Gia-Loc.html", "UBND Ủy ban nhân dân xã Gia Lộc tỉnh Tây Ninh")</f>
        <v>UBND Ủy ban nhân dân xã Gia Lộc tỉnh Tây Ninh</v>
      </c>
      <c r="C367" s="20" t="s">
        <v>12</v>
      </c>
      <c r="D367" s="21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19367</v>
      </c>
      <c r="B368" s="19" t="s">
        <v>93</v>
      </c>
      <c r="C368" s="22" t="s">
        <v>13</v>
      </c>
      <c r="D368" s="20"/>
      <c r="E368" s="1" t="s">
        <v>13</v>
      </c>
      <c r="F368" s="1" t="s">
        <v>13</v>
      </c>
      <c r="G368" s="1" t="s">
        <v>13</v>
      </c>
      <c r="H368" s="1" t="s">
        <v>14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19368</v>
      </c>
      <c r="B369" s="19" t="str">
        <f>HYPERLINK("https://trangbang.tayninh.gov.vn/vi/news/co-cau-to-chuc-463/co-cau-to-chuc-ubnd-phuong-gia-binh-1772.html", "UBND Ủy ban nhân dân xã Gia Bình tỉnh Tây Ninh")</f>
        <v>UBND Ủy ban nhân dân xã Gia Bình tỉnh Tây Ninh</v>
      </c>
      <c r="C369" s="20" t="s">
        <v>12</v>
      </c>
      <c r="D369" s="21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19369</v>
      </c>
      <c r="B370" s="19" t="str">
        <f>HYPERLINK("https://www.facebook.com/conganBaTri/", "Công an xã Phước Lưu tỉnh Tây Ninh")</f>
        <v>Công an xã Phước Lưu tỉnh Tây Ninh</v>
      </c>
      <c r="C370" s="20" t="s">
        <v>12</v>
      </c>
      <c r="D370" s="20"/>
      <c r="E370" s="1" t="s">
        <v>13</v>
      </c>
      <c r="F370" s="1" t="s">
        <v>13</v>
      </c>
      <c r="G370" s="1" t="s">
        <v>13</v>
      </c>
      <c r="H370" s="1" t="s">
        <v>14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19370</v>
      </c>
      <c r="B371" s="19" t="str">
        <f>HYPERLINK("https://phuochao.chauthanh.travinh.gov.vn/tin-noi-bat/uy-ban-nhan-dan-huyen-chau-thanh-tinh-tra-vinh-to-chuc-doan-hoc-tap-va-trao-doi-kinh-nghiem-ve-c-720177", "UBND Ủy ban nhân dân xã Phước Lưu tỉnh Tây Ninh")</f>
        <v>UBND Ủy ban nhân dân xã Phước Lưu tỉnh Tây Ninh</v>
      </c>
      <c r="C371" s="20" t="s">
        <v>12</v>
      </c>
      <c r="D371" s="21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19371</v>
      </c>
      <c r="B372" s="19" t="s">
        <v>94</v>
      </c>
      <c r="C372" s="22" t="s">
        <v>13</v>
      </c>
      <c r="D372" s="20"/>
      <c r="E372" s="1" t="s">
        <v>13</v>
      </c>
      <c r="F372" s="1" t="s">
        <v>13</v>
      </c>
      <c r="G372" s="1" t="s">
        <v>13</v>
      </c>
      <c r="H372" s="1" t="s">
        <v>14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19372</v>
      </c>
      <c r="B373" s="19" t="str">
        <f>HYPERLINK("https://www.tayninh.gov.vn/", "UBND Ủy ban nhân dân xã Bình Thạnh tỉnh Tây Ninh")</f>
        <v>UBND Ủy ban nhân dân xã Bình Thạnh tỉnh Tây Ninh</v>
      </c>
      <c r="C373" s="20" t="s">
        <v>12</v>
      </c>
      <c r="D373" s="21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19373</v>
      </c>
      <c r="B374" s="19" t="str">
        <f>HYPERLINK("https://www.facebook.com/doanthanhniencongantayninh/", "Công an xã An Tịnh tỉnh Tây Ninh")</f>
        <v>Công an xã An Tịnh tỉnh Tây Ninh</v>
      </c>
      <c r="C374" s="20" t="s">
        <v>12</v>
      </c>
      <c r="D374" s="20"/>
      <c r="E374" s="1" t="s">
        <v>13</v>
      </c>
      <c r="F374" s="1" t="s">
        <v>13</v>
      </c>
      <c r="G374" s="1" t="s">
        <v>13</v>
      </c>
      <c r="H374" s="1" t="s">
        <v>14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19374</v>
      </c>
      <c r="B375" s="19" t="str">
        <f>HYPERLINK("https://www.tayninh.gov.vn/", "UBND Ủy ban nhân dân xã An Tịnh tỉnh Tây Ninh")</f>
        <v>UBND Ủy ban nhân dân xã An Tịnh tỉnh Tây Ninh</v>
      </c>
      <c r="C375" s="20" t="s">
        <v>12</v>
      </c>
      <c r="D375" s="21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19375</v>
      </c>
      <c r="B376" s="19" t="s">
        <v>95</v>
      </c>
      <c r="C376" s="22" t="s">
        <v>13</v>
      </c>
      <c r="D376" s="20"/>
      <c r="E376" s="1" t="s">
        <v>13</v>
      </c>
      <c r="F376" s="1" t="s">
        <v>13</v>
      </c>
      <c r="G376" s="1" t="s">
        <v>13</v>
      </c>
      <c r="H376" s="1" t="s">
        <v>14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19376</v>
      </c>
      <c r="B377" s="19" t="str">
        <f>HYPERLINK("https://hoathanh.tayninh.gov.vn/vi/news/thong-tin-lien-he-402/thong-tin-lien-he-cua-uy-ban-nhan-dan-xa-truong-hoa-7354.html", "UBND Ủy ban nhân dân xã An Hòa tỉnh Tây Ninh")</f>
        <v>UBND Ủy ban nhân dân xã An Hòa tỉnh Tây Ninh</v>
      </c>
      <c r="C377" s="20" t="s">
        <v>12</v>
      </c>
      <c r="D377" s="21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19377</v>
      </c>
      <c r="B378" s="19" t="s">
        <v>96</v>
      </c>
      <c r="C378" s="22" t="s">
        <v>13</v>
      </c>
      <c r="D378" s="20"/>
      <c r="E378" s="1" t="s">
        <v>13</v>
      </c>
      <c r="F378" s="1" t="s">
        <v>13</v>
      </c>
      <c r="G378" s="1" t="s">
        <v>13</v>
      </c>
      <c r="H378" s="1" t="s">
        <v>14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19378</v>
      </c>
      <c r="B379" s="19" t="str">
        <f>HYPERLINK("https://trangbang.tayninh.gov.vn/vi/news/xa-phuoc-chi/", "UBND Ủy ban nhân dân xã Phước Chỉ tỉnh Tây Ninh")</f>
        <v>UBND Ủy ban nhân dân xã Phước Chỉ tỉnh Tây Ninh</v>
      </c>
      <c r="C379" s="20" t="s">
        <v>12</v>
      </c>
      <c r="D379" s="21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19379</v>
      </c>
      <c r="B380" s="19" t="str">
        <f>HYPERLINK("https://www.facebook.com/TuoitrephuongHiepThanhTDM/", "Công an phường Hiệp Thành tỉnh Bình Dương")</f>
        <v>Công an phường Hiệp Thành tỉnh Bình Dương</v>
      </c>
      <c r="C380" s="20" t="s">
        <v>12</v>
      </c>
      <c r="D380" s="20"/>
      <c r="E380" s="1" t="s">
        <v>13</v>
      </c>
      <c r="F380" s="1" t="s">
        <v>13</v>
      </c>
      <c r="G380" s="1" t="s">
        <v>13</v>
      </c>
      <c r="H380" s="1" t="s">
        <v>14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19380</v>
      </c>
      <c r="B381" s="19" t="str">
        <f>HYPERLINK("https://hiepthanh.thudaumot.binhduong.gov.vn/", "UBND Ủy ban nhân dân phường Hiệp Thành tỉnh Bình Dương")</f>
        <v>UBND Ủy ban nhân dân phường Hiệp Thành tỉnh Bình Dương</v>
      </c>
      <c r="C381" s="20" t="s">
        <v>12</v>
      </c>
      <c r="D381" s="21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19381</v>
      </c>
      <c r="B382" s="19" t="str">
        <f>HYPERLINK("https://www.facebook.com/tuoitrebinhduong2020/", "Công an phường Phú Lợi tỉnh Bình Dương")</f>
        <v>Công an phường Phú Lợi tỉnh Bình Dương</v>
      </c>
      <c r="C382" s="20" t="s">
        <v>12</v>
      </c>
      <c r="D382" s="20"/>
      <c r="E382" s="1" t="s">
        <v>13</v>
      </c>
      <c r="F382" s="1" t="s">
        <v>13</v>
      </c>
      <c r="G382" s="1" t="s">
        <v>13</v>
      </c>
      <c r="H382" s="1" t="s">
        <v>14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19382</v>
      </c>
      <c r="B383" s="19" t="str">
        <f>HYPERLINK("https://phuloi.thudaumot.binhduong.gov.vn/", "UBND Ủy ban nhân dân phường Phú Lợi tỉnh Bình Dương")</f>
        <v>UBND Ủy ban nhân dân phường Phú Lợi tỉnh Bình Dương</v>
      </c>
      <c r="C383" s="20" t="s">
        <v>12</v>
      </c>
      <c r="D383" s="21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19383</v>
      </c>
      <c r="B384" s="19" t="s">
        <v>97</v>
      </c>
      <c r="C384" s="22" t="s">
        <v>13</v>
      </c>
      <c r="D384" s="20"/>
      <c r="E384" s="1" t="s">
        <v>13</v>
      </c>
      <c r="F384" s="1" t="s">
        <v>13</v>
      </c>
      <c r="G384" s="1" t="s">
        <v>13</v>
      </c>
      <c r="H384" s="1" t="s">
        <v>14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19384</v>
      </c>
      <c r="B385" s="19" t="str">
        <f>HYPERLINK("https://phucuong.thudaumot.binhduong.gov.vn/", "UBND Ủy ban nhân dân phường Phú Cường tỉnh Bình Dương")</f>
        <v>UBND Ủy ban nhân dân phường Phú Cường tỉnh Bình Dương</v>
      </c>
      <c r="C385" s="20" t="s">
        <v>12</v>
      </c>
      <c r="D385" s="21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19385</v>
      </c>
      <c r="B386" s="19" t="str">
        <f>HYPERLINK("https://www.facebook.com/phuongphuhoathanhphothudaumot/?locale=vi_VN", "Công an phường Phú Hòa tỉnh Bình Dương")</f>
        <v>Công an phường Phú Hòa tỉnh Bình Dương</v>
      </c>
      <c r="C386" s="20" t="s">
        <v>12</v>
      </c>
      <c r="D386" s="20"/>
      <c r="E386" s="1" t="s">
        <v>13</v>
      </c>
      <c r="F386" s="1" t="s">
        <v>13</v>
      </c>
      <c r="G386" s="1" t="s">
        <v>13</v>
      </c>
      <c r="H386" s="1" t="s">
        <v>14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19386</v>
      </c>
      <c r="B387" s="19" t="str">
        <f>HYPERLINK("https://thudaumot.binhduong.gov.vn/phu-hoa", "UBND Ủy ban nhân dân phường Phú Hòa tỉnh Bình Dương")</f>
        <v>UBND Ủy ban nhân dân phường Phú Hòa tỉnh Bình Dương</v>
      </c>
      <c r="C387" s="20" t="s">
        <v>12</v>
      </c>
      <c r="D387" s="21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19387</v>
      </c>
      <c r="B388" s="19" t="str">
        <f>HYPERLINK("https://www.facebook.com/p/Ph%C3%BA-Th%E1%BB%8D-t%E1%BB%B1-h%C3%A0o-%C4%91%E1%BA%A5t-Th%E1%BB%A7-100063494953103/", "Công an phường Phú Thọ tỉnh Bình Dương")</f>
        <v>Công an phường Phú Thọ tỉnh Bình Dương</v>
      </c>
      <c r="C388" s="20" t="s">
        <v>12</v>
      </c>
      <c r="D388" s="20"/>
      <c r="E388" s="1" t="s">
        <v>13</v>
      </c>
      <c r="F388" s="1" t="s">
        <v>13</v>
      </c>
      <c r="G388" s="1" t="s">
        <v>13</v>
      </c>
      <c r="H388" s="1" t="s">
        <v>14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19388</v>
      </c>
      <c r="B389" s="19" t="str">
        <f>HYPERLINK("https://thudaumot.binhduong.gov.vn/chinh-quyen/bo-may-to-chuc/ubnd-cac-phuong", "UBND Ủy ban nhân dân phường Phú Thọ tỉnh Bình Dương")</f>
        <v>UBND Ủy ban nhân dân phường Phú Thọ tỉnh Bình Dương</v>
      </c>
      <c r="C389" s="20" t="s">
        <v>12</v>
      </c>
      <c r="D389" s="21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19389</v>
      </c>
      <c r="B390" s="19" t="str">
        <f>HYPERLINK("https://www.facebook.com/people/Ch%C3%A1nh-Ngh%C4%A9a-qu%C3%AA-t%C3%B4i/100076174868292/", "Công an phường Chánh Nghĩa tỉnh Bình Dương")</f>
        <v>Công an phường Chánh Nghĩa tỉnh Bình Dương</v>
      </c>
      <c r="C390" s="20" t="s">
        <v>12</v>
      </c>
      <c r="D390" s="20"/>
      <c r="E390" s="1" t="s">
        <v>98</v>
      </c>
      <c r="F390" s="1" t="str">
        <f>HYPERLINK("mailto:chanhnghia@binhduong.gov.vn", "chanhnghia@binhduong.gov.vn")</f>
        <v>chanhnghia@binhduong.gov.vn</v>
      </c>
      <c r="G390" s="1" t="s">
        <v>13</v>
      </c>
      <c r="H390" s="1" t="s">
        <v>99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19390</v>
      </c>
      <c r="B391" s="19" t="str">
        <f>HYPERLINK("https://thudaumot.binhduong.gov.vn/chinh-quyen/bo-may-to-chuc/ubnd-cac-phuong", "UBND Ủy ban nhân dân phường Chánh Nghĩa tỉnh Bình Dương")</f>
        <v>UBND Ủy ban nhân dân phường Chánh Nghĩa tỉnh Bình Dương</v>
      </c>
      <c r="C391" s="20" t="s">
        <v>12</v>
      </c>
      <c r="D391" s="21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19391</v>
      </c>
      <c r="B392" s="19" t="str">
        <f>HYPERLINK("https://www.facebook.com/p/C%C3%94NG-AN-PH%C6%AF%E1%BB%9CNG-%C4%90%E1%BB%8ANH-H%C3%92A-100065554927412/", "Công an phường Định Hoà tỉnh Bình Dương")</f>
        <v>Công an phường Định Hoà tỉnh Bình Dương</v>
      </c>
      <c r="C392" s="20" t="s">
        <v>12</v>
      </c>
      <c r="D392" s="20"/>
      <c r="E392" s="1" t="s">
        <v>13</v>
      </c>
      <c r="F392" s="1" t="s">
        <v>13</v>
      </c>
      <c r="G392" s="1" t="s">
        <v>13</v>
      </c>
      <c r="H392" s="1" t="s">
        <v>14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19392</v>
      </c>
      <c r="B393" s="19" t="str">
        <f>HYPERLINK("https://thudaumot.binhduong.gov.vn/chi-tiet?id=ART230700000025", "UBND Ủy ban nhân dân phường Định Hoà tỉnh Bình Dương")</f>
        <v>UBND Ủy ban nhân dân phường Định Hoà tỉnh Bình Dương</v>
      </c>
      <c r="C393" s="20" t="s">
        <v>12</v>
      </c>
      <c r="D393" s="21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19393</v>
      </c>
      <c r="B394" s="19" t="str">
        <f>HYPERLINK("https://www.facebook.com/tuoitrebinhduong2020/", "Công an phường Hoà Phú tỉnh Bình Dương")</f>
        <v>Công an phường Hoà Phú tỉnh Bình Dương</v>
      </c>
      <c r="C394" s="20" t="s">
        <v>12</v>
      </c>
      <c r="D394" s="20"/>
      <c r="E394" s="1" t="s">
        <v>13</v>
      </c>
      <c r="F394" s="1" t="s">
        <v>13</v>
      </c>
      <c r="G394" s="1" t="s">
        <v>13</v>
      </c>
      <c r="H394" s="1" t="s">
        <v>14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19394</v>
      </c>
      <c r="B395" s="19" t="str">
        <f>HYPERLINK("https://thudaumot.binhduong.gov.vn/phu-hoa", "UBND Ủy ban nhân dân phường Hoà Phú tỉnh Bình Dương")</f>
        <v>UBND Ủy ban nhân dân phường Hoà Phú tỉnh Bình Dương</v>
      </c>
      <c r="C395" s="20" t="s">
        <v>12</v>
      </c>
      <c r="D395" s="21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19395</v>
      </c>
      <c r="B396" s="19" t="str">
        <f>HYPERLINK("https://www.facebook.com/conganphuongphumy/", "Công an phường Phú Mỹ tỉnh Bình Dương")</f>
        <v>Công an phường Phú Mỹ tỉnh Bình Dương</v>
      </c>
      <c r="C396" s="20" t="s">
        <v>12</v>
      </c>
      <c r="D396" s="20"/>
      <c r="E396" s="1" t="s">
        <v>13</v>
      </c>
      <c r="F396" s="1" t="s">
        <v>13</v>
      </c>
      <c r="G396" s="1" t="s">
        <v>13</v>
      </c>
      <c r="H396" s="1" t="s">
        <v>14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19396</v>
      </c>
      <c r="B397" s="19" t="str">
        <f>HYPERLINK("https://thudaumot.binhduong.gov.vn/chinh-quyen/bo-may-to-chuc/ubnd-cac-phuong", "UBND Ủy ban nhân dân phường Phú Mỹ tỉnh Bình Dương")</f>
        <v>UBND Ủy ban nhân dân phường Phú Mỹ tỉnh Bình Dương</v>
      </c>
      <c r="C397" s="20" t="s">
        <v>12</v>
      </c>
      <c r="D397" s="21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19397</v>
      </c>
      <c r="B398" s="19" t="str">
        <f>HYPERLINK("https://www.facebook.com/p/C%C3%B4ng-an-ph%C6%B0%E1%BB%9Dng-Ph%C3%BA-T%C3%A2n-Th%C3%A0nh-ph%E1%BB%91-B%E1%BA%BFn-Tre-100070282148008/", "Công an phường Phú Tân tỉnh Bình Dương")</f>
        <v>Công an phường Phú Tân tỉnh Bình Dương</v>
      </c>
      <c r="C398" s="20" t="s">
        <v>12</v>
      </c>
      <c r="D398" s="20"/>
      <c r="E398" s="1" t="s">
        <v>13</v>
      </c>
      <c r="F398" s="1" t="s">
        <v>13</v>
      </c>
      <c r="G398" s="1" t="s">
        <v>13</v>
      </c>
      <c r="H398" s="1" t="s">
        <v>14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19398</v>
      </c>
      <c r="B399" s="19" t="str">
        <f>HYPERLINK("https://thudaumot.binhduong.gov.vn/chinh-quyen/bo-may-to-chuc/ubnd-cac-phuong", "UBND Ủy ban nhân dân phường Phú Tân tỉnh Bình Dương")</f>
        <v>UBND Ủy ban nhân dân phường Phú Tân tỉnh Bình Dương</v>
      </c>
      <c r="C399" s="20" t="s">
        <v>12</v>
      </c>
      <c r="D399" s="21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19399</v>
      </c>
      <c r="B400" s="19" t="str">
        <f>HYPERLINK("https://www.facebook.com/tuoitrebinhduong2020/", "Công an phường Tân An tỉnh Bình Dương")</f>
        <v>Công an phường Tân An tỉnh Bình Dương</v>
      </c>
      <c r="C400" s="20" t="s">
        <v>12</v>
      </c>
      <c r="D400" s="20"/>
      <c r="E400" s="1" t="s">
        <v>13</v>
      </c>
      <c r="F400" s="1" t="s">
        <v>13</v>
      </c>
      <c r="G400" s="1" t="s">
        <v>13</v>
      </c>
      <c r="H400" s="1" t="s">
        <v>14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19400</v>
      </c>
      <c r="B401" s="19" t="str">
        <f>HYPERLINK("http://tanhiep.tanuyen.binhduong.gov.vn/", "UBND Ủy ban nhân dân phường Tân An tỉnh Bình Dương")</f>
        <v>UBND Ủy ban nhân dân phường Tân An tỉnh Bình Dương</v>
      </c>
      <c r="C401" s="20" t="s">
        <v>12</v>
      </c>
      <c r="D401" s="21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19401</v>
      </c>
      <c r="B402" s="19" t="str">
        <f>HYPERLINK("https://www.facebook.com/p/Hi%E1%BB%87p-An-Qu%C3%AA-h%C6%B0%C6%A1ng-t%C3%B4i-100066646444821/", "Công an phường Hiệp An tỉnh Bình Dương")</f>
        <v>Công an phường Hiệp An tỉnh Bình Dương</v>
      </c>
      <c r="C402" s="20" t="s">
        <v>12</v>
      </c>
      <c r="D402" s="20"/>
      <c r="E402" s="1" t="s">
        <v>13</v>
      </c>
      <c r="F402" s="1" t="s">
        <v>13</v>
      </c>
      <c r="G402" s="1" t="s">
        <v>13</v>
      </c>
      <c r="H402" s="1" t="s">
        <v>14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19402</v>
      </c>
      <c r="B403" s="19" t="str">
        <f>HYPERLINK("https://thudaumot.binhduong.gov.vn/chinh-quyen/bo-may-to-chuc/ubnd-cac-phuong", "UBND Ủy ban nhân dân phường Hiệp An tỉnh Bình Dương")</f>
        <v>UBND Ủy ban nhân dân phường Hiệp An tỉnh Bình Dương</v>
      </c>
      <c r="C403" s="20" t="s">
        <v>12</v>
      </c>
      <c r="D403" s="21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19403</v>
      </c>
      <c r="B404" s="19" t="str">
        <f>HYPERLINK("https://www.facebook.com/@LangNgheQueToi/", "Công an phường Tương Bình Hiệp tỉnh Bình Dương")</f>
        <v>Công an phường Tương Bình Hiệp tỉnh Bình Dương</v>
      </c>
      <c r="C404" s="20" t="s">
        <v>12</v>
      </c>
      <c r="D404" s="20"/>
      <c r="E404" s="1" t="s">
        <v>13</v>
      </c>
      <c r="F404" s="1" t="s">
        <v>13</v>
      </c>
      <c r="G404" s="1" t="s">
        <v>13</v>
      </c>
      <c r="H404" s="1" t="s">
        <v>14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19404</v>
      </c>
      <c r="B405" s="19" t="str">
        <f>HYPERLINK("https://thudaumot.binhduong.gov.vn/chinh-quyen/bo-may-to-chuc/ubnd-cac-phuong", "UBND Ủy ban nhân dân phường Tương Bình Hiệp tỉnh Bình Dương")</f>
        <v>UBND Ủy ban nhân dân phường Tương Bình Hiệp tỉnh Bình Dương</v>
      </c>
      <c r="C405" s="20" t="s">
        <v>12</v>
      </c>
      <c r="D405" s="21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19405</v>
      </c>
      <c r="B406" s="19" t="str">
        <f>HYPERLINK("https://www.facebook.com/p/Ch%C3%A1nh-M%E1%BB%B9-Qu%C3%AA-h%C6%B0%C6%A1ng-t%C3%B4i-100064891986518/", "Công an phường Chánh Mỹ tỉnh Bình Dương")</f>
        <v>Công an phường Chánh Mỹ tỉnh Bình Dương</v>
      </c>
      <c r="C406" s="20" t="s">
        <v>12</v>
      </c>
      <c r="D406" s="20"/>
      <c r="E406" s="1" t="s">
        <v>13</v>
      </c>
      <c r="F406" s="1" t="s">
        <v>13</v>
      </c>
      <c r="G406" s="1" t="s">
        <v>13</v>
      </c>
      <c r="H406" s="1" t="s">
        <v>14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19406</v>
      </c>
      <c r="B407" s="19" t="str">
        <f>HYPERLINK("https://thudaumot.binhduong.gov.vn/chinh-quyen/bo-may-to-chuc/ubnd-cac-phuong", "UBND Ủy ban nhân dân phường Chánh Mỹ tỉnh Bình Dương")</f>
        <v>UBND Ủy ban nhân dân phường Chánh Mỹ tỉnh Bình Dương</v>
      </c>
      <c r="C407" s="20" t="s">
        <v>12</v>
      </c>
      <c r="D407" s="21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19407</v>
      </c>
      <c r="B408" s="19" t="str">
        <f>HYPERLINK("https://www.facebook.com/p/Tu%E1%BB%95i-tr%E1%BA%BB-THCS-Tr%E1%BB%AB-V%C4%83n-Th%E1%BB%91-100068267437922/", "Công an xã Trừ Văn Thố tỉnh Bình Dương")</f>
        <v>Công an xã Trừ Văn Thố tỉnh Bình Dương</v>
      </c>
      <c r="C408" s="20" t="s">
        <v>12</v>
      </c>
      <c r="D408" s="20" t="s">
        <v>16</v>
      </c>
      <c r="E408" s="1" t="s">
        <v>13</v>
      </c>
      <c r="F408" s="1" t="s">
        <v>13</v>
      </c>
      <c r="G408" s="1" t="s">
        <v>13</v>
      </c>
      <c r="H408" s="1" t="s">
        <v>14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19408</v>
      </c>
      <c r="B409" s="19" t="str">
        <f>HYPERLINK("https://baubang.binhduong.gov.vn/ubnd-xa-thi-tran", "UBND Ủy ban nhân dân xã Trừ Văn Thố tỉnh Bình Dương")</f>
        <v>UBND Ủy ban nhân dân xã Trừ Văn Thố tỉnh Bình Dương</v>
      </c>
      <c r="C409" s="20" t="s">
        <v>12</v>
      </c>
      <c r="D409" s="21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19409</v>
      </c>
      <c r="B410" s="19" t="str">
        <f>HYPERLINK("https://www.facebook.com/people/HTX-SX-M%C4%83ng-tre-%C4%91i%E1%BB%81n-tr%C3%BAc-x%C3%A3-C%C3%A2y-Tr%C6%B0%E1%BB%9Dng-II-B%C3%A0u-B%C3%A0ng-B%C3%ACnh-D%C6%B0%C6%A1ng/61550813185135/", "Công an xã Cây Trường II tỉnh Bình Dương")</f>
        <v>Công an xã Cây Trường II tỉnh Bình Dương</v>
      </c>
      <c r="C410" s="20" t="s">
        <v>12</v>
      </c>
      <c r="D410" s="20"/>
      <c r="E410" s="1" t="s">
        <v>100</v>
      </c>
      <c r="F410" s="1" t="s">
        <v>13</v>
      </c>
      <c r="G410" s="1" t="s">
        <v>13</v>
      </c>
      <c r="H410" s="1" t="s">
        <v>14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19410</v>
      </c>
      <c r="B411" s="19" t="str">
        <f>HYPERLINK("https://baubang.binhduong.gov.vn/ubnd-xa-thi-tran", "UBND Ủy ban nhân dân xã Cây Trường II tỉnh Bình Dương")</f>
        <v>UBND Ủy ban nhân dân xã Cây Trường II tỉnh Bình Dương</v>
      </c>
      <c r="C411" s="20" t="s">
        <v>12</v>
      </c>
      <c r="D411" s="21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19411</v>
      </c>
      <c r="B412" s="19" t="s">
        <v>101</v>
      </c>
      <c r="C412" s="22" t="s">
        <v>13</v>
      </c>
      <c r="D412" s="20"/>
      <c r="E412" s="1" t="s">
        <v>13</v>
      </c>
      <c r="F412" s="1" t="s">
        <v>13</v>
      </c>
      <c r="G412" s="1" t="s">
        <v>13</v>
      </c>
      <c r="H412" s="1" t="s">
        <v>14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19412</v>
      </c>
      <c r="B413" s="19" t="str">
        <f>HYPERLINK("https://baubang.binhduong.gov.vn/ubnd-xa-thi-tran", "UBND Ủy ban nhân dân xã Lai Uyên tỉnh Bình Dương")</f>
        <v>UBND Ủy ban nhân dân xã Lai Uyên tỉnh Bình Dương</v>
      </c>
      <c r="C413" s="20" t="s">
        <v>12</v>
      </c>
      <c r="D413" s="21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19413</v>
      </c>
      <c r="B414" s="19" t="s">
        <v>102</v>
      </c>
      <c r="C414" s="22" t="s">
        <v>13</v>
      </c>
      <c r="D414" s="20" t="s">
        <v>16</v>
      </c>
      <c r="E414" s="1" t="s">
        <v>13</v>
      </c>
      <c r="F414" s="1" t="s">
        <v>13</v>
      </c>
      <c r="G414" s="1" t="s">
        <v>13</v>
      </c>
      <c r="H414" s="1" t="s">
        <v>14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19414</v>
      </c>
      <c r="B415" s="19" t="str">
        <f>HYPERLINK("https://tiengiang.gov.vn/chi-tiet-tin?/chu-tich-ubnd-huyen-cai-be-gap-go-nhan-dan-xa-tan-hung/18307054", "UBND Ủy ban nhân dân xã Tân Hưng tỉnh Bình Dương")</f>
        <v>UBND Ủy ban nhân dân xã Tân Hưng tỉnh Bình Dương</v>
      </c>
      <c r="C415" s="20" t="s">
        <v>12</v>
      </c>
      <c r="D415" s="21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19415</v>
      </c>
      <c r="B416" s="19" t="s">
        <v>103</v>
      </c>
      <c r="C416" s="22" t="s">
        <v>13</v>
      </c>
      <c r="D416" s="20"/>
      <c r="E416" s="1" t="s">
        <v>13</v>
      </c>
      <c r="F416" s="1" t="s">
        <v>13</v>
      </c>
      <c r="G416" s="1" t="s">
        <v>13</v>
      </c>
      <c r="H416" s="1" t="s">
        <v>14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19416</v>
      </c>
      <c r="B417" s="19" t="str">
        <f>HYPERLINK("https://baubang.binhduong.gov.vn/ubnd-xa-thi-tran", "UBND Ủy ban nhân dân xã Long Nguyên tỉnh Bình Dương")</f>
        <v>UBND Ủy ban nhân dân xã Long Nguyên tỉnh Bình Dương</v>
      </c>
      <c r="C417" s="20" t="s">
        <v>12</v>
      </c>
      <c r="D417" s="21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19417</v>
      </c>
      <c r="B418" s="19" t="str">
        <f>HYPERLINK("https://www.facebook.com/groups/589106038168941/?locale=eo_EO", "Công an xã Hưng Hòa tỉnh Bình Dương")</f>
        <v>Công an xã Hưng Hòa tỉnh Bình Dương</v>
      </c>
      <c r="C418" s="20" t="s">
        <v>12</v>
      </c>
      <c r="D418" s="20"/>
      <c r="E418" s="1" t="s">
        <v>13</v>
      </c>
      <c r="F418" s="1" t="s">
        <v>13</v>
      </c>
      <c r="G418" s="1" t="s">
        <v>13</v>
      </c>
      <c r="H418" s="1" t="s">
        <v>14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19418</v>
      </c>
      <c r="B419" s="19" t="str">
        <f>HYPERLINK("https://baubang.binhduong.gov.vn/ubnd-xa-thi-tran", "UBND Ủy ban nhân dân xã Hưng Hòa tỉnh Bình Dương")</f>
        <v>UBND Ủy ban nhân dân xã Hưng Hòa tỉnh Bình Dương</v>
      </c>
      <c r="C419" s="20" t="s">
        <v>12</v>
      </c>
      <c r="D419" s="21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19419</v>
      </c>
      <c r="B420" s="19" t="str">
        <f>HYPERLINK("https://www.facebook.com/tuoitrebinhduong2020/", "Công an xã Lai Hưng tỉnh Bình Dương")</f>
        <v>Công an xã Lai Hưng tỉnh Bình Dương</v>
      </c>
      <c r="C420" s="20" t="s">
        <v>12</v>
      </c>
      <c r="D420" s="20"/>
      <c r="E420" s="1" t="s">
        <v>13</v>
      </c>
      <c r="F420" s="1" t="s">
        <v>13</v>
      </c>
      <c r="G420" s="1" t="s">
        <v>13</v>
      </c>
      <c r="H420" s="1" t="s">
        <v>14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19420</v>
      </c>
      <c r="B421" s="19" t="str">
        <f>HYPERLINK("https://baubang.binhduong.gov.vn/ubnd-xa-thi-tran", "UBND Ủy ban nhân dân xã Lai Hưng tỉnh Bình Dương")</f>
        <v>UBND Ủy ban nhân dân xã Lai Hưng tỉnh Bình Dương</v>
      </c>
      <c r="C421" s="20" t="s">
        <v>12</v>
      </c>
      <c r="D421" s="21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19421</v>
      </c>
      <c r="B422" s="19" t="str">
        <f>HYPERLINK("https://www.facebook.com/p/X%C3%A3-Minh-Ho%C3%A0-huy%E1%BB%87n-D%E1%BA%A7u-Ti%E1%BA%BFng-t%E1%BB%89nh-B%C3%ACnh-D%C6%B0%C6%A1ng-100042275333852/", "Công an xã Minh Hoà tỉnh Bình Dương")</f>
        <v>Công an xã Minh Hoà tỉnh Bình Dương</v>
      </c>
      <c r="C422" s="20" t="s">
        <v>12</v>
      </c>
      <c r="D422" s="20"/>
      <c r="E422" s="1" t="s">
        <v>13</v>
      </c>
      <c r="F422" s="1" t="s">
        <v>13</v>
      </c>
      <c r="G422" s="1" t="s">
        <v>13</v>
      </c>
      <c r="H422" s="1" t="s">
        <v>14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19422</v>
      </c>
      <c r="B423" s="19" t="str">
        <f>HYPERLINK("https://www.binhduong.gov.vn/chinh-quyen-tin-chi-dao-dieu-hanh/2024/08/66-nhiem-vu-quy-hoach-chung-do-thi-moi-minh-hoa-huyen-dau-tieng-den-nam-204", "UBND Ủy ban nhân dân xã Minh Hoà tỉnh Bình Dương")</f>
        <v>UBND Ủy ban nhân dân xã Minh Hoà tỉnh Bình Dương</v>
      </c>
      <c r="C423" s="20" t="s">
        <v>12</v>
      </c>
      <c r="D423" s="21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19423</v>
      </c>
      <c r="B424" s="19" t="str">
        <f>HYPERLINK("https://www.facebook.com/p/M%E1%BA%B7t-Tr%E1%BA%ADn-x%C3%A3-Minh-Th%E1%BA%A1nh-huy%E1%BB%87n-D%E1%BA%A7u-Ti%E1%BA%BFng-t%E1%BB%89nh-B%C3%ACnh-D%C6%B0%C6%A1ng-100075914565162/", "Công an xã Minh Thạnh tỉnh Bình Dương")</f>
        <v>Công an xã Minh Thạnh tỉnh Bình Dương</v>
      </c>
      <c r="C424" s="20" t="s">
        <v>12</v>
      </c>
      <c r="D424" s="20"/>
      <c r="E424" s="1" t="s">
        <v>13</v>
      </c>
      <c r="F424" s="1" t="s">
        <v>13</v>
      </c>
      <c r="G424" s="1" t="s">
        <v>13</v>
      </c>
      <c r="H424" s="1" t="s">
        <v>14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19424</v>
      </c>
      <c r="B425" s="19" t="str">
        <f>HYPERLINK("https://www.binhduong.gov.vn/dau-tu-thong-tin-can-biet/2021/06/596-nguoi-phat-ngon-cua-huyen-dau-tieng-va-cac-xa-thi-tran-thuoc-huye", "UBND Ủy ban nhân dân xã Minh Thạnh tỉnh Bình Dương")</f>
        <v>UBND Ủy ban nhân dân xã Minh Thạnh tỉnh Bình Dương</v>
      </c>
      <c r="C425" s="20" t="s">
        <v>12</v>
      </c>
      <c r="D425" s="21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19425</v>
      </c>
      <c r="B426" s="19" t="s">
        <v>104</v>
      </c>
      <c r="C426" s="22" t="s">
        <v>13</v>
      </c>
      <c r="D426" s="20"/>
      <c r="E426" s="1" t="s">
        <v>13</v>
      </c>
      <c r="F426" s="1" t="s">
        <v>13</v>
      </c>
      <c r="G426" s="1" t="s">
        <v>13</v>
      </c>
      <c r="H426" s="1" t="s">
        <v>14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19426</v>
      </c>
      <c r="B427" s="19" t="str">
        <f>HYPERLINK("https://kienxuong.thaibinh.gov.vn/cac-don-vi-hanh-chinh/xa-minh-tan", "UBND Ủy ban nhân dân xã Minh Tân tỉnh Bình Dương")</f>
        <v>UBND Ủy ban nhân dân xã Minh Tân tỉnh Bình Dương</v>
      </c>
      <c r="C427" s="20" t="s">
        <v>12</v>
      </c>
      <c r="D427" s="21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19427</v>
      </c>
      <c r="B428" s="19" t="str">
        <f>HYPERLINK("https://www.facebook.com/ConganhuyenDauTieng/", "Công an xã Định An tỉnh Bình Dương")</f>
        <v>Công an xã Định An tỉnh Bình Dương</v>
      </c>
      <c r="C428" s="20" t="s">
        <v>12</v>
      </c>
      <c r="D428" s="20"/>
      <c r="E428" s="1" t="s">
        <v>13</v>
      </c>
      <c r="F428" s="1" t="s">
        <v>13</v>
      </c>
      <c r="G428" s="1" t="s">
        <v>13</v>
      </c>
      <c r="H428" s="1" t="s">
        <v>14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19428</v>
      </c>
      <c r="B429" s="19" t="str">
        <f>HYPERLINK("https://www.binhduong.gov.vn/", "UBND Ủy ban nhân dân xã Định An tỉnh Bình Dương")</f>
        <v>UBND Ủy ban nhân dân xã Định An tỉnh Bình Dương</v>
      </c>
      <c r="C429" s="20" t="s">
        <v>12</v>
      </c>
      <c r="D429" s="21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19429</v>
      </c>
      <c r="B430" s="19" t="str">
        <f>HYPERLINK("https://www.facebook.com/ConganhuyenDauTieng/", "Công an xã Long Hoà tỉnh Bình Dương")</f>
        <v>Công an xã Long Hoà tỉnh Bình Dương</v>
      </c>
      <c r="C430" s="20" t="s">
        <v>12</v>
      </c>
      <c r="D430" s="20" t="s">
        <v>16</v>
      </c>
      <c r="E430" s="1" t="s">
        <v>13</v>
      </c>
      <c r="F430" s="1" t="s">
        <v>13</v>
      </c>
      <c r="G430" s="1" t="s">
        <v>13</v>
      </c>
      <c r="H430" s="1" t="s">
        <v>14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19430</v>
      </c>
      <c r="B431" s="19" t="str">
        <f>HYPERLINK("https://longhoa.phutan.angiang.gov.vn/", "UBND Ủy ban nhân dân xã Long Hoà tỉnh Bình Dương")</f>
        <v>UBND Ủy ban nhân dân xã Long Hoà tỉnh Bình Dương</v>
      </c>
      <c r="C431" s="20" t="s">
        <v>12</v>
      </c>
      <c r="D431" s="21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19431</v>
      </c>
      <c r="B432" s="19" t="str">
        <f>HYPERLINK("https://www.facebook.com/TuoitreCongantinhBinhDinh/", "Công an xã Định Thành tỉnh Bình Dương")</f>
        <v>Công an xã Định Thành tỉnh Bình Dương</v>
      </c>
      <c r="C432" s="20" t="s">
        <v>12</v>
      </c>
      <c r="D432" s="20"/>
      <c r="E432" s="1" t="s">
        <v>13</v>
      </c>
      <c r="F432" s="1" t="s">
        <v>13</v>
      </c>
      <c r="G432" s="1" t="s">
        <v>13</v>
      </c>
      <c r="H432" s="1" t="s">
        <v>14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19432</v>
      </c>
      <c r="B433" s="19" t="str">
        <f>HYPERLINK("https://www.binhduong.gov.vn/", "UBND Ủy ban nhân dân xã Định Thành tỉnh Bình Dương")</f>
        <v>UBND Ủy ban nhân dân xã Định Thành tỉnh Bình Dương</v>
      </c>
      <c r="C433" s="20" t="s">
        <v>12</v>
      </c>
      <c r="D433" s="21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19433</v>
      </c>
      <c r="B434" s="19" t="s">
        <v>105</v>
      </c>
      <c r="C434" s="22" t="s">
        <v>13</v>
      </c>
      <c r="D434" s="20"/>
      <c r="E434" s="1" t="s">
        <v>13</v>
      </c>
      <c r="F434" s="1" t="s">
        <v>13</v>
      </c>
      <c r="G434" s="1" t="s">
        <v>13</v>
      </c>
      <c r="H434" s="1" t="s">
        <v>14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19434</v>
      </c>
      <c r="B435" s="19" t="str">
        <f>HYPERLINK("https://www.binhduong.gov.vn/chinhquyen/Pages/Van-ban-Chi-dao-Dieu-hanh.aspx?LoaiVanBan=Quy%E1%BA%BFt+%C4%91%E1%BB%8Bnh", "UBND Ủy ban nhân dân xã Định Hiệp tỉnh Bình Dương")</f>
        <v>UBND Ủy ban nhân dân xã Định Hiệp tỉnh Bình Dương</v>
      </c>
      <c r="C435" s="20" t="s">
        <v>12</v>
      </c>
      <c r="D435" s="21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19435</v>
      </c>
      <c r="B436" s="19" t="str">
        <f>HYPERLINK("https://www.facebook.com/ConganhuyenDauTieng/", "Công an xã An Lập tỉnh Bình Dương")</f>
        <v>Công an xã An Lập tỉnh Bình Dương</v>
      </c>
      <c r="C436" s="20" t="s">
        <v>12</v>
      </c>
      <c r="D436" s="20"/>
      <c r="E436" s="1" t="s">
        <v>13</v>
      </c>
      <c r="F436" s="1" t="s">
        <v>13</v>
      </c>
      <c r="G436" s="1" t="s">
        <v>13</v>
      </c>
      <c r="H436" s="1" t="s">
        <v>14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19436</v>
      </c>
      <c r="B437" s="19" t="str">
        <f>HYPERLINK("https://www.binhduong.gov.vn/", "UBND Ủy ban nhân dân xã An Lập tỉnh Bình Dương")</f>
        <v>UBND Ủy ban nhân dân xã An Lập tỉnh Bình Dương</v>
      </c>
      <c r="C437" s="20" t="s">
        <v>12</v>
      </c>
      <c r="D437" s="21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19437</v>
      </c>
      <c r="B438" s="19" t="str">
        <f>HYPERLINK("https://www.facebook.com/p/C%C3%B4ng-An-X%C3%A3-Long-T%C3%A2n-100072414188764/", "Công an xã Long Tân tỉnh Bình Dương")</f>
        <v>Công an xã Long Tân tỉnh Bình Dương</v>
      </c>
      <c r="C438" s="20" t="s">
        <v>12</v>
      </c>
      <c r="D438" s="20"/>
      <c r="E438" s="1" t="s">
        <v>13</v>
      </c>
      <c r="F438" s="1" t="s">
        <v>13</v>
      </c>
      <c r="G438" s="1" t="s">
        <v>13</v>
      </c>
      <c r="H438" s="1" t="s">
        <v>14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19438</v>
      </c>
      <c r="B439" s="19" t="str">
        <f>HYPERLINK("https://www.binhduong.gov.vn/", "UBND Ủy ban nhân dân xã Long Tân tỉnh Bình Dương")</f>
        <v>UBND Ủy ban nhân dân xã Long Tân tỉnh Bình Dương</v>
      </c>
      <c r="C439" s="20" t="s">
        <v>12</v>
      </c>
      <c r="D439" s="21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19439</v>
      </c>
      <c r="B440" s="19" t="str">
        <f>HYPERLINK("https://www.facebook.com/tuoitrebinhduong2020/", "Công an xã Thanh An tỉnh Bình Dương")</f>
        <v>Công an xã Thanh An tỉnh Bình Dương</v>
      </c>
      <c r="C440" s="20" t="s">
        <v>12</v>
      </c>
      <c r="D440" s="20"/>
      <c r="E440" s="1" t="s">
        <v>13</v>
      </c>
      <c r="F440" s="1" t="s">
        <v>13</v>
      </c>
      <c r="G440" s="1" t="s">
        <v>13</v>
      </c>
      <c r="H440" s="1" t="s">
        <v>14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19440</v>
      </c>
      <c r="B441" s="19" t="str">
        <f>HYPERLINK("https://www.binhduong.gov.vn/", "UBND Ủy ban nhân dân xã Thanh An tỉnh Bình Dương")</f>
        <v>UBND Ủy ban nhân dân xã Thanh An tỉnh Bình Dương</v>
      </c>
      <c r="C441" s="20" t="s">
        <v>12</v>
      </c>
      <c r="D441" s="21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19441</v>
      </c>
      <c r="B442" s="19" t="s">
        <v>106</v>
      </c>
      <c r="C442" s="22" t="s">
        <v>13</v>
      </c>
      <c r="D442" s="20"/>
      <c r="E442" s="1" t="s">
        <v>13</v>
      </c>
      <c r="F442" s="1" t="s">
        <v>13</v>
      </c>
      <c r="G442" s="1" t="s">
        <v>13</v>
      </c>
      <c r="H442" s="1" t="s">
        <v>14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19442</v>
      </c>
      <c r="B443" s="19" t="str">
        <f>HYPERLINK("https://www.binhduong.gov.vn/dautuphattrien/Lists/QuyHoachPhatTrien/ChiTiet.aspx?ID=358&amp;ContentTypeId=0x01006B434E144EA34B09B66CBCE45AAE3E9100FF707E975B4A6F42AD4D1308587FB676", "UBND Ủy ban nhân dân xã Thanh Tuyền tỉnh Bình Dương")</f>
        <v>UBND Ủy ban nhân dân xã Thanh Tuyền tỉnh Bình Dương</v>
      </c>
      <c r="C443" s="20" t="s">
        <v>12</v>
      </c>
      <c r="D443" s="21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19443</v>
      </c>
      <c r="B444" s="19" t="str">
        <f>HYPERLINK("https://www.facebook.com/tuoitrebinhduong2020/", "Công an phường Mỹ Phước tỉnh Bình Dương")</f>
        <v>Công an phường Mỹ Phước tỉnh Bình Dương</v>
      </c>
      <c r="C444" s="20" t="s">
        <v>12</v>
      </c>
      <c r="D444" s="20"/>
      <c r="E444" s="1" t="s">
        <v>13</v>
      </c>
      <c r="F444" s="1" t="s">
        <v>13</v>
      </c>
      <c r="G444" s="1" t="s">
        <v>13</v>
      </c>
      <c r="H444" s="1" t="s">
        <v>14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19444</v>
      </c>
      <c r="B445" s="19" t="str">
        <f>HYPERLINK("https://myphuoc.longxuyen.angiang.gov.vn/", "UBND Ủy ban nhân dân phường Mỹ Phước tỉnh Bình Dương")</f>
        <v>UBND Ủy ban nhân dân phường Mỹ Phước tỉnh Bình Dương</v>
      </c>
      <c r="C445" s="20" t="s">
        <v>12</v>
      </c>
      <c r="D445" s="21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19445</v>
      </c>
      <c r="B446" s="19" t="str">
        <f>HYPERLINK("https://www.facebook.com/ubndchanhphuhoa/", "Công an phường Chánh Phú Hòa tỉnh Bình Dương")</f>
        <v>Công an phường Chánh Phú Hòa tỉnh Bình Dương</v>
      </c>
      <c r="C446" s="20" t="s">
        <v>12</v>
      </c>
      <c r="D446" s="20"/>
      <c r="E446" s="1" t="s">
        <v>13</v>
      </c>
      <c r="F446" s="1" t="s">
        <v>13</v>
      </c>
      <c r="G446" s="1" t="s">
        <v>13</v>
      </c>
      <c r="H446" s="1" t="s">
        <v>14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19446</v>
      </c>
      <c r="B447" s="19" t="str">
        <f>HYPERLINK("https://bencat.binhduong.gov.vn/gioi-thieu/ubnd-xa-phuong", "UBND Ủy ban nhân dân phường Chánh Phú Hòa tỉnh Bình Dương")</f>
        <v>UBND Ủy ban nhân dân phường Chánh Phú Hòa tỉnh Bình Dương</v>
      </c>
      <c r="C447" s="20" t="s">
        <v>12</v>
      </c>
      <c r="D447" s="21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19447</v>
      </c>
      <c r="B448" s="19" t="str">
        <f>HYPERLINK("https://www.facebook.com/p/C%C3%B4ng-an-ph%C6%B0%E1%BB%9Dng-an-%C4%91i%E1%BB%81n-th%C3%A0nh-ph%E1%BB%91-b%E1%BA%BFn-c%C3%A1t-100092848686791/", "Công an xã An Điền tỉnh Bình Dương")</f>
        <v>Công an xã An Điền tỉnh Bình Dương</v>
      </c>
      <c r="C448" s="20" t="s">
        <v>12</v>
      </c>
      <c r="D448" s="20"/>
      <c r="E448" s="1" t="s">
        <v>13</v>
      </c>
      <c r="F448" s="1" t="s">
        <v>13</v>
      </c>
      <c r="G448" s="1" t="s">
        <v>13</v>
      </c>
      <c r="H448" s="1" t="s">
        <v>14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19448</v>
      </c>
      <c r="B449" s="19" t="str">
        <f>HYPERLINK("https://bencat.binhduong.gov.vn/tin-tuc/hoi-dong-nhan-dan-xa-an-dien-to-chuc-ky-hop-chuyen-de", "UBND Ủy ban nhân dân xã An Điền tỉnh Bình Dương")</f>
        <v>UBND Ủy ban nhân dân xã An Điền tỉnh Bình Dương</v>
      </c>
      <c r="C449" s="20" t="s">
        <v>12</v>
      </c>
      <c r="D449" s="21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19449</v>
      </c>
      <c r="B450" s="19" t="str">
        <f>HYPERLINK("https://www.facebook.com/tuoitrebinhduong2020/", "Công an xã An Tây tỉnh Bình Dương")</f>
        <v>Công an xã An Tây tỉnh Bình Dương</v>
      </c>
      <c r="C450" s="20" t="s">
        <v>12</v>
      </c>
      <c r="D450" s="20"/>
      <c r="E450" s="1" t="s">
        <v>13</v>
      </c>
      <c r="F450" s="1" t="s">
        <v>13</v>
      </c>
      <c r="G450" s="1" t="s">
        <v>13</v>
      </c>
      <c r="H450" s="1" t="s">
        <v>14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19450</v>
      </c>
      <c r="B451" s="19" t="str">
        <f>HYPERLINK("https://bencat.binhduong.gov.vn/gioi-thieu/ubnd-xa-phuong", "UBND Ủy ban nhân dân xã An Tây tỉnh Bình Dương")</f>
        <v>UBND Ủy ban nhân dân xã An Tây tỉnh Bình Dương</v>
      </c>
      <c r="C451" s="20" t="s">
        <v>12</v>
      </c>
      <c r="D451" s="21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19451</v>
      </c>
      <c r="B452" s="19" t="str">
        <f>HYPERLINK("https://www.facebook.com/quansuthoihoa/", "Công an phường Thới Hòa tỉnh Bình Dương")</f>
        <v>Công an phường Thới Hòa tỉnh Bình Dương</v>
      </c>
      <c r="C452" s="20" t="s">
        <v>12</v>
      </c>
      <c r="D452" s="20"/>
      <c r="E452" s="1" t="s">
        <v>13</v>
      </c>
      <c r="F452" s="1" t="s">
        <v>13</v>
      </c>
      <c r="G452" s="1" t="s">
        <v>13</v>
      </c>
      <c r="H452" s="1" t="s">
        <v>14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19452</v>
      </c>
      <c r="B453" s="19" t="str">
        <f>HYPERLINK("https://bencat.binhduong.gov.vn/gioi-thieu/ubnd-xa-phuong", "UBND Ủy ban nhân dân phường Thới Hòa tỉnh Bình Dương")</f>
        <v>UBND Ủy ban nhân dân phường Thới Hòa tỉnh Bình Dương</v>
      </c>
      <c r="C453" s="20" t="s">
        <v>12</v>
      </c>
      <c r="D453" s="21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19453</v>
      </c>
      <c r="B454" s="19" t="str">
        <f>HYPERLINK("https://www.facebook.com/p/%E1%BB%A6Y-BAN-NH%C3%82N-D%C3%82N-PH%C6%AF%E1%BB%9CNG-H%C3%92A-L%E1%BB%A2I-100083333199249/", "Công an phường Hòa Lợi tỉnh Bình Dương")</f>
        <v>Công an phường Hòa Lợi tỉnh Bình Dương</v>
      </c>
      <c r="C454" s="20" t="s">
        <v>12</v>
      </c>
      <c r="D454" s="20" t="s">
        <v>16</v>
      </c>
      <c r="E454" s="1" t="s">
        <v>13</v>
      </c>
      <c r="F454" s="1" t="s">
        <v>13</v>
      </c>
      <c r="G454" s="1" t="s">
        <v>13</v>
      </c>
      <c r="H454" s="1" t="s">
        <v>14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19454</v>
      </c>
      <c r="B455" s="19" t="str">
        <f>HYPERLINK("https://www.binhduong.gov.vn/", "UBND Ủy ban nhân dân phường Hòa Lợi tỉnh Bình Dương")</f>
        <v>UBND Ủy ban nhân dân phường Hòa Lợi tỉnh Bình Dương</v>
      </c>
      <c r="C455" s="20" t="s">
        <v>12</v>
      </c>
      <c r="D455" s="21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19455</v>
      </c>
      <c r="B456" s="19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456" s="20" t="s">
        <v>12</v>
      </c>
      <c r="D456" s="20"/>
      <c r="E456" s="1" t="s">
        <v>13</v>
      </c>
      <c r="F456" s="1" t="s">
        <v>13</v>
      </c>
      <c r="G456" s="1" t="s">
        <v>13</v>
      </c>
      <c r="H456" s="1" t="s">
        <v>14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19456</v>
      </c>
      <c r="B457" s="19" t="str">
        <f>HYPERLINK("https://bencat.binhduong.gov.vn/gioi-thieu/ubnd-xa-phuong", "UBND Ủy ban nhân dân phường Tân Định tỉnh Bình Dương")</f>
        <v>UBND Ủy ban nhân dân phường Tân Định tỉnh Bình Dương</v>
      </c>
      <c r="C457" s="20" t="s">
        <v>12</v>
      </c>
      <c r="D457" s="21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19457</v>
      </c>
      <c r="B458" s="19" t="str">
        <f>HYPERLINK("https://www.facebook.com/tuoitrebinhduong2020/", "Công an xã Phú An tỉnh Bình Dương")</f>
        <v>Công an xã Phú An tỉnh Bình Dương</v>
      </c>
      <c r="C458" s="20" t="s">
        <v>12</v>
      </c>
      <c r="D458" s="20"/>
      <c r="E458" s="1" t="s">
        <v>13</v>
      </c>
      <c r="F458" s="1" t="s">
        <v>13</v>
      </c>
      <c r="G458" s="1" t="s">
        <v>13</v>
      </c>
      <c r="H458" s="1" t="s">
        <v>14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19458</v>
      </c>
      <c r="B459" s="19" t="str">
        <f>HYPERLINK("https://www.binhduong.gov.vn/", "UBND Ủy ban nhân dân xã Phú An tỉnh Bình Dương")</f>
        <v>UBND Ủy ban nhân dân xã Phú An tỉnh Bình Dương</v>
      </c>
      <c r="C459" s="20" t="s">
        <v>12</v>
      </c>
      <c r="D459" s="21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19459</v>
      </c>
      <c r="B460" s="19" t="str">
        <f>HYPERLINK("https://www.facebook.com/tuoitrebinhduong2020/", "Công an xã An Linh tỉnh Bình Dương")</f>
        <v>Công an xã An Linh tỉnh Bình Dương</v>
      </c>
      <c r="C460" s="20" t="s">
        <v>12</v>
      </c>
      <c r="D460" s="20"/>
      <c r="E460" s="1" t="s">
        <v>13</v>
      </c>
      <c r="F460" s="1" t="s">
        <v>13</v>
      </c>
      <c r="G460" s="1" t="s">
        <v>13</v>
      </c>
      <c r="H460" s="1" t="s">
        <v>14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19460</v>
      </c>
      <c r="B461" s="19" t="str">
        <f>HYPERLINK("https://phugiao.binhduong.gov.vn/", "UBND Ủy ban nhân dân xã An Linh tỉnh Bình Dương")</f>
        <v>UBND Ủy ban nhân dân xã An Linh tỉnh Bình Dương</v>
      </c>
      <c r="C461" s="20" t="s">
        <v>12</v>
      </c>
      <c r="D461" s="21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19461</v>
      </c>
      <c r="B462" s="19" t="s">
        <v>107</v>
      </c>
      <c r="C462" s="22" t="s">
        <v>13</v>
      </c>
      <c r="D462" s="20" t="s">
        <v>16</v>
      </c>
      <c r="E462" s="1" t="s">
        <v>13</v>
      </c>
      <c r="F462" s="1" t="s">
        <v>13</v>
      </c>
      <c r="G462" s="1" t="s">
        <v>13</v>
      </c>
      <c r="H462" s="1" t="s">
        <v>14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19462</v>
      </c>
      <c r="B463" s="19" t="str">
        <f>HYPERLINK("https://phuocsang-phugiao.binhduong.gov.vn/", "UBND Ủy ban nhân dân xã Phước Sang tỉnh Bình Dương")</f>
        <v>UBND Ủy ban nhân dân xã Phước Sang tỉnh Bình Dương</v>
      </c>
      <c r="C463" s="20" t="s">
        <v>12</v>
      </c>
      <c r="D463" s="21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19463</v>
      </c>
      <c r="B464" s="19" t="str">
        <f>HYPERLINK("https://www.facebook.com/p/C%C3%B4ng-an-Ph%C6%B0%E1%BB%9Dng-Th%C3%A1i-Ho%C3%A0-100090713896354/?locale=vi_VN", "Công an xã An Thái tỉnh Bình Dương")</f>
        <v>Công an xã An Thái tỉnh Bình Dương</v>
      </c>
      <c r="C464" s="20" t="s">
        <v>12</v>
      </c>
      <c r="D464" s="20" t="s">
        <v>16</v>
      </c>
      <c r="E464" s="1" t="s">
        <v>13</v>
      </c>
      <c r="F464" s="1" t="s">
        <v>13</v>
      </c>
      <c r="G464" s="1" t="s">
        <v>13</v>
      </c>
      <c r="H464" s="1" t="s">
        <v>14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19464</v>
      </c>
      <c r="B465" s="19" t="str">
        <f>HYPERLINK("https://www.binhduong.gov.vn/chinhquyen/Pages/Van-ban-Chi-dao-Dieu-hanh.aspx?LoaiVanBan=Quy%E1%BA%BFt+%C4%91%E1%BB%8Bnh", "UBND Ủy ban nhân dân xã An Thái tỉnh Bình Dương")</f>
        <v>UBND Ủy ban nhân dân xã An Thái tỉnh Bình Dương</v>
      </c>
      <c r="C465" s="20" t="s">
        <v>12</v>
      </c>
      <c r="D465" s="21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19465</v>
      </c>
      <c r="B466" s="19" t="str">
        <f>HYPERLINK("https://www.facebook.com/ConganhuyenDauTieng/", "Công an xã An Long tỉnh Bình Dương")</f>
        <v>Công an xã An Long tỉnh Bình Dương</v>
      </c>
      <c r="C466" s="20" t="s">
        <v>12</v>
      </c>
      <c r="D466" s="20"/>
      <c r="E466" s="1" t="s">
        <v>13</v>
      </c>
      <c r="F466" s="1" t="s">
        <v>13</v>
      </c>
      <c r="G466" s="1" t="s">
        <v>13</v>
      </c>
      <c r="H466" s="1" t="s">
        <v>14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19466</v>
      </c>
      <c r="B467" s="19" t="str">
        <f>HYPERLINK("https://www.binhduong.gov.vn/", "UBND Ủy ban nhân dân xã An Long tỉnh Bình Dương")</f>
        <v>UBND Ủy ban nhân dân xã An Long tỉnh Bình Dương</v>
      </c>
      <c r="C467" s="20" t="s">
        <v>12</v>
      </c>
      <c r="D467" s="21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19467</v>
      </c>
      <c r="B468" s="19" t="str">
        <f>HYPERLINK("https://www.facebook.com/tuoitrebinhduong2020/", "Công an xã An Bình tỉnh Bình Dương")</f>
        <v>Công an xã An Bình tỉnh Bình Dương</v>
      </c>
      <c r="C468" s="20" t="s">
        <v>12</v>
      </c>
      <c r="D468" s="20"/>
      <c r="E468" s="1" t="s">
        <v>13</v>
      </c>
      <c r="F468" s="1" t="s">
        <v>13</v>
      </c>
      <c r="G468" s="1" t="s">
        <v>13</v>
      </c>
      <c r="H468" s="1" t="s">
        <v>14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19468</v>
      </c>
      <c r="B469" s="19" t="str">
        <f>HYPERLINK("https://www.binhduong.gov.vn/", "UBND Ủy ban nhân dân xã An Bình tỉnh Bình Dương")</f>
        <v>UBND Ủy ban nhân dân xã An Bình tỉnh Bình Dương</v>
      </c>
      <c r="C469" s="20" t="s">
        <v>12</v>
      </c>
      <c r="D469" s="21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19469</v>
      </c>
      <c r="B470" s="19" t="s">
        <v>108</v>
      </c>
      <c r="C470" s="22" t="s">
        <v>13</v>
      </c>
      <c r="D470" s="20"/>
      <c r="E470" s="1" t="s">
        <v>13</v>
      </c>
      <c r="F470" s="1" t="s">
        <v>13</v>
      </c>
      <c r="G470" s="1" t="s">
        <v>13</v>
      </c>
      <c r="H470" s="1" t="s">
        <v>14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19470</v>
      </c>
      <c r="B471" s="19" t="str">
        <f>HYPERLINK("http://tanhiep.tanuyen.binhduong.gov.vn/", "UBND Ủy ban nhân dân xã Tân Hiệp tỉnh Bình Dương")</f>
        <v>UBND Ủy ban nhân dân xã Tân Hiệp tỉnh Bình Dương</v>
      </c>
      <c r="C471" s="20" t="s">
        <v>12</v>
      </c>
      <c r="D471" s="21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19471</v>
      </c>
      <c r="B472" s="19" t="str">
        <f>HYPERLINK("https://www.facebook.com/p/Th%C3%B4ng-tin-x%C3%A3-Tam-L%E1%BA%ADp-Ph%C3%BA-Gi%C3%A1o-100072103028527/", "Công an xã Tam Lập tỉnh Bình Dương")</f>
        <v>Công an xã Tam Lập tỉnh Bình Dương</v>
      </c>
      <c r="C472" s="20" t="s">
        <v>12</v>
      </c>
      <c r="D472" s="20" t="s">
        <v>16</v>
      </c>
      <c r="E472" s="1" t="s">
        <v>13</v>
      </c>
      <c r="F472" s="1" t="s">
        <v>13</v>
      </c>
      <c r="G472" s="1" t="s">
        <v>13</v>
      </c>
      <c r="H472" s="1" t="s">
        <v>14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19472</v>
      </c>
      <c r="B473" s="19" t="str">
        <f>HYPERLINK("https://www.binhduong.gov.vn/", "UBND Ủy ban nhân dân xã Tam Lập tỉnh Bình Dương")</f>
        <v>UBND Ủy ban nhân dân xã Tam Lập tỉnh Bình Dương</v>
      </c>
      <c r="C473" s="20" t="s">
        <v>12</v>
      </c>
      <c r="D473" s="21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19473</v>
      </c>
      <c r="B474" s="19" t="str">
        <f>HYPERLINK("https://www.facebook.com/1242314036183730", "Công an xã Tân Long tỉnh Bình Dương")</f>
        <v>Công an xã Tân Long tỉnh Bình Dương</v>
      </c>
      <c r="C474" s="20" t="s">
        <v>12</v>
      </c>
      <c r="D474" s="20" t="s">
        <v>16</v>
      </c>
      <c r="E474" s="1" t="s">
        <v>13</v>
      </c>
      <c r="F474" s="1" t="s">
        <v>13</v>
      </c>
      <c r="G474" s="1" t="s">
        <v>13</v>
      </c>
      <c r="H474" s="1" t="s">
        <v>14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19474</v>
      </c>
      <c r="B475" s="19" t="str">
        <f>HYPERLINK("https://tanlong-phugiao.binhduong.gov.vn/", "UBND Ủy ban nhân dân xã Tân Long tỉnh Bình Dương")</f>
        <v>UBND Ủy ban nhân dân xã Tân Long tỉnh Bình Dương</v>
      </c>
      <c r="C475" s="20" t="s">
        <v>12</v>
      </c>
      <c r="D475" s="21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19475</v>
      </c>
      <c r="B476" s="19" t="str">
        <f>HYPERLINK("https://www.facebook.com/TuoitreConganVinhPhuc/", "Công an xã Vĩnh Hoà tỉnh Bình Dương")</f>
        <v>Công an xã Vĩnh Hoà tỉnh Bình Dương</v>
      </c>
      <c r="C476" s="20" t="s">
        <v>12</v>
      </c>
      <c r="D476" s="20" t="s">
        <v>16</v>
      </c>
      <c r="E476" s="1" t="s">
        <v>13</v>
      </c>
      <c r="F476" s="1" t="s">
        <v>13</v>
      </c>
      <c r="G476" s="1" t="s">
        <v>13</v>
      </c>
      <c r="H476" s="1" t="s">
        <v>14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19476</v>
      </c>
      <c r="B477" s="19" t="str">
        <f>HYPERLINK("https://vinhhoa-phugiao.binhduong.gov.vn/", "UBND Ủy ban nhân dân xã Vĩnh Hoà tỉnh Bình Dương")</f>
        <v>UBND Ủy ban nhân dân xã Vĩnh Hoà tỉnh Bình Dương</v>
      </c>
      <c r="C477" s="20" t="s">
        <v>12</v>
      </c>
      <c r="D477" s="21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19477</v>
      </c>
      <c r="B478" s="19" t="str">
        <f>HYPERLINK("https://www.facebook.com/p/C%C3%B4ng-an-x%C3%A3-Ph%C6%B0%E1%BB%9Bc-H%C3%B2a-huy%E1%BB%87n-Ph%C3%BA-Gi%C3%A1o-100085919055199/", "Công an xã Phước Hoà tỉnh Bình Dương")</f>
        <v>Công an xã Phước Hoà tỉnh Bình Dương</v>
      </c>
      <c r="C478" s="20" t="s">
        <v>12</v>
      </c>
      <c r="D478" s="20" t="s">
        <v>16</v>
      </c>
      <c r="E478" s="1" t="s">
        <v>13</v>
      </c>
      <c r="F478" s="1" t="s">
        <v>13</v>
      </c>
      <c r="G478" s="1" t="s">
        <v>13</v>
      </c>
      <c r="H478" s="1" t="s">
        <v>14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19478</v>
      </c>
      <c r="B479" s="19" t="str">
        <f>HYPERLINK("http://phuochoa.tuyphuoc.binhdinh.gov.vn/", "UBND Ủy ban nhân dân xã Phước Hoà tỉnh Bình Dương")</f>
        <v>UBND Ủy ban nhân dân xã Phước Hoà tỉnh Bình Dương</v>
      </c>
      <c r="C479" s="20" t="s">
        <v>12</v>
      </c>
      <c r="D479" s="21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19479</v>
      </c>
      <c r="B480" s="19" t="str">
        <f>HYPERLINK("https://www.facebook.com/p/C%C3%B4ng-an-ph%C6%B0%E1%BB%9Dng-Uy%C3%AAn-H%C6%B0ng-th%C3%A0nh-ph%E1%BB%91-T%C3%A2n-Uy%C3%AAn-t%E1%BB%89nh-B%C3%ACnh-D%C6%B0%C6%A1ng-100082297067410/", "Công an phường Uyên Hưng tỉnh Bình Dương")</f>
        <v>Công an phường Uyên Hưng tỉnh Bình Dương</v>
      </c>
      <c r="C480" s="20" t="s">
        <v>12</v>
      </c>
      <c r="D480" s="20"/>
      <c r="E480" s="1" t="s">
        <v>13</v>
      </c>
      <c r="F480" s="1" t="s">
        <v>13</v>
      </c>
      <c r="G480" s="1" t="s">
        <v>13</v>
      </c>
      <c r="H480" s="1" t="s">
        <v>14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19480</v>
      </c>
      <c r="B481" s="19" t="str">
        <f>HYPERLINK("https://tanuyen.binhduong.gov.vn/gioi-thieu/ubnd-xa-phuong", "UBND Ủy ban nhân dân phường Uyên Hưng tỉnh Bình Dương")</f>
        <v>UBND Ủy ban nhân dân phường Uyên Hưng tỉnh Bình Dương</v>
      </c>
      <c r="C481" s="20" t="s">
        <v>12</v>
      </c>
      <c r="D481" s="21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19481</v>
      </c>
      <c r="B482" s="19" t="str">
        <f>HYPERLINK("https://www.facebook.com/UBNDPTPK/?locale=vi_VN", "Công an phường Tân Phước Khánh tỉnh Bình Dương")</f>
        <v>Công an phường Tân Phước Khánh tỉnh Bình Dương</v>
      </c>
      <c r="C482" s="20" t="s">
        <v>12</v>
      </c>
      <c r="D482" s="20" t="s">
        <v>16</v>
      </c>
      <c r="E482" s="1" t="s">
        <v>13</v>
      </c>
      <c r="F482" s="1" t="s">
        <v>13</v>
      </c>
      <c r="G482" s="1" t="s">
        <v>13</v>
      </c>
      <c r="H482" s="1" t="s">
        <v>14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19482</v>
      </c>
      <c r="B483" s="19" t="str">
        <f>HYPERLINK("http://tanphuockhanh.tanuyen.binhduong.gov.vn/", "UBND Ủy ban nhân dân phường Tân Phước Khánh tỉnh Bình Dương")</f>
        <v>UBND Ủy ban nhân dân phường Tân Phước Khánh tỉnh Bình Dương</v>
      </c>
      <c r="C483" s="20" t="s">
        <v>12</v>
      </c>
      <c r="D483" s="21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19483</v>
      </c>
      <c r="B484" s="19" t="str">
        <f>HYPERLINK("https://www.facebook.com/p/C%C3%B4ng-an-ph%C6%B0%E1%BB%9Dng-V%C4%A9nh-T%C3%A2n-100085697480427/", "Công an xã Vĩnh Tân tỉnh Bình Dương")</f>
        <v>Công an xã Vĩnh Tân tỉnh Bình Dương</v>
      </c>
      <c r="C484" s="20" t="s">
        <v>12</v>
      </c>
      <c r="D484" s="20" t="s">
        <v>16</v>
      </c>
      <c r="E484" s="1" t="s">
        <v>13</v>
      </c>
      <c r="F484" s="1" t="s">
        <v>13</v>
      </c>
      <c r="G484" s="1" t="s">
        <v>13</v>
      </c>
      <c r="H484" s="1" t="s">
        <v>14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19484</v>
      </c>
      <c r="B485" s="19" t="str">
        <f>HYPERLINK("http://vinhtan.tanuyen.binhduong.gov.vn/", "UBND Ủy ban nhân dân xã Vĩnh Tân tỉnh Bình Dương")</f>
        <v>UBND Ủy ban nhân dân xã Vĩnh Tân tỉnh Bình Dương</v>
      </c>
      <c r="C485" s="20" t="s">
        <v>12</v>
      </c>
      <c r="D485" s="21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19485</v>
      </c>
      <c r="B486" s="19" t="str">
        <f>HYPERLINK("https://www.facebook.com/congantinhbinhduong/", "Công an xã Hội Nghĩa tỉnh Bình Dương")</f>
        <v>Công an xã Hội Nghĩa tỉnh Bình Dương</v>
      </c>
      <c r="C486" s="20" t="s">
        <v>12</v>
      </c>
      <c r="D486" s="20"/>
      <c r="E486" s="1" t="s">
        <v>13</v>
      </c>
      <c r="F486" s="1" t="s">
        <v>13</v>
      </c>
      <c r="G486" s="1" t="s">
        <v>13</v>
      </c>
      <c r="H486" s="1" t="s">
        <v>14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19486</v>
      </c>
      <c r="B487" s="19" t="str">
        <f>HYPERLINK("https://www.binhduong.gov.vn/", "UBND Ủy ban nhân dân xã Hội Nghĩa tỉnh Bình Dương")</f>
        <v>UBND Ủy ban nhân dân xã Hội Nghĩa tỉnh Bình Dương</v>
      </c>
      <c r="C487" s="20" t="s">
        <v>12</v>
      </c>
      <c r="D487" s="21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19487</v>
      </c>
      <c r="B488" s="19" t="str">
        <f>HYPERLINK("https://www.facebook.com/tuoitrebinhduong2020/", "Công an phường Tân Hiệp tỉnh Bình Dương")</f>
        <v>Công an phường Tân Hiệp tỉnh Bình Dương</v>
      </c>
      <c r="C488" s="20" t="s">
        <v>12</v>
      </c>
      <c r="D488" s="20"/>
      <c r="E488" s="1" t="s">
        <v>13</v>
      </c>
      <c r="F488" s="1" t="s">
        <v>13</v>
      </c>
      <c r="G488" s="1" t="s">
        <v>13</v>
      </c>
      <c r="H488" s="1" t="s">
        <v>14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19488</v>
      </c>
      <c r="B489" s="19" t="str">
        <f>HYPERLINK("http://tanhiep.tanuyen.binhduong.gov.vn/", "UBND Ủy ban nhân dân phường Tân Hiệp tỉnh Bình Dương")</f>
        <v>UBND Ủy ban nhân dân phường Tân Hiệp tỉnh Bình Dương</v>
      </c>
      <c r="C489" s="20" t="s">
        <v>12</v>
      </c>
      <c r="D489" s="21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19489</v>
      </c>
      <c r="B490" s="19" t="str">
        <f>HYPERLINK("https://www.facebook.com/p/%E1%BB%A6y-Ban-Nh%C3%A2n-D%C3%A2n-Ph%C6%B0%E1%BB%9Dng-Kh%C3%A1nh-B%C3%ACnh-100079319847261/", "Công an phường Khánh Bình tỉnh Bình Dương")</f>
        <v>Công an phường Khánh Bình tỉnh Bình Dương</v>
      </c>
      <c r="C490" s="20" t="s">
        <v>12</v>
      </c>
      <c r="D490" s="20"/>
      <c r="E490" s="1" t="s">
        <v>13</v>
      </c>
      <c r="F490" s="1" t="s">
        <v>13</v>
      </c>
      <c r="G490" s="1" t="s">
        <v>13</v>
      </c>
      <c r="H490" s="1" t="s">
        <v>14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19490</v>
      </c>
      <c r="B491" s="19" t="str">
        <f>HYPERLINK("https://tanuyen.binhduong.gov.vn/gioi-thieu/ubnd-xa-phuong", "UBND Ủy ban nhân dân phường Khánh Bình tỉnh Bình Dương")</f>
        <v>UBND Ủy ban nhân dân phường Khánh Bình tỉnh Bình Dương</v>
      </c>
      <c r="C491" s="20" t="s">
        <v>12</v>
      </c>
      <c r="D491" s="21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19491</v>
      </c>
      <c r="B492" s="19" t="str">
        <f>HYPERLINK("https://www.facebook.com/p/Ph%C6%B0%E1%BB%9Dng-Ph%C3%BA-Ch%C3%A1nh-Th%C3%A0nh-ph%E1%BB%91-T%C3%A2n-Uy%C3%AAn-100063057499024/", "Công an xã Phú Chánh tỉnh Bình Dương")</f>
        <v>Công an xã Phú Chánh tỉnh Bình Dương</v>
      </c>
      <c r="C492" s="20" t="s">
        <v>12</v>
      </c>
      <c r="D492" s="20"/>
      <c r="E492" s="1" t="s">
        <v>13</v>
      </c>
      <c r="F492" s="1" t="s">
        <v>13</v>
      </c>
      <c r="G492" s="1" t="s">
        <v>13</v>
      </c>
      <c r="H492" s="1" t="s">
        <v>14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19492</v>
      </c>
      <c r="B493" s="19" t="str">
        <f>HYPERLINK("http://phuchanh.tanuyen.binhduong.gov.vn/", "UBND Ủy ban nhân dân xã Phú Chánh tỉnh Bình Dương")</f>
        <v>UBND Ủy ban nhân dân xã Phú Chánh tỉnh Bình Dương</v>
      </c>
      <c r="C493" s="20" t="s">
        <v>12</v>
      </c>
      <c r="D493" s="21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19493</v>
      </c>
      <c r="B494" s="19" t="str">
        <f>HYPERLINK("https://www.facebook.com/25930TanUyen", "Công an xã Bạch Đằng tỉnh Bình Dương")</f>
        <v>Công an xã Bạch Đằng tỉnh Bình Dương</v>
      </c>
      <c r="C494" s="20" t="s">
        <v>12</v>
      </c>
      <c r="D494" s="20" t="s">
        <v>16</v>
      </c>
      <c r="E494" s="1" t="s">
        <v>13</v>
      </c>
      <c r="F494" s="1" t="s">
        <v>13</v>
      </c>
      <c r="G494" s="1" t="s">
        <v>13</v>
      </c>
      <c r="H494" s="1" t="s">
        <v>14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19494</v>
      </c>
      <c r="B495" s="19" t="str">
        <f>HYPERLINK("http://bachdang.tanuyen.binhduong.gov.vn/", "UBND Ủy ban nhân dân xã Bạch Đằng tỉnh Bình Dương")</f>
        <v>UBND Ủy ban nhân dân xã Bạch Đằng tỉnh Bình Dương</v>
      </c>
      <c r="C495" s="20" t="s">
        <v>12</v>
      </c>
      <c r="D495" s="21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19495</v>
      </c>
      <c r="B496" s="19" t="str">
        <f>HYPERLINK("https://www.facebook.com/tuoitretanvinhhiep/", "Công an xã Tân Vĩnh Hiệp tỉnh Bình Dương")</f>
        <v>Công an xã Tân Vĩnh Hiệp tỉnh Bình Dương</v>
      </c>
      <c r="C496" s="20" t="s">
        <v>12</v>
      </c>
      <c r="D496" s="20" t="s">
        <v>16</v>
      </c>
      <c r="E496" s="1" t="s">
        <v>13</v>
      </c>
      <c r="F496" s="1" t="s">
        <v>13</v>
      </c>
      <c r="G496" s="1" t="s">
        <v>13</v>
      </c>
      <c r="H496" s="1" t="s">
        <v>14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19496</v>
      </c>
      <c r="B497" s="19" t="str">
        <f>HYPERLINK("http://tanvinhhiep.tanuyen.binhduong.gov.vn/", "UBND Ủy ban nhân dân xã Tân Vĩnh Hiệp tỉnh Bình Dương")</f>
        <v>UBND Ủy ban nhân dân xã Tân Vĩnh Hiệp tỉnh Bình Dương</v>
      </c>
      <c r="C497" s="20" t="s">
        <v>12</v>
      </c>
      <c r="D497" s="21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19497</v>
      </c>
      <c r="B498" s="19" t="str">
        <f>HYPERLINK("https://www.facebook.com/p/Th%C3%B4ng-tin-ph%C6%B0%E1%BB%9Dng-Th%E1%BA%A1nh-Ph%C6%B0%E1%BB%9Bc-100068166885100/", "Công an phường Thạnh Phước tỉnh Bình Dương")</f>
        <v>Công an phường Thạnh Phước tỉnh Bình Dương</v>
      </c>
      <c r="C498" s="20" t="s">
        <v>12</v>
      </c>
      <c r="D498" s="20" t="s">
        <v>16</v>
      </c>
      <c r="E498" s="1" t="s">
        <v>13</v>
      </c>
      <c r="F498" s="1" t="s">
        <v>13</v>
      </c>
      <c r="G498" s="1" t="s">
        <v>13</v>
      </c>
      <c r="H498" s="1" t="s">
        <v>14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19498</v>
      </c>
      <c r="B499" s="19" t="str">
        <f>HYPERLINK("https://tanuyen.binhduong.gov.vn/", "UBND Ủy ban nhân dân phường Thạnh Phước tỉnh Bình Dương")</f>
        <v>UBND Ủy ban nhân dân phường Thạnh Phước tỉnh Bình Dương</v>
      </c>
      <c r="C499" s="20" t="s">
        <v>12</v>
      </c>
      <c r="D499" s="21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19499</v>
      </c>
      <c r="B500" s="19" t="s">
        <v>109</v>
      </c>
      <c r="C500" s="22" t="s">
        <v>13</v>
      </c>
      <c r="D500" s="20"/>
      <c r="E500" s="1" t="s">
        <v>13</v>
      </c>
      <c r="F500" s="1" t="s">
        <v>13</v>
      </c>
      <c r="G500" s="1" t="s">
        <v>13</v>
      </c>
      <c r="H500" s="1" t="s">
        <v>14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19500</v>
      </c>
      <c r="B501" s="19" t="str">
        <f>HYPERLINK("https://www.binhduong.gov.vn/thong-tin-tuyen-truyen/2024/11/379-xa-thanh-hoi-tp-tan-uyen-dat-chuan-xa-nong-thon-moi-kieu-mau-ve-giao-du", "UBND Ủy ban nhân dân xã Thạnh Hội tỉnh Bình Dương")</f>
        <v>UBND Ủy ban nhân dân xã Thạnh Hội tỉnh Bình Dương</v>
      </c>
      <c r="C501" s="20" t="s">
        <v>12</v>
      </c>
      <c r="D501" s="21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19501</v>
      </c>
      <c r="B502" s="19" t="str">
        <f>HYPERLINK("https://www.facebook.com/p/C%C3%B4ng-an-Ph%C6%B0%E1%BB%9Dng-Th%C3%A1i-Ho%C3%A0-100090713896354/?locale=vi_VN", "Công an phường Thái Hòa tỉnh Bình Dương")</f>
        <v>Công an phường Thái Hòa tỉnh Bình Dương</v>
      </c>
      <c r="C502" s="20" t="s">
        <v>12</v>
      </c>
      <c r="D502" s="20" t="s">
        <v>16</v>
      </c>
      <c r="E502" s="1" t="s">
        <v>13</v>
      </c>
      <c r="F502" s="1" t="s">
        <v>13</v>
      </c>
      <c r="G502" s="1" t="s">
        <v>13</v>
      </c>
      <c r="H502" s="1" t="s">
        <v>14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19502</v>
      </c>
      <c r="B503" s="19" t="str">
        <f>HYPERLINK("http://thaihoa.tanuyen.binhduong.gov.vn/", "UBND Ủy ban nhân dân phường Thái Hòa tỉnh Bình Dương")</f>
        <v>UBND Ủy ban nhân dân phường Thái Hòa tỉnh Bình Dương</v>
      </c>
      <c r="C503" s="20" t="s">
        <v>12</v>
      </c>
      <c r="D503" s="21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19503</v>
      </c>
      <c r="B504" s="19" t="str">
        <f>HYPERLINK("https://www.facebook.com/conganthanhphodian/", "Công an phường Dĩ An tỉnh Bình Dương")</f>
        <v>Công an phường Dĩ An tỉnh Bình Dương</v>
      </c>
      <c r="C504" s="20" t="s">
        <v>12</v>
      </c>
      <c r="D504" s="20"/>
      <c r="E504" s="1" t="s">
        <v>13</v>
      </c>
      <c r="F504" s="1" t="s">
        <v>13</v>
      </c>
      <c r="G504" s="1" t="s">
        <v>13</v>
      </c>
      <c r="H504" s="1" t="s">
        <v>14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19504</v>
      </c>
      <c r="B505" s="19" t="str">
        <f>HYPERLINK("https://dian.binhduong.gov.vn/", "UBND Ủy ban nhân dân phường Dĩ An tỉnh Bình Dương")</f>
        <v>UBND Ủy ban nhân dân phường Dĩ An tỉnh Bình Dương</v>
      </c>
      <c r="C505" s="20" t="s">
        <v>12</v>
      </c>
      <c r="D505" s="21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19505</v>
      </c>
      <c r="B506" s="19" t="str">
        <f>HYPERLINK("https://www.facebook.com/p/C%C3%B4ng-an-ph%C6%B0%E1%BB%9Dng-T%C3%A2n-B%C3%ACnh-100083729034656/", "Công an phường Tân Bình tỉnh Bình Dương")</f>
        <v>Công an phường Tân Bình tỉnh Bình Dương</v>
      </c>
      <c r="C506" s="20" t="s">
        <v>12</v>
      </c>
      <c r="D506" s="20"/>
      <c r="E506" s="1" t="s">
        <v>13</v>
      </c>
      <c r="F506" s="1" t="s">
        <v>13</v>
      </c>
      <c r="G506" s="1" t="s">
        <v>13</v>
      </c>
      <c r="H506" s="1" t="s">
        <v>14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19506</v>
      </c>
      <c r="B507" s="19" t="str">
        <f>HYPERLINK("https://dian.binhduong.gov.vn/", "UBND Ủy ban nhân dân phường Tân Bình tỉnh Bình Dương")</f>
        <v>UBND Ủy ban nhân dân phường Tân Bình tỉnh Bình Dương</v>
      </c>
      <c r="C507" s="20" t="s">
        <v>12</v>
      </c>
      <c r="D507" s="21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19507</v>
      </c>
      <c r="B508" s="19" t="str">
        <f>HYPERLINK("https://www.facebook.com/doncakcnsongthan/", "Công an phường Tân Đông Hiệp tỉnh Bình Dương")</f>
        <v>Công an phường Tân Đông Hiệp tỉnh Bình Dương</v>
      </c>
      <c r="C508" s="20" t="s">
        <v>12</v>
      </c>
      <c r="D508" s="20" t="s">
        <v>16</v>
      </c>
      <c r="E508" s="1" t="s">
        <v>13</v>
      </c>
      <c r="F508" s="1" t="s">
        <v>13</v>
      </c>
      <c r="G508" s="1" t="s">
        <v>13</v>
      </c>
      <c r="H508" s="1" t="s">
        <v>14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19508</v>
      </c>
      <c r="B509" s="19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09" s="20" t="s">
        <v>12</v>
      </c>
      <c r="D509" s="21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19509</v>
      </c>
      <c r="B510" s="19" t="str">
        <f>HYPERLINK("https://www.facebook.com/p/C%C3%B4ng-an-ph%C6%B0%E1%BB%9Dng-B%C3%8CNH-H%C3%92A-th%C3%A0nh-ph%E1%BB%91-THU%E1%BA%ACN-AN-t%E1%BB%89nh-B%C3%8CNH-D%C6%AF%C6%A0NG-100092031729024/?locale=vi_VN", "Công an phường Bình An tỉnh Bình Dương")</f>
        <v>Công an phường Bình An tỉnh Bình Dương</v>
      </c>
      <c r="C510" s="20" t="s">
        <v>12</v>
      </c>
      <c r="D510" s="20"/>
      <c r="E510" s="1" t="s">
        <v>13</v>
      </c>
      <c r="F510" s="1" t="s">
        <v>13</v>
      </c>
      <c r="G510" s="1" t="s">
        <v>13</v>
      </c>
      <c r="H510" s="1" t="s">
        <v>14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19510</v>
      </c>
      <c r="B511" s="19" t="str">
        <f>HYPERLINK("https://binhan-dian.gov.vn/", "UBND Ủy ban nhân dân phường Bình An tỉnh Bình Dương")</f>
        <v>UBND Ủy ban nhân dân phường Bình An tỉnh Bình Dương</v>
      </c>
      <c r="C511" s="20" t="s">
        <v>12</v>
      </c>
      <c r="D511" s="21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19511</v>
      </c>
      <c r="B512" s="19" t="str">
        <f>HYPERLINK("https://www.facebook.com/p/Tu%E1%BB%95i-tr%E1%BA%BB-ph%C6%B0%E1%BB%9Dng-B%C3%ACnh-Th%E1%BA%AFng-100064582402778/", "Công an phường Bình Thắng tỉnh Bình Dương")</f>
        <v>Công an phường Bình Thắng tỉnh Bình Dương</v>
      </c>
      <c r="C512" s="20" t="s">
        <v>12</v>
      </c>
      <c r="D512" s="20" t="s">
        <v>16</v>
      </c>
      <c r="E512" s="1" t="s">
        <v>13</v>
      </c>
      <c r="F512" s="1" t="s">
        <v>13</v>
      </c>
      <c r="G512" s="1" t="s">
        <v>13</v>
      </c>
      <c r="H512" s="1" t="s">
        <v>14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19512</v>
      </c>
      <c r="B513" s="19" t="str">
        <f>HYPERLINK("https://dian.binhduong.gov.vn/cac-to-chuc-su-nghiep-va-cac-ban-quan-ly-du-an-pmu-truc-thuoc-bo/khoi-giao-duc-dao-tao/truong-dai-hoc-cong-nghe-gtvt", "UBND Ủy ban nhân dân phường Bình Thắng tỉnh Bình Dương")</f>
        <v>UBND Ủy ban nhân dân phường Bình Thắng tỉnh Bình Dương</v>
      </c>
      <c r="C513" s="20" t="s">
        <v>12</v>
      </c>
      <c r="D513" s="21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19513</v>
      </c>
      <c r="B514" s="19" t="str">
        <f>HYPERLINK("https://www.facebook.com/100063531609636", "Công an phường Đông Hòa tỉnh Bình Dương")</f>
        <v>Công an phường Đông Hòa tỉnh Bình Dương</v>
      </c>
      <c r="C514" s="20" t="s">
        <v>12</v>
      </c>
      <c r="D514" s="20"/>
      <c r="E514" s="1" t="s">
        <v>13</v>
      </c>
      <c r="F514" s="1" t="s">
        <v>13</v>
      </c>
      <c r="G514" s="1" t="s">
        <v>13</v>
      </c>
      <c r="H514" s="1" t="s">
        <v>14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19514</v>
      </c>
      <c r="B515" s="19" t="str">
        <f>HYPERLINK("https://www.binhduong.gov.vn/dautuphattrien/Lists/ThongTinCanBiet/ChiTiet.aspx?ID=983", "UBND Ủy ban nhân dân phường Đông Hòa tỉnh Bình Dương")</f>
        <v>UBND Ủy ban nhân dân phường Đông Hòa tỉnh Bình Dương</v>
      </c>
      <c r="C515" s="20" t="s">
        <v>12</v>
      </c>
      <c r="D515" s="21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19515</v>
      </c>
      <c r="B516" s="19" t="str">
        <f>HYPERLINK("https://www.facebook.com/p/C%C3%B4ng-an-ph%C6%B0%E1%BB%9Dng-B%C3%8CNH-H%C3%92A-th%C3%A0nh-ph%E1%BB%91-THU%E1%BA%ACN-AN-t%E1%BB%89nh-B%C3%8CNH-D%C6%AF%C6%A0NG-100092031729024/?locale=vi_VN", "Công an phường An Bình tỉnh Bình Dương")</f>
        <v>Công an phường An Bình tỉnh Bình Dương</v>
      </c>
      <c r="C516" s="20" t="s">
        <v>12</v>
      </c>
      <c r="D516" s="20"/>
      <c r="E516" s="1" t="s">
        <v>13</v>
      </c>
      <c r="F516" s="1" t="s">
        <v>13</v>
      </c>
      <c r="G516" s="1" t="s">
        <v>13</v>
      </c>
      <c r="H516" s="1" t="s">
        <v>14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19516</v>
      </c>
      <c r="B517" s="19" t="str">
        <f>HYPERLINK("https://www.binhduong.gov.vn/", "UBND Ủy ban nhân dân phường An Bình tỉnh Bình Dương")</f>
        <v>UBND Ủy ban nhân dân phường An Bình tỉnh Bình Dương</v>
      </c>
      <c r="C517" s="20" t="s">
        <v>12</v>
      </c>
      <c r="D517" s="21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19517</v>
      </c>
      <c r="B518" s="19" t="str">
        <f>HYPERLINK("https://www.facebook.com/tuoitrebinhduong2020/", "Công an phường An Thạnh tỉnh Bình Dương")</f>
        <v>Công an phường An Thạnh tỉnh Bình Dương</v>
      </c>
      <c r="C518" s="20" t="s">
        <v>12</v>
      </c>
      <c r="D518" s="20" t="s">
        <v>16</v>
      </c>
      <c r="E518" s="1" t="s">
        <v>13</v>
      </c>
      <c r="F518" s="1" t="s">
        <v>13</v>
      </c>
      <c r="G518" s="1" t="s">
        <v>13</v>
      </c>
      <c r="H518" s="1" t="s">
        <v>14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19518</v>
      </c>
      <c r="B519" s="19" t="str">
        <f>HYPERLINK("https://www.binhduong.gov.vn/", "UBND Ủy ban nhân dân phường An Thạnh tỉnh Bình Dương")</f>
        <v>UBND Ủy ban nhân dân phường An Thạnh tỉnh Bình Dương</v>
      </c>
      <c r="C519" s="20" t="s">
        <v>12</v>
      </c>
      <c r="D519" s="21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19519</v>
      </c>
      <c r="B520" s="19" t="str">
        <f>HYPERLINK("https://www.facebook.com/groups/1176282556421647/?locale=vi_VN", "Công an phường Bình Chuẩn tỉnh Bình Dương")</f>
        <v>Công an phường Bình Chuẩn tỉnh Bình Dương</v>
      </c>
      <c r="C520" s="20" t="s">
        <v>12</v>
      </c>
      <c r="D520" s="20" t="s">
        <v>16</v>
      </c>
      <c r="E520" s="1" t="s">
        <v>13</v>
      </c>
      <c r="F520" s="1" t="s">
        <v>13</v>
      </c>
      <c r="G520" s="1" t="s">
        <v>13</v>
      </c>
      <c r="H520" s="1" t="s">
        <v>14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19520</v>
      </c>
      <c r="B521" s="19" t="str">
        <f>HYPERLINK("https://thuanan.binhduong.gov.vn/binhchuan", "UBND Ủy ban nhân dân phường Bình Chuẩn tỉnh Bình Dương")</f>
        <v>UBND Ủy ban nhân dân phường Bình Chuẩn tỉnh Bình Dương</v>
      </c>
      <c r="C521" s="20" t="s">
        <v>12</v>
      </c>
      <c r="D521" s="21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19521</v>
      </c>
      <c r="B522" s="19" t="str">
        <f>HYPERLINK("https://www.facebook.com/p/C%C3%B4ng-an-Ph%C6%B0%E1%BB%9Dng-Thu%E1%BA%ADn-Giao-100083096084529/", "Công an phường Thuận Giao tỉnh Bình Dương")</f>
        <v>Công an phường Thuận Giao tỉnh Bình Dương</v>
      </c>
      <c r="C522" s="20" t="s">
        <v>12</v>
      </c>
      <c r="D522" s="20" t="s">
        <v>16</v>
      </c>
      <c r="E522" s="1" t="s">
        <v>13</v>
      </c>
      <c r="F522" s="1" t="s">
        <v>13</v>
      </c>
      <c r="G522" s="1" t="s">
        <v>13</v>
      </c>
      <c r="H522" s="1" t="s">
        <v>14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19522</v>
      </c>
      <c r="B523" s="19" t="str">
        <f>HYPERLINK("https://thuanan.binhduong.gov.vn/thuangiao", "UBND Ủy ban nhân dân phường Thuận Giao tỉnh Bình Dương")</f>
        <v>UBND Ủy ban nhân dân phường Thuận Giao tỉnh Bình Dương</v>
      </c>
      <c r="C523" s="20" t="s">
        <v>12</v>
      </c>
      <c r="D523" s="21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19523</v>
      </c>
      <c r="B524" s="19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524" s="20" t="s">
        <v>12</v>
      </c>
      <c r="D524" s="20"/>
      <c r="E524" s="1" t="s">
        <v>13</v>
      </c>
      <c r="F524" s="1" t="s">
        <v>13</v>
      </c>
      <c r="G524" s="1" t="s">
        <v>13</v>
      </c>
      <c r="H524" s="1" t="s">
        <v>14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19524</v>
      </c>
      <c r="B525" s="19" t="str">
        <f>HYPERLINK("https://www.binhduong.gov.vn/", "UBND Ủy ban nhân dân phường An Phú tỉnh Bình Dương")</f>
        <v>UBND Ủy ban nhân dân phường An Phú tỉnh Bình Dương</v>
      </c>
      <c r="C525" s="20" t="s">
        <v>12</v>
      </c>
      <c r="D525" s="21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19525</v>
      </c>
      <c r="B526" s="19" t="str">
        <f>HYPERLINK("https://www.facebook.com/p/C%C3%B4ng-an-Ph%C6%B0%E1%BB%9Dng-H%C6%B0ng-%C4%90%E1%BB%8Bnh-100091273614814/", "Công an phường Hưng Định tỉnh Bình Dương")</f>
        <v>Công an phường Hưng Định tỉnh Bình Dương</v>
      </c>
      <c r="C526" s="20" t="s">
        <v>12</v>
      </c>
      <c r="D526" s="20" t="s">
        <v>16</v>
      </c>
      <c r="E526" s="1" t="s">
        <v>13</v>
      </c>
      <c r="F526" s="1" t="s">
        <v>13</v>
      </c>
      <c r="G526" s="1" t="s">
        <v>13</v>
      </c>
      <c r="H526" s="1" t="s">
        <v>14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19526</v>
      </c>
      <c r="B527" s="19" t="str">
        <f>HYPERLINK("https://thuanan.binhduong.gov.vn/hungdinh", "UBND Ủy ban nhân dân phường Hưng Định tỉnh Bình Dương")</f>
        <v>UBND Ủy ban nhân dân phường Hưng Định tỉnh Bình Dương</v>
      </c>
      <c r="C527" s="20" t="s">
        <v>12</v>
      </c>
      <c r="D527" s="21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19527</v>
      </c>
      <c r="B528" s="19" t="str">
        <f>HYPERLINK("https://www.facebook.com/p/Tu%E1%BB%95i-tr%E1%BA%BB-C%C3%B4ng-an-th%E1%BB%8B-x%C3%A3-S%C6%A1n-T%C3%A2y-100040884909606/", "Công an xã An Sơn tỉnh Bình Dương")</f>
        <v>Công an xã An Sơn tỉnh Bình Dương</v>
      </c>
      <c r="C528" s="20" t="s">
        <v>12</v>
      </c>
      <c r="D528" s="20" t="s">
        <v>16</v>
      </c>
      <c r="E528" s="1" t="s">
        <v>13</v>
      </c>
      <c r="F528" s="1" t="s">
        <v>13</v>
      </c>
      <c r="G528" s="1" t="s">
        <v>13</v>
      </c>
      <c r="H528" s="1" t="s">
        <v>14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19528</v>
      </c>
      <c r="B529" s="19" t="str">
        <f>HYPERLINK("https://thuanan.binhduong.gov.vn/anson/cocautochuc?t=6", "UBND Ủy ban nhân dân xã An Sơn tỉnh Bình Dương")</f>
        <v>UBND Ủy ban nhân dân xã An Sơn tỉnh Bình Dương</v>
      </c>
      <c r="C529" s="20" t="s">
        <v>12</v>
      </c>
      <c r="D529" s="21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19529</v>
      </c>
      <c r="B530" s="19" t="str">
        <f>HYPERLINK("https://www.facebook.com/p/%E1%BB%A6y-ban-nh%C3%A2n-d%C3%A2n-ph%C6%B0%E1%BB%9Dng-B%C3%ACnh-Nh%C3%A2m-100067784149586/", "Công an phường Bình Nhâm tỉnh Bình Dương")</f>
        <v>Công an phường Bình Nhâm tỉnh Bình Dương</v>
      </c>
      <c r="C530" s="20" t="s">
        <v>12</v>
      </c>
      <c r="D530" s="20" t="s">
        <v>16</v>
      </c>
      <c r="E530" s="1" t="s">
        <v>13</v>
      </c>
      <c r="F530" s="1" t="s">
        <v>13</v>
      </c>
      <c r="G530" s="1" t="s">
        <v>13</v>
      </c>
      <c r="H530" s="1" t="s">
        <v>14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19530</v>
      </c>
      <c r="B531" s="19" t="str">
        <f>HYPERLINK("https://thuanan.binhduong.gov.vn/binhnham", "UBND Ủy ban nhân dân phường Bình Nhâm tỉnh Bình Dương")</f>
        <v>UBND Ủy ban nhân dân phường Bình Nhâm tỉnh Bình Dương</v>
      </c>
      <c r="C531" s="20" t="s">
        <v>12</v>
      </c>
      <c r="D531" s="21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19531</v>
      </c>
      <c r="B532" s="19" t="str">
        <f>HYPERLINK("https://www.facebook.com/congan.phuongbinhhoa.thuanan.binhduong/", "Công an phường Bình Hòa tỉnh Bình Dương")</f>
        <v>Công an phường Bình Hòa tỉnh Bình Dương</v>
      </c>
      <c r="C532" s="20" t="s">
        <v>12</v>
      </c>
      <c r="D532" s="20" t="s">
        <v>16</v>
      </c>
      <c r="E532" s="1" t="s">
        <v>13</v>
      </c>
      <c r="F532" s="1" t="s">
        <v>13</v>
      </c>
      <c r="G532" s="1" t="s">
        <v>13</v>
      </c>
      <c r="H532" s="1" t="s">
        <v>14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19532</v>
      </c>
      <c r="B533" s="19" t="str">
        <f>HYPERLINK("https://thuanan.binhduong.gov.vn/binhhoa/cocautochuc?t=6", "UBND Ủy ban nhân dân phường Bình Hòa tỉnh Bình Dương")</f>
        <v>UBND Ủy ban nhân dân phường Bình Hòa tỉnh Bình Dương</v>
      </c>
      <c r="C533" s="20" t="s">
        <v>12</v>
      </c>
      <c r="D533" s="21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19533</v>
      </c>
      <c r="B534" s="19" t="str">
        <f>HYPERLINK("https://www.facebook.com/p/Tu%E1%BB%95i-tr%E1%BA%BB-C%C3%B4ng-an-Th%C3%A0nh-ph%E1%BB%91-V%C4%A9nh-Y%C3%AAn-100066497717181/", "Công an phường Vĩnh Phú tỉnh Bình Dương")</f>
        <v>Công an phường Vĩnh Phú tỉnh Bình Dương</v>
      </c>
      <c r="C534" s="20" t="s">
        <v>12</v>
      </c>
      <c r="D534" s="20" t="s">
        <v>16</v>
      </c>
      <c r="E534" s="1" t="s">
        <v>13</v>
      </c>
      <c r="F534" s="1" t="s">
        <v>13</v>
      </c>
      <c r="G534" s="1" t="s">
        <v>13</v>
      </c>
      <c r="H534" s="1" t="s">
        <v>14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19534</v>
      </c>
      <c r="B535" s="19" t="str">
        <f>HYPERLINK("https://thuanan.binhduong.gov.vn/vinhphu", "UBND Ủy ban nhân dân phường Vĩnh Phú tỉnh Bình Dương")</f>
        <v>UBND Ủy ban nhân dân phường Vĩnh Phú tỉnh Bình Dương</v>
      </c>
      <c r="C535" s="20" t="s">
        <v>12</v>
      </c>
      <c r="D535" s="21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19535</v>
      </c>
      <c r="B536" s="19" t="str">
        <f>HYPERLINK("https://www.facebook.com/p/C%C3%B4ng-an-Ph%C6%B0%E1%BB%9Dng-T%C3%A2n-%C4%90%E1%BB%8Bnh-B%E1%BA%BFn-C%C3%A1t-100080887004116/", "Công an xã Tân Định tỉnh Bình Dương")</f>
        <v>Công an xã Tân Định tỉnh Bình Dương</v>
      </c>
      <c r="C536" s="20" t="s">
        <v>12</v>
      </c>
      <c r="D536" s="20"/>
      <c r="E536" s="1" t="s">
        <v>13</v>
      </c>
      <c r="F536" s="1" t="s">
        <v>13</v>
      </c>
      <c r="G536" s="1" t="s">
        <v>13</v>
      </c>
      <c r="H536" s="1" t="s">
        <v>14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19536</v>
      </c>
      <c r="B537" s="19" t="str">
        <f>HYPERLINK("https://tandinh.bactanuyen.binhduong.gov.vn/", "UBND Ủy ban nhân dân xã Tân Định tỉnh Bình Dương")</f>
        <v>UBND Ủy ban nhân dân xã Tân Định tỉnh Bình Dương</v>
      </c>
      <c r="C537" s="20" t="s">
        <v>12</v>
      </c>
      <c r="D537" s="21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19537</v>
      </c>
      <c r="B538" s="19" t="str">
        <f>HYPERLINK("https://www.facebook.com/p/UBND-X%C3%83-B%C3%8CNH-M%E1%BB%B8-100057438520372/", "Công an xã Bình Mỹ tỉnh Bình Dương")</f>
        <v>Công an xã Bình Mỹ tỉnh Bình Dương</v>
      </c>
      <c r="C538" s="20" t="s">
        <v>12</v>
      </c>
      <c r="D538" s="20"/>
      <c r="E538" s="1" t="s">
        <v>13</v>
      </c>
      <c r="F538" s="1" t="s">
        <v>13</v>
      </c>
      <c r="G538" s="1" t="s">
        <v>13</v>
      </c>
      <c r="H538" s="1" t="s">
        <v>14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19538</v>
      </c>
      <c r="B539" s="19" t="str">
        <f>HYPERLINK("https://binhmy.bactanuyen.binhduong.gov.vn/", "UBND Ủy ban nhân dân xã Bình Mỹ tỉnh Bình Dương")</f>
        <v>UBND Ủy ban nhân dân xã Bình Mỹ tỉnh Bình Dương</v>
      </c>
      <c r="C539" s="20" t="s">
        <v>12</v>
      </c>
      <c r="D539" s="21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19539</v>
      </c>
      <c r="B540" s="19" t="str">
        <f>HYPERLINK("https://www.facebook.com/tuoitrebinhduong2020/", "Công an xã Tân Bình tỉnh Bình Dương")</f>
        <v>Công an xã Tân Bình tỉnh Bình Dương</v>
      </c>
      <c r="C540" s="20" t="s">
        <v>12</v>
      </c>
      <c r="D540" s="20"/>
      <c r="E540" s="1" t="s">
        <v>13</v>
      </c>
      <c r="F540" s="1" t="s">
        <v>13</v>
      </c>
      <c r="G540" s="1" t="s">
        <v>13</v>
      </c>
      <c r="H540" s="1" t="s">
        <v>14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19540</v>
      </c>
      <c r="B541" s="19" t="str">
        <f>HYPERLINK("https://tanbinh.bactanuyen.binhduong.gov.vn/", "UBND Ủy ban nhân dân xã Tân Bình tỉnh Bình Dương")</f>
        <v>UBND Ủy ban nhân dân xã Tân Bình tỉnh Bình Dương</v>
      </c>
      <c r="C541" s="20" t="s">
        <v>12</v>
      </c>
      <c r="D541" s="21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19541</v>
      </c>
      <c r="B542" s="19" t="str">
        <f>HYPERLINK("https://www.facebook.com/groups/473458282776306/members/", "Công an xã Tân Lập tỉnh Bình Dương")</f>
        <v>Công an xã Tân Lập tỉnh Bình Dương</v>
      </c>
      <c r="C542" s="20" t="s">
        <v>12</v>
      </c>
      <c r="D542" s="20" t="s">
        <v>16</v>
      </c>
      <c r="E542" s="1" t="s">
        <v>13</v>
      </c>
      <c r="F542" s="1" t="s">
        <v>13</v>
      </c>
      <c r="G542" s="1" t="s">
        <v>13</v>
      </c>
      <c r="H542" s="1" t="s">
        <v>14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19542</v>
      </c>
      <c r="B543" s="19" t="str">
        <f>HYPERLINK("https://tanlap.bactanuyen.binhduong.gov.vn/", "UBND Ủy ban nhân dân xã Tân Lập tỉnh Bình Dương")</f>
        <v>UBND Ủy ban nhân dân xã Tân Lập tỉnh Bình Dương</v>
      </c>
      <c r="C543" s="20" t="s">
        <v>12</v>
      </c>
      <c r="D543" s="21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19543</v>
      </c>
      <c r="B544" s="19" t="str">
        <f>HYPERLINK("https://www.facebook.com/p/C%C3%B4ng-an-X%C3%A3-T%C3%A2n-Th%C3%A0nh-B%C3%ACnh-100069313282047/", "Công an xã Tân Thành tỉnh Bình Dương")</f>
        <v>Công an xã Tân Thành tỉnh Bình Dương</v>
      </c>
      <c r="C544" s="20" t="s">
        <v>12</v>
      </c>
      <c r="D544" s="20"/>
      <c r="E544" s="1" t="s">
        <v>13</v>
      </c>
      <c r="F544" s="1" t="s">
        <v>13</v>
      </c>
      <c r="G544" s="1" t="s">
        <v>13</v>
      </c>
      <c r="H544" s="1" t="s">
        <v>14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19544</v>
      </c>
      <c r="B545" s="19" t="str">
        <f>HYPERLINK("https://tanthanh.vinhlong.gov.vn/", "UBND Ủy ban nhân dân xã Tân Thành tỉnh Bình Dương")</f>
        <v>UBND Ủy ban nhân dân xã Tân Thành tỉnh Bình Dương</v>
      </c>
      <c r="C545" s="20" t="s">
        <v>12</v>
      </c>
      <c r="D545" s="21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19545</v>
      </c>
      <c r="B546" s="19" t="s">
        <v>110</v>
      </c>
      <c r="C546" s="22" t="s">
        <v>13</v>
      </c>
      <c r="D546" s="20"/>
      <c r="E546" s="1" t="s">
        <v>13</v>
      </c>
      <c r="F546" s="1" t="s">
        <v>13</v>
      </c>
      <c r="G546" s="1" t="s">
        <v>13</v>
      </c>
      <c r="H546" s="1" t="s">
        <v>14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19546</v>
      </c>
      <c r="B547" s="19" t="str">
        <f>HYPERLINK("https://datcuoc.bactanuyen.binhduong.gov.vn/", "UBND Ủy ban nhân dân xã Đất Cuốc tỉnh Bình Dương")</f>
        <v>UBND Ủy ban nhân dân xã Đất Cuốc tỉnh Bình Dương</v>
      </c>
      <c r="C547" s="20" t="s">
        <v>12</v>
      </c>
      <c r="D547" s="21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19547</v>
      </c>
      <c r="B548" s="19" t="str">
        <f>HYPERLINK("https://www.facebook.com/p/C%C3%B4ng-an-x%C3%A3-Hi%E1%BA%BFu-Li%C3%AAm-100070003544266/", "Công an xã Hiếu Liêm tỉnh Bình Dương")</f>
        <v>Công an xã Hiếu Liêm tỉnh Bình Dương</v>
      </c>
      <c r="C548" s="20" t="s">
        <v>12</v>
      </c>
      <c r="D548" s="20" t="s">
        <v>16</v>
      </c>
      <c r="E548" s="1" t="s">
        <v>13</v>
      </c>
      <c r="F548" s="1" t="s">
        <v>13</v>
      </c>
      <c r="G548" s="1" t="s">
        <v>13</v>
      </c>
      <c r="H548" s="1" t="s">
        <v>14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19548</v>
      </c>
      <c r="B549" s="19" t="str">
        <f>HYPERLINK("https://hieuliem.bactanuyen.binhduong.gov.vn/", "UBND Ủy ban nhân dân xã Hiếu Liêm tỉnh Bình Dương")</f>
        <v>UBND Ủy ban nhân dân xã Hiếu Liêm tỉnh Bình Dương</v>
      </c>
      <c r="C549" s="20" t="s">
        <v>12</v>
      </c>
      <c r="D549" s="21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19549</v>
      </c>
      <c r="B550" s="19" t="s">
        <v>111</v>
      </c>
      <c r="C550" s="22" t="s">
        <v>13</v>
      </c>
      <c r="D550" s="20"/>
      <c r="E550" s="1" t="s">
        <v>13</v>
      </c>
      <c r="F550" s="1" t="s">
        <v>13</v>
      </c>
      <c r="G550" s="1" t="s">
        <v>13</v>
      </c>
      <c r="H550" s="1" t="s">
        <v>14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19550</v>
      </c>
      <c r="B551" s="19" t="str">
        <f>HYPERLINK("https://lacan.bactanuyen.binhduong.gov.vn/", "UBND Ủy ban nhân dân xã Lạc An tỉnh Bình Dương")</f>
        <v>UBND Ủy ban nhân dân xã Lạc An tỉnh Bình Dương</v>
      </c>
      <c r="C551" s="20" t="s">
        <v>12</v>
      </c>
      <c r="D551" s="21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19551</v>
      </c>
      <c r="B552" s="19" t="s">
        <v>112</v>
      </c>
      <c r="C552" s="22" t="s">
        <v>13</v>
      </c>
      <c r="D552" s="20" t="s">
        <v>16</v>
      </c>
      <c r="E552" s="1" t="s">
        <v>13</v>
      </c>
      <c r="F552" s="1" t="s">
        <v>13</v>
      </c>
      <c r="G552" s="1" t="s">
        <v>13</v>
      </c>
      <c r="H552" s="1" t="s">
        <v>14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19552</v>
      </c>
      <c r="B553" s="19" t="str">
        <f>HYPERLINK("https://tanmy.bactanuyen.binhduong.gov.vn/", "UBND Ủy ban nhân dân xã Tân Mỹ tỉnh Bình Dương")</f>
        <v>UBND Ủy ban nhân dân xã Tân Mỹ tỉnh Bình Dương</v>
      </c>
      <c r="C553" s="20" t="s">
        <v>12</v>
      </c>
      <c r="D553" s="21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19553</v>
      </c>
      <c r="B554" s="19" t="str">
        <f>HYPERLINK("https://www.facebook.com/UBMTTQVNxaThuongTan/", "Công an xã Thường Tân tỉnh Bình Dương")</f>
        <v>Công an xã Thường Tân tỉnh Bình Dương</v>
      </c>
      <c r="C554" s="20" t="s">
        <v>12</v>
      </c>
      <c r="D554" s="20"/>
      <c r="E554" s="1" t="s">
        <v>13</v>
      </c>
      <c r="F554" s="1" t="s">
        <v>13</v>
      </c>
      <c r="G554" s="1" t="s">
        <v>13</v>
      </c>
      <c r="H554" s="1" t="s">
        <v>14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19554</v>
      </c>
      <c r="B555" s="19" t="str">
        <f>HYPERLINK("https://thuongtan.bactanuyen.binhduong.gov.vn/", "UBND Ủy ban nhân dân xã Thường Tân tỉnh Bình Dương")</f>
        <v>UBND Ủy ban nhân dân xã Thường Tân tỉnh Bình Dương</v>
      </c>
      <c r="C555" s="20" t="s">
        <v>12</v>
      </c>
      <c r="D555" s="21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19555</v>
      </c>
      <c r="B556" s="19" t="s">
        <v>113</v>
      </c>
      <c r="C556" s="22" t="s">
        <v>13</v>
      </c>
      <c r="D556" s="20"/>
      <c r="E556" s="1" t="s">
        <v>13</v>
      </c>
      <c r="F556" s="1" t="s">
        <v>13</v>
      </c>
      <c r="G556" s="1" t="s">
        <v>13</v>
      </c>
      <c r="H556" s="1" t="s">
        <v>14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19556</v>
      </c>
      <c r="B557" s="19" t="str">
        <f>HYPERLINK("https://bienhoa.dongnai.gov.vn/Pages/gioithieu.aspx?CatID=95", "UBND Ủy ban nhân dân phường Trảng Dài tỉnh Đồng Nai")</f>
        <v>UBND Ủy ban nhân dân phường Trảng Dài tỉnh Đồng Nai</v>
      </c>
      <c r="C557" s="20" t="s">
        <v>12</v>
      </c>
      <c r="D557" s="21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19557</v>
      </c>
      <c r="B558" s="19" t="str">
        <f>HYPERLINK("https://www.facebook.com/people/%C4%90o%C3%A0n-Ph%C6%B0%E1%BB%9Dng-T%C3%A2n-Phong/100064480761112/", "Công an phường Tân Phong tỉnh Đồng Nai")</f>
        <v>Công an phường Tân Phong tỉnh Đồng Nai</v>
      </c>
      <c r="C558" s="20" t="s">
        <v>12</v>
      </c>
      <c r="D558" s="20"/>
      <c r="E558" s="1" t="s">
        <v>13</v>
      </c>
      <c r="F558" s="1" t="s">
        <v>13</v>
      </c>
      <c r="G558" s="1" t="s">
        <v>13</v>
      </c>
      <c r="H558" s="1" t="s">
        <v>14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19558</v>
      </c>
      <c r="B559" s="19" t="str">
        <f>HYPERLINK("https://bienhoa.dongnai.gov.vn/Pages/gioithieu.aspx?CatID=107", "UBND Ủy ban nhân dân phường Tân Phong tỉnh Đồng Nai")</f>
        <v>UBND Ủy ban nhân dân phường Tân Phong tỉnh Đồng Nai</v>
      </c>
      <c r="C559" s="20" t="s">
        <v>12</v>
      </c>
      <c r="D559" s="21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19559</v>
      </c>
      <c r="B560" s="19" t="str">
        <f>HYPERLINK("https://www.facebook.com/groups/3944800345645811/", "Công an phường Tân Biên tỉnh Đồng Nai")</f>
        <v>Công an phường Tân Biên tỉnh Đồng Nai</v>
      </c>
      <c r="C560" s="20" t="s">
        <v>12</v>
      </c>
      <c r="D560" s="20"/>
      <c r="E560" s="1" t="s">
        <v>13</v>
      </c>
      <c r="F560" s="1" t="s">
        <v>13</v>
      </c>
      <c r="G560" s="1" t="s">
        <v>13</v>
      </c>
      <c r="H560" s="1" t="s">
        <v>14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19560</v>
      </c>
      <c r="B561" s="19" t="str">
        <f>HYPERLINK("https://bienhoa.dongnai.gov.vn/Pages/gioithieu.aspx?CatID=103", "UBND Ủy ban nhân dân phường Tân Biên tỉnh Đồng Nai")</f>
        <v>UBND Ủy ban nhân dân phường Tân Biên tỉnh Đồng Nai</v>
      </c>
      <c r="C561" s="20" t="s">
        <v>12</v>
      </c>
      <c r="D561" s="21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19561</v>
      </c>
      <c r="B562" s="19" t="s">
        <v>114</v>
      </c>
      <c r="C562" s="22" t="s">
        <v>13</v>
      </c>
      <c r="D562" s="20"/>
      <c r="E562" s="1" t="s">
        <v>13</v>
      </c>
      <c r="F562" s="1" t="s">
        <v>13</v>
      </c>
      <c r="G562" s="1" t="s">
        <v>13</v>
      </c>
      <c r="H562" s="1" t="s">
        <v>14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19562</v>
      </c>
      <c r="B563" s="19" t="str">
        <f>HYPERLINK("https://bienhoa.dongnai.gov.vn/Pages/gioithieu.aspx?CatID=93", "UBND Ủy ban nhân dân phường Hố Nai tỉnh Đồng Nai")</f>
        <v>UBND Ủy ban nhân dân phường Hố Nai tỉnh Đồng Nai</v>
      </c>
      <c r="C563" s="20" t="s">
        <v>12</v>
      </c>
      <c r="D563" s="21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19563</v>
      </c>
      <c r="B564" s="19" t="str">
        <f>HYPERLINK("https://www.facebook.com/conganphuongtanhoatpvl/", "Công an phường Tân Hòa tỉnh Đồng Nai")</f>
        <v>Công an phường Tân Hòa tỉnh Đồng Nai</v>
      </c>
      <c r="C564" s="20" t="s">
        <v>12</v>
      </c>
      <c r="D564" s="20"/>
      <c r="E564" s="1" t="s">
        <v>13</v>
      </c>
      <c r="F564" s="1" t="s">
        <v>13</v>
      </c>
      <c r="G564" s="1" t="s">
        <v>13</v>
      </c>
      <c r="H564" s="1" t="s">
        <v>14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19564</v>
      </c>
      <c r="B565" s="19" t="str">
        <f>HYPERLINK("https://bienhoa.dongnai.gov.vn/Pages/gioithieu.aspx?CatID=105", "UBND Ủy ban nhân dân phường Tân Hòa tỉnh Đồng Nai")</f>
        <v>UBND Ủy ban nhân dân phường Tân Hòa tỉnh Đồng Nai</v>
      </c>
      <c r="C565" s="20" t="s">
        <v>12</v>
      </c>
      <c r="D565" s="21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19565</v>
      </c>
      <c r="B566" s="19" t="s">
        <v>115</v>
      </c>
      <c r="C566" s="22" t="s">
        <v>13</v>
      </c>
      <c r="D566" s="20" t="s">
        <v>16</v>
      </c>
      <c r="E566" s="1" t="s">
        <v>13</v>
      </c>
      <c r="F566" s="1" t="s">
        <v>13</v>
      </c>
      <c r="G566" s="1" t="s">
        <v>13</v>
      </c>
      <c r="H566" s="1" t="s">
        <v>14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19566</v>
      </c>
      <c r="B567" s="19" t="str">
        <f>HYPERLINK("https://bienhoa.dongnai.gov.vn/Pages/gioithieu.aspx?CatID=104", "UBND Ủy ban nhân dân phường Tân Hiệp tỉnh Đồng Nai")</f>
        <v>UBND Ủy ban nhân dân phường Tân Hiệp tỉnh Đồng Nai</v>
      </c>
      <c r="C567" s="20" t="s">
        <v>12</v>
      </c>
      <c r="D567" s="21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19567</v>
      </c>
      <c r="B568" s="19" t="str">
        <f>HYPERLINK("https://www.facebook.com/phuongbuulong/", "Công an phường Bửu Long tỉnh Đồng Nai")</f>
        <v>Công an phường Bửu Long tỉnh Đồng Nai</v>
      </c>
      <c r="C568" s="20" t="s">
        <v>12</v>
      </c>
      <c r="D568" s="20"/>
      <c r="E568" s="1" t="s">
        <v>13</v>
      </c>
      <c r="F568" s="1" t="s">
        <v>13</v>
      </c>
      <c r="G568" s="1" t="s">
        <v>13</v>
      </c>
      <c r="H568" s="1" t="s">
        <v>14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19568</v>
      </c>
      <c r="B569" s="19" t="str">
        <f>HYPERLINK("https://bienhoa.dongnai.gov.vn/Pages/gioithieu.aspx?CatID=92", "UBND Ủy ban nhân dân phường Bửu Long tỉnh Đồng Nai")</f>
        <v>UBND Ủy ban nhân dân phường Bửu Long tỉnh Đồng Nai</v>
      </c>
      <c r="C569" s="20" t="s">
        <v>12</v>
      </c>
      <c r="D569" s="21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19569</v>
      </c>
      <c r="B570" s="19" t="s">
        <v>116</v>
      </c>
      <c r="C570" s="22" t="s">
        <v>13</v>
      </c>
      <c r="D570" s="20"/>
      <c r="E570" s="1" t="s">
        <v>13</v>
      </c>
      <c r="F570" s="1" t="s">
        <v>13</v>
      </c>
      <c r="G570" s="1" t="s">
        <v>13</v>
      </c>
      <c r="H570" s="1" t="s">
        <v>14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19570</v>
      </c>
      <c r="B571" s="19" t="str">
        <f>HYPERLINK("https://bienhoa.dongnai.gov.vn/Pages/gioithieu.aspx?CatID=108", "UBND Ủy ban nhân dân phường Tân Tiến tỉnh Đồng Nai")</f>
        <v>UBND Ủy ban nhân dân phường Tân Tiến tỉnh Đồng Nai</v>
      </c>
      <c r="C571" s="20" t="s">
        <v>12</v>
      </c>
      <c r="D571" s="21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19571</v>
      </c>
      <c r="B572" s="19" t="str">
        <f>HYPERLINK("https://www.facebook.com/cap3hiep/", "Công an phường Tam Hiệp tỉnh Đồng Nai")</f>
        <v>Công an phường Tam Hiệp tỉnh Đồng Nai</v>
      </c>
      <c r="C572" s="20" t="s">
        <v>12</v>
      </c>
      <c r="D572" s="20"/>
      <c r="E572" s="1" t="s">
        <v>13</v>
      </c>
      <c r="F572" s="1" t="s">
        <v>13</v>
      </c>
      <c r="G572" s="1" t="s">
        <v>13</v>
      </c>
      <c r="H572" s="1" t="s">
        <v>14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19572</v>
      </c>
      <c r="B573" s="19" t="str">
        <f>HYPERLINK("https://bienhoa.dongnai.gov.vn/Pages/gioithieu.aspx?CatID=101", "UBND Ủy ban nhân dân phường Tam Hiệp tỉnh Đồng Nai")</f>
        <v>UBND Ủy ban nhân dân phường Tam Hiệp tỉnh Đồng Nai</v>
      </c>
      <c r="C573" s="20" t="s">
        <v>12</v>
      </c>
      <c r="D573" s="21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19573</v>
      </c>
      <c r="B574" s="19" t="str">
        <f>HYPERLINK("https://www.facebook.com/p/C%C3%B4ng-an-ph%C6%B0%E1%BB%9Dng-Long-B%C3%ACnh-100082997509616/", "Công an phường Long Bình tỉnh Đồng Nai")</f>
        <v>Công an phường Long Bình tỉnh Đồng Nai</v>
      </c>
      <c r="C574" s="20" t="s">
        <v>12</v>
      </c>
      <c r="D574" s="20"/>
      <c r="E574" s="1" t="s">
        <v>13</v>
      </c>
      <c r="F574" s="1" t="s">
        <v>13</v>
      </c>
      <c r="G574" s="1" t="s">
        <v>13</v>
      </c>
      <c r="H574" s="1" t="s">
        <v>14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19574</v>
      </c>
      <c r="B575" s="19" t="str">
        <f>HYPERLINK("https://bienhoa.dongnai.gov.vn/Pages/gioithieu.aspx?CatID=97", "UBND Ủy ban nhân dân phường Long Bình tỉnh Đồng Nai")</f>
        <v>UBND Ủy ban nhân dân phường Long Bình tỉnh Đồng Nai</v>
      </c>
      <c r="C575" s="20" t="s">
        <v>12</v>
      </c>
      <c r="D575" s="21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19575</v>
      </c>
      <c r="B576" s="19" t="s">
        <v>117</v>
      </c>
      <c r="C576" s="22" t="s">
        <v>13</v>
      </c>
      <c r="D576" s="20"/>
      <c r="E576" s="1" t="s">
        <v>13</v>
      </c>
      <c r="F576" s="1" t="s">
        <v>13</v>
      </c>
      <c r="G576" s="1" t="s">
        <v>13</v>
      </c>
      <c r="H576" s="1" t="s">
        <v>14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19576</v>
      </c>
      <c r="B577" s="19" t="str">
        <f>HYPERLINK("https://bienhoa.dongnai.gov.vn/Pages/gioithieu.aspx?CatID=99", "UBND Ủy ban nhân dân phường Quang Vinh tỉnh Đồng Nai")</f>
        <v>UBND Ủy ban nhân dân phường Quang Vinh tỉnh Đồng Nai</v>
      </c>
      <c r="C577" s="20" t="s">
        <v>12</v>
      </c>
      <c r="D577" s="21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19577</v>
      </c>
      <c r="B578" s="19" t="s">
        <v>118</v>
      </c>
      <c r="C578" s="22" t="s">
        <v>13</v>
      </c>
      <c r="D578" s="20"/>
      <c r="E578" s="1" t="s">
        <v>13</v>
      </c>
      <c r="F578" s="1" t="s">
        <v>13</v>
      </c>
      <c r="G578" s="1" t="s">
        <v>13</v>
      </c>
      <c r="H578" s="1" t="s">
        <v>14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19578</v>
      </c>
      <c r="B579" s="19" t="str">
        <f>HYPERLINK("https://bienhoa.dongnai.gov.vn/Pages/gioithieu.aspx?CatID=106", "UBND Ủy ban nhân dân phường Tân Mai tỉnh Đồng Nai")</f>
        <v>UBND Ủy ban nhân dân phường Tân Mai tỉnh Đồng Nai</v>
      </c>
      <c r="C579" s="20" t="s">
        <v>12</v>
      </c>
      <c r="D579" s="21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19579</v>
      </c>
      <c r="B580" s="19" t="str">
        <f>HYPERLINK("https://www.facebook.com/Ph%C6%B0%E1%BB%9Dng-Th%E1%BB%91ng-Nh%E1%BA%A5t-Bi%C3%AAn-Ho%C3%A0-100060867672785/?locale=vi_VN", "Công an phường Thống Nhất tỉnh Đồng Nai")</f>
        <v>Công an phường Thống Nhất tỉnh Đồng Nai</v>
      </c>
      <c r="C580" s="20" t="s">
        <v>12</v>
      </c>
      <c r="D580" s="20"/>
      <c r="E580" s="1" t="s">
        <v>13</v>
      </c>
      <c r="F580" s="1" t="s">
        <v>13</v>
      </c>
      <c r="G580" s="1" t="s">
        <v>13</v>
      </c>
      <c r="H580" s="1" t="s">
        <v>14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19580</v>
      </c>
      <c r="B581" s="19" t="str">
        <f>HYPERLINK("https://bienhoa.dongnai.gov.vn/Pages/gioithieu.aspx?CatID=111", "UBND Ủy ban nhân dân phường Thống Nhất tỉnh Đồng Nai")</f>
        <v>UBND Ủy ban nhân dân phường Thống Nhất tỉnh Đồng Nai</v>
      </c>
      <c r="C581" s="20" t="s">
        <v>12</v>
      </c>
      <c r="D581" s="21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19581</v>
      </c>
      <c r="B582" s="19" t="s">
        <v>119</v>
      </c>
      <c r="C582" s="22" t="s">
        <v>13</v>
      </c>
      <c r="D582" s="20"/>
      <c r="E582" s="1" t="s">
        <v>13</v>
      </c>
      <c r="F582" s="1" t="s">
        <v>13</v>
      </c>
      <c r="G582" s="1" t="s">
        <v>13</v>
      </c>
      <c r="H582" s="1" t="s">
        <v>14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19582</v>
      </c>
      <c r="B583" s="19" t="str">
        <f>HYPERLINK("https://bienhoa.dongnai.gov.vn/Pages/gioithieu.aspx?CatID=96", "UBND Ủy ban nhân dân phường Trung Dũng tỉnh Đồng Nai")</f>
        <v>UBND Ủy ban nhân dân phường Trung Dũng tỉnh Đồng Nai</v>
      </c>
      <c r="C583" s="20" t="s">
        <v>12</v>
      </c>
      <c r="D583" s="21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19583</v>
      </c>
      <c r="B584" s="19" t="str">
        <f>HYPERLINK("https://www.facebook.com/tuoitrephuongtamhiep/", "Công an phường Tam Hòa tỉnh Đồng Nai")</f>
        <v>Công an phường Tam Hòa tỉnh Đồng Nai</v>
      </c>
      <c r="C584" s="20" t="s">
        <v>12</v>
      </c>
      <c r="D584" s="20"/>
      <c r="E584" s="1" t="s">
        <v>13</v>
      </c>
      <c r="F584" s="1" t="s">
        <v>13</v>
      </c>
      <c r="G584" s="1" t="s">
        <v>13</v>
      </c>
      <c r="H584" s="1" t="s">
        <v>14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19584</v>
      </c>
      <c r="B585" s="19" t="str">
        <f>HYPERLINK("https://bienhoa.dongnai.gov.vn/Pages/gioithieu.aspx?CatID=102", "UBND Ủy ban nhân dân phường Tam Hòa tỉnh Đồng Nai")</f>
        <v>UBND Ủy ban nhân dân phường Tam Hòa tỉnh Đồng Nai</v>
      </c>
      <c r="C585" s="20" t="s">
        <v>12</v>
      </c>
      <c r="D585" s="21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19585</v>
      </c>
      <c r="B586" s="19" t="str">
        <f>HYPERLINK("https://www.facebook.com/chillgardenbienhoa/?locale=hi_IN", "Công an phường Hòa Bình tỉnh Đồng Nai")</f>
        <v>Công an phường Hòa Bình tỉnh Đồng Nai</v>
      </c>
      <c r="C586" s="20" t="s">
        <v>12</v>
      </c>
      <c r="D586" s="20"/>
      <c r="E586" s="1" t="s">
        <v>13</v>
      </c>
      <c r="F586" s="1" t="s">
        <v>13</v>
      </c>
      <c r="G586" s="1" t="s">
        <v>13</v>
      </c>
      <c r="H586" s="1" t="s">
        <v>14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19586</v>
      </c>
      <c r="B587" s="19" t="str">
        <f>HYPERLINK("https://bienhoa.dongnai.gov.vn/Pages/gioithieu.aspx?CatID=94", "UBND Ủy ban nhân dân phường Hòa Bình tỉnh Đồng Nai")</f>
        <v>UBND Ủy ban nhân dân phường Hòa Bình tỉnh Đồng Nai</v>
      </c>
      <c r="C587" s="20" t="s">
        <v>12</v>
      </c>
      <c r="D587" s="21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19587</v>
      </c>
      <c r="B588" s="19" t="s">
        <v>120</v>
      </c>
      <c r="C588" s="22" t="s">
        <v>13</v>
      </c>
      <c r="D588" s="20"/>
      <c r="E588" s="1" t="s">
        <v>13</v>
      </c>
      <c r="F588" s="1" t="s">
        <v>13</v>
      </c>
      <c r="G588" s="1" t="s">
        <v>13</v>
      </c>
      <c r="H588" s="1" t="s">
        <v>14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19588</v>
      </c>
      <c r="B589" s="19" t="str">
        <f>HYPERLINK("https://bienhoa.dongnai.gov.vn/Pages/gioithieu.aspx?CatID=100", "UBND Ủy ban nhân dân phường Quyết Thắng tỉnh Đồng Nai")</f>
        <v>UBND Ủy ban nhân dân phường Quyết Thắng tỉnh Đồng Nai</v>
      </c>
      <c r="C589" s="20" t="s">
        <v>12</v>
      </c>
      <c r="D589" s="21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19589</v>
      </c>
      <c r="B590" s="19" t="str">
        <f>HYPERLINK("https://www.facebook.com/p/C%C3%B4ng-an-ph%C6%B0%E1%BB%9Dng-Thanh-B%C3%ACnh-C%C3%B4ng-an-th%C3%A0nh-ph%E1%BB%91-%C4%90i%E1%BB%87n-Bi%C3%AAn-Ph%E1%BB%A7-100069849813294/?locale=vi_VN", "Công an phường Thanh Bình tỉnh Đồng Nai")</f>
        <v>Công an phường Thanh Bình tỉnh Đồng Nai</v>
      </c>
      <c r="C590" s="20" t="s">
        <v>12</v>
      </c>
      <c r="D590" s="20"/>
      <c r="E590" s="1" t="s">
        <v>13</v>
      </c>
      <c r="F590" s="1" t="s">
        <v>13</v>
      </c>
      <c r="G590" s="1" t="s">
        <v>13</v>
      </c>
      <c r="H590" s="1" t="s">
        <v>14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19590</v>
      </c>
      <c r="B591" s="19" t="str">
        <f>HYPERLINK("https://bienhoa.dongnai.gov.vn/Pages/gioithieu.aspx?CatID=110", "UBND Ủy ban nhân dân phường Thanh Bình tỉnh Đồng Nai")</f>
        <v>UBND Ủy ban nhân dân phường Thanh Bình tỉnh Đồng Nai</v>
      </c>
      <c r="C591" s="20" t="s">
        <v>12</v>
      </c>
      <c r="D591" s="21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19591</v>
      </c>
      <c r="B592" s="19" t="str">
        <f>HYPERLINK("https://www.facebook.com/doanphuonglongbinh.bienhoa.dongnai/", "Công an phường Bình Đa tỉnh Đồng Nai")</f>
        <v>Công an phường Bình Đa tỉnh Đồng Nai</v>
      </c>
      <c r="C592" s="20" t="s">
        <v>12</v>
      </c>
      <c r="D592" s="20"/>
      <c r="E592" s="1" t="s">
        <v>13</v>
      </c>
      <c r="F592" s="1" t="s">
        <v>13</v>
      </c>
      <c r="G592" s="1" t="s">
        <v>13</v>
      </c>
      <c r="H592" s="1" t="s">
        <v>14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19592</v>
      </c>
      <c r="B593" s="19" t="str">
        <f>HYPERLINK("https://bienhoa.dongnai.gov.vn/Pages/gioithieu.aspx?CatID=90", "UBND Ủy ban nhân dân phường Bình Đa tỉnh Đồng Nai")</f>
        <v>UBND Ủy ban nhân dân phường Bình Đa tỉnh Đồng Nai</v>
      </c>
      <c r="C593" s="20" t="s">
        <v>12</v>
      </c>
      <c r="D593" s="21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19593</v>
      </c>
      <c r="B594" s="19" t="str">
        <f>HYPERLINK("https://www.facebook.com/TTCADN/", "Công an phường An Bình tỉnh Đồng Nai")</f>
        <v>Công an phường An Bình tỉnh Đồng Nai</v>
      </c>
      <c r="C594" s="20" t="s">
        <v>12</v>
      </c>
      <c r="D594" s="20"/>
      <c r="E594" s="1" t="s">
        <v>13</v>
      </c>
      <c r="F594" s="1" t="s">
        <v>13</v>
      </c>
      <c r="G594" s="1" t="s">
        <v>13</v>
      </c>
      <c r="H594" s="1" t="s">
        <v>14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19594</v>
      </c>
      <c r="B595" s="19" t="str">
        <f>HYPERLINK("https://bienhoa.dongnai.gov.vn/Pages/gioithieu.aspx?CatID=120", "UBND Ủy ban nhân dân phường An Bình tỉnh Đồng Nai")</f>
        <v>UBND Ủy ban nhân dân phường An Bình tỉnh Đồng Nai</v>
      </c>
      <c r="C595" s="20" t="s">
        <v>12</v>
      </c>
      <c r="D595" s="21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19595</v>
      </c>
      <c r="B596" s="19" t="str">
        <f>HYPERLINK("https://www.facebook.com/groups/799779687884682/", "Công an phường Bửu Hòa tỉnh Đồng Nai")</f>
        <v>Công an phường Bửu Hòa tỉnh Đồng Nai</v>
      </c>
      <c r="C596" s="20" t="s">
        <v>12</v>
      </c>
      <c r="D596" s="20"/>
      <c r="E596" s="1" t="s">
        <v>13</v>
      </c>
      <c r="F596" s="1" t="s">
        <v>13</v>
      </c>
      <c r="G596" s="1" t="s">
        <v>13</v>
      </c>
      <c r="H596" s="1" t="s">
        <v>14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19596</v>
      </c>
      <c r="B597" s="19" t="str">
        <f>HYPERLINK("https://bienhoa.dongnai.gov.vn/Pages/gioithieu.aspx?CatID=91", "UBND Ủy ban nhân dân phường Bửu Hòa tỉnh Đồng Nai")</f>
        <v>UBND Ủy ban nhân dân phường Bửu Hòa tỉnh Đồng Nai</v>
      </c>
      <c r="C597" s="20" t="s">
        <v>12</v>
      </c>
      <c r="D597" s="21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19597</v>
      </c>
      <c r="B598" s="19" t="str">
        <f>HYPERLINK("https://www.facebook.com/p/C%C3%B4ng-an-ph%C6%B0%E1%BB%9Dng-Long-B%C3%ACnh-100082997509616/", "Công an phường Long Bình Tân tỉnh Đồng Nai")</f>
        <v>Công an phường Long Bình Tân tỉnh Đồng Nai</v>
      </c>
      <c r="C598" s="20" t="s">
        <v>12</v>
      </c>
      <c r="D598" s="20"/>
      <c r="E598" s="1" t="s">
        <v>13</v>
      </c>
      <c r="F598" s="1" t="s">
        <v>13</v>
      </c>
      <c r="G598" s="1" t="s">
        <v>13</v>
      </c>
      <c r="H598" s="1" t="s">
        <v>14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19598</v>
      </c>
      <c r="B599" s="19" t="str">
        <f>HYPERLINK("https://bienhoa.dongnai.gov.vn/Pages/gioithieu.aspx?CatID=98", "UBND Ủy ban nhân dân phường Long Bình Tân tỉnh Đồng Nai")</f>
        <v>UBND Ủy ban nhân dân phường Long Bình Tân tỉnh Đồng Nai</v>
      </c>
      <c r="C599" s="20" t="s">
        <v>12</v>
      </c>
      <c r="D599" s="21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19599</v>
      </c>
      <c r="B600" s="19" t="str">
        <f>HYPERLINK("https://www.facebook.com/p/Ban-ch%E1%BB%89-%C4%91%E1%BA%A1o-35-Ph%C6%B0%E1%BB%9Dng-T%C3%A2n-V%E1%BA%A1n-100053716039170/", "Công an phường Tân Vạn tỉnh Đồng Nai")</f>
        <v>Công an phường Tân Vạn tỉnh Đồng Nai</v>
      </c>
      <c r="C600" s="20" t="s">
        <v>12</v>
      </c>
      <c r="D600" s="20"/>
      <c r="E600" s="1" t="s">
        <v>13</v>
      </c>
      <c r="F600" s="1" t="s">
        <v>13</v>
      </c>
      <c r="G600" s="1" t="s">
        <v>13</v>
      </c>
      <c r="H600" s="1" t="s">
        <v>14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19600</v>
      </c>
      <c r="B601" s="19" t="str">
        <f>HYPERLINK("https://bienhoa.dongnai.gov.vn/Pages/gioithieu.aspx?CatID=109", "UBND Ủy ban nhân dân phường Tân Vạn tỉnh Đồng Nai")</f>
        <v>UBND Ủy ban nhân dân phường Tân Vạn tỉnh Đồng Nai</v>
      </c>
      <c r="C601" s="20" t="s">
        <v>12</v>
      </c>
      <c r="D601" s="21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19601</v>
      </c>
      <c r="B602" s="19" t="str">
        <f>HYPERLINK("https://www.facebook.com/conganBaTri/", "Công an xã Tân Hạnh tỉnh Đồng Nai")</f>
        <v>Công an xã Tân Hạnh tỉnh Đồng Nai</v>
      </c>
      <c r="C602" s="20" t="s">
        <v>12</v>
      </c>
      <c r="D602" s="20"/>
      <c r="E602" s="1" t="s">
        <v>13</v>
      </c>
      <c r="F602" s="1" t="s">
        <v>13</v>
      </c>
      <c r="G602" s="1" t="s">
        <v>13</v>
      </c>
      <c r="H602" s="1" t="s">
        <v>14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19602</v>
      </c>
      <c r="B603" s="19" t="str">
        <f>HYPERLINK("https://bienhoa.dongnai.gov.vn/Pages/gioithieu.aspx?CatID=115", "UBND Ủy ban nhân dân xã Tân Hạnh tỉnh Đồng Nai")</f>
        <v>UBND Ủy ban nhân dân xã Tân Hạnh tỉnh Đồng Nai</v>
      </c>
      <c r="C603" s="20" t="s">
        <v>12</v>
      </c>
      <c r="D603" s="21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19603</v>
      </c>
      <c r="B604" s="19" t="str">
        <f>HYPERLINK("https://www.facebook.com/cahhiephoa/", "Công an xã Hiệp Hòa tỉnh Đồng Nai")</f>
        <v>Công an xã Hiệp Hòa tỉnh Đồng Nai</v>
      </c>
      <c r="C604" s="20" t="s">
        <v>12</v>
      </c>
      <c r="D604" s="20"/>
      <c r="E604" s="1" t="s">
        <v>13</v>
      </c>
      <c r="F604" s="1" t="s">
        <v>13</v>
      </c>
      <c r="G604" s="1" t="s">
        <v>13</v>
      </c>
      <c r="H604" s="1" t="s">
        <v>14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19604</v>
      </c>
      <c r="B605" s="19" t="str">
        <f>HYPERLINK("https://www.quangninh.gov.vn/donvi/TXQuangYen/Trang/ChiTietBVGioiThieu.aspx?bvid=203", "UBND Ủy ban nhân dân xã Hiệp Hòa tỉnh Đồng Nai")</f>
        <v>UBND Ủy ban nhân dân xã Hiệp Hòa tỉnh Đồng Nai</v>
      </c>
      <c r="C605" s="20" t="s">
        <v>12</v>
      </c>
      <c r="D605" s="21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19605</v>
      </c>
      <c r="B606" s="19" t="str">
        <f>HYPERLINK("https://www.facebook.com/TTCADN/", "Công an xã Hóa An tỉnh Đồng Nai")</f>
        <v>Công an xã Hóa An tỉnh Đồng Nai</v>
      </c>
      <c r="C606" s="20" t="s">
        <v>12</v>
      </c>
      <c r="D606" s="20"/>
      <c r="E606" s="1" t="s">
        <v>13</v>
      </c>
      <c r="F606" s="1" t="s">
        <v>13</v>
      </c>
      <c r="G606" s="1" t="s">
        <v>13</v>
      </c>
      <c r="H606" s="1" t="s">
        <v>14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19606</v>
      </c>
      <c r="B607" s="19" t="str">
        <f>HYPERLINK("https://www.dongnai.gov.vn/", "UBND Ủy ban nhân dân xã Hóa An tỉnh Đồng Nai")</f>
        <v>UBND Ủy ban nhân dân xã Hóa An tỉnh Đồng Nai</v>
      </c>
      <c r="C607" s="20" t="s">
        <v>12</v>
      </c>
      <c r="D607" s="21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19607</v>
      </c>
      <c r="B608" s="19" t="str">
        <f>HYPERLINK("https://www.facebook.com/TTCADN/", "Công an xã An Hoà tỉnh Đồng Nai")</f>
        <v>Công an xã An Hoà tỉnh Đồng Nai</v>
      </c>
      <c r="C608" s="20" t="s">
        <v>12</v>
      </c>
      <c r="D608" s="20"/>
      <c r="E608" s="1" t="s">
        <v>13</v>
      </c>
      <c r="F608" s="1" t="s">
        <v>13</v>
      </c>
      <c r="G608" s="1" t="s">
        <v>13</v>
      </c>
      <c r="H608" s="1" t="s">
        <v>14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19608</v>
      </c>
      <c r="B609" s="19" t="str">
        <f>HYPERLINK("https://www.dongnai.gov.vn/", "UBND Ủy ban nhân dân xã An Hoà tỉnh Đồng Nai")</f>
        <v>UBND Ủy ban nhân dân xã An Hoà tỉnh Đồng Nai</v>
      </c>
      <c r="C609" s="20" t="s">
        <v>12</v>
      </c>
      <c r="D609" s="21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19609</v>
      </c>
      <c r="B610" s="19" t="str">
        <f>HYPERLINK("https://www.facebook.com/p/Tu%E1%BB%95i-tr%E1%BA%BB-ph%C6%B0%E1%BB%9Dng-Tam-Ph%C6%B0%E1%BB%9Bc-100070462713992/", "Công an xã Tam Phước tỉnh Đồng Nai")</f>
        <v>Công an xã Tam Phước tỉnh Đồng Nai</v>
      </c>
      <c r="C610" s="20" t="s">
        <v>12</v>
      </c>
      <c r="D610" s="20"/>
      <c r="E610" s="1" t="s">
        <v>13</v>
      </c>
      <c r="F610" s="1" t="s">
        <v>13</v>
      </c>
      <c r="G610" s="1" t="s">
        <v>13</v>
      </c>
      <c r="H610" s="1" t="s">
        <v>14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19610</v>
      </c>
      <c r="B611" s="19" t="str">
        <f>HYPERLINK("https://bienhoa.dongnai.gov.vn/Pages/gioithieu.aspx?CatID=116", "UBND Ủy ban nhân dân xã Tam Phước tỉnh Đồng Nai")</f>
        <v>UBND Ủy ban nhân dân xã Tam Phước tỉnh Đồng Nai</v>
      </c>
      <c r="C611" s="20" t="s">
        <v>12</v>
      </c>
      <c r="D611" s="21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19611</v>
      </c>
      <c r="B612" s="19" t="s">
        <v>121</v>
      </c>
      <c r="C612" s="22" t="s">
        <v>13</v>
      </c>
      <c r="D612" s="20" t="s">
        <v>16</v>
      </c>
      <c r="E612" s="1" t="s">
        <v>13</v>
      </c>
      <c r="F612" s="1" t="s">
        <v>13</v>
      </c>
      <c r="G612" s="1" t="s">
        <v>13</v>
      </c>
      <c r="H612" s="1" t="s">
        <v>14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19612</v>
      </c>
      <c r="B613" s="19" t="str">
        <f>HYPERLINK("https://bienhoa.dongnai.gov.vn/Pages/gioithieu.aspx?CatID=117", "UBND Ủy ban nhân dân xã Phước Tân tỉnh Đồng Nai")</f>
        <v>UBND Ủy ban nhân dân xã Phước Tân tỉnh Đồng Nai</v>
      </c>
      <c r="C613" s="20" t="s">
        <v>12</v>
      </c>
      <c r="D613" s="21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19613</v>
      </c>
      <c r="B614" s="19" t="s">
        <v>122</v>
      </c>
      <c r="C614" s="22" t="s">
        <v>13</v>
      </c>
      <c r="D614" s="20"/>
      <c r="E614" s="1" t="s">
        <v>13</v>
      </c>
      <c r="F614" s="1" t="s">
        <v>13</v>
      </c>
      <c r="G614" s="1" t="s">
        <v>13</v>
      </c>
      <c r="H614" s="1" t="s">
        <v>14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19614</v>
      </c>
      <c r="B615" s="19" t="str">
        <f>HYPERLINK("https://bienhoa.dongnai.gov.vn/Pages/gioithieu.aspx?CatID=118", "UBND Ủy ban nhân dân xã Long Hưng tỉnh Đồng Nai")</f>
        <v>UBND Ủy ban nhân dân xã Long Hưng tỉnh Đồng Nai</v>
      </c>
      <c r="C615" s="20" t="s">
        <v>12</v>
      </c>
      <c r="D615" s="21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19615</v>
      </c>
      <c r="B616" s="19" t="str">
        <f>HYPERLINK("https://www.facebook.com/UBNDXuanTrungLongKhanh/", "Công an phường Xuân Trung tỉnh Đồng Nai")</f>
        <v>Công an phường Xuân Trung tỉnh Đồng Nai</v>
      </c>
      <c r="C616" s="20" t="s">
        <v>12</v>
      </c>
      <c r="D616" s="20" t="s">
        <v>16</v>
      </c>
      <c r="E616" s="1" t="s">
        <v>13</v>
      </c>
      <c r="F616" s="1" t="s">
        <v>13</v>
      </c>
      <c r="G616" s="1" t="s">
        <v>13</v>
      </c>
      <c r="H616" s="1" t="s">
        <v>14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19616</v>
      </c>
      <c r="B617" s="19" t="str">
        <f>HYPERLINK("https://longkhanh.dongnai.gov.vn/Pages/newsdetail.aspx?NewsId=13123&amp;CatId=120", "UBND Ủy ban nhân dân phường Xuân Trung tỉnh Đồng Nai")</f>
        <v>UBND Ủy ban nhân dân phường Xuân Trung tỉnh Đồng Nai</v>
      </c>
      <c r="C617" s="20" t="s">
        <v>12</v>
      </c>
      <c r="D617" s="21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19617</v>
      </c>
      <c r="B618" s="19" t="str">
        <f>HYPERLINK("https://www.facebook.com/fanpageconganphuongxuanthanh/", "Công an phường Xuân Thanh tỉnh Đồng Nai")</f>
        <v>Công an phường Xuân Thanh tỉnh Đồng Nai</v>
      </c>
      <c r="C618" s="20" t="s">
        <v>12</v>
      </c>
      <c r="D618" s="20"/>
      <c r="E618" s="1" t="s">
        <v>13</v>
      </c>
      <c r="F618" s="1" t="s">
        <v>13</v>
      </c>
      <c r="G618" s="1" t="s">
        <v>13</v>
      </c>
      <c r="H618" s="1" t="s">
        <v>14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19618</v>
      </c>
      <c r="B619" s="19" t="str">
        <f>HYPERLINK("https://longkhanh.dongnai.gov.vn/Pages/newsdetail.aspx?NewsId=3972&amp;CatId=105", "UBND Ủy ban nhân dân phường Xuân Thanh tỉnh Đồng Nai")</f>
        <v>UBND Ủy ban nhân dân phường Xuân Thanh tỉnh Đồng Nai</v>
      </c>
      <c r="C619" s="20" t="s">
        <v>12</v>
      </c>
      <c r="D619" s="21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19619</v>
      </c>
      <c r="B620" s="19" t="str">
        <f>HYPERLINK("https://www.facebook.com/p/C%C3%B4ng-an-ph%C6%B0%E1%BB%9Dng-Xu%C3%A2n-An-TP-Long-Kh%C3%A1nh-100076081300178/", "Công an phường Xuân Bình tỉnh Đồng Nai")</f>
        <v>Công an phường Xuân Bình tỉnh Đồng Nai</v>
      </c>
      <c r="C620" s="20" t="s">
        <v>12</v>
      </c>
      <c r="D620" s="20"/>
      <c r="E620" s="1" t="s">
        <v>13</v>
      </c>
      <c r="F620" s="1" t="s">
        <v>13</v>
      </c>
      <c r="G620" s="1" t="s">
        <v>13</v>
      </c>
      <c r="H620" s="1" t="s">
        <v>14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19620</v>
      </c>
      <c r="B621" s="19" t="str">
        <f>HYPERLINK("https://longkhanh.dongnai.gov.vn/Pages/newsdetail.aspx?NewsId=3972&amp;CatId=105", "UBND Ủy ban nhân dân phường Xuân Bình tỉnh Đồng Nai")</f>
        <v>UBND Ủy ban nhân dân phường Xuân Bình tỉnh Đồng Nai</v>
      </c>
      <c r="C621" s="20" t="s">
        <v>12</v>
      </c>
      <c r="D621" s="21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19621</v>
      </c>
      <c r="B622" s="19" t="str">
        <f>HYPERLINK("https://www.facebook.com/p/C%C3%B4ng-an-ph%C6%B0%E1%BB%9Dng-Xu%C3%A2n-An-TP-Long-Kh%C3%A1nh-100076081300178/", "Công an phường Xuân An tỉnh Đồng Nai")</f>
        <v>Công an phường Xuân An tỉnh Đồng Nai</v>
      </c>
      <c r="C622" s="20" t="s">
        <v>12</v>
      </c>
      <c r="D622" s="20"/>
      <c r="E622" s="1" t="s">
        <v>13</v>
      </c>
      <c r="F622" s="1" t="s">
        <v>13</v>
      </c>
      <c r="G622" s="1" t="s">
        <v>13</v>
      </c>
      <c r="H622" s="1" t="s">
        <v>14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19622</v>
      </c>
      <c r="B623" s="19" t="str">
        <f>HYPERLINK("https://longkhanh.dongnai.gov.vn/Pages/newsdetail.aspx?NewsId=12194&amp;CatId=110", "UBND Ủy ban nhân dân phường Xuân An tỉnh Đồng Nai")</f>
        <v>UBND Ủy ban nhân dân phường Xuân An tỉnh Đồng Nai</v>
      </c>
      <c r="C623" s="20" t="s">
        <v>12</v>
      </c>
      <c r="D623" s="21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19623</v>
      </c>
      <c r="B624" s="19" t="s">
        <v>123</v>
      </c>
      <c r="C624" s="22" t="s">
        <v>13</v>
      </c>
      <c r="D624" s="20"/>
      <c r="E624" s="1" t="s">
        <v>13</v>
      </c>
      <c r="F624" s="1" t="s">
        <v>13</v>
      </c>
      <c r="G624" s="1" t="s">
        <v>13</v>
      </c>
      <c r="H624" s="1" t="s">
        <v>14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19624</v>
      </c>
      <c r="B625" s="19" t="str">
        <f>HYPERLINK("https://longkhanh.dongnai.gov.vn/Pages/newsdetail.aspx?NewsId=3972&amp;CatId=105", "UBND Ủy ban nhân dân phường Xuân Hoà tỉnh Đồng Nai")</f>
        <v>UBND Ủy ban nhân dân phường Xuân Hoà tỉnh Đồng Nai</v>
      </c>
      <c r="C625" s="20" t="s">
        <v>12</v>
      </c>
      <c r="D625" s="21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19625</v>
      </c>
      <c r="B626" s="19" t="s">
        <v>124</v>
      </c>
      <c r="C626" s="22" t="s">
        <v>13</v>
      </c>
      <c r="D626" s="20"/>
      <c r="E626" s="1" t="s">
        <v>13</v>
      </c>
      <c r="F626" s="1" t="s">
        <v>13</v>
      </c>
      <c r="G626" s="1" t="s">
        <v>13</v>
      </c>
      <c r="H626" s="1" t="s">
        <v>14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19626</v>
      </c>
      <c r="B627" s="19" t="str">
        <f>HYPERLINK("https://longkhanh.dongnai.gov.vn/Pages/newsdetail.aspx?NewsId=3972&amp;CatId=105", "UBND Ủy ban nhân dân phường Phú Bình tỉnh Đồng Nai")</f>
        <v>UBND Ủy ban nhân dân phường Phú Bình tỉnh Đồng Nai</v>
      </c>
      <c r="C627" s="20" t="s">
        <v>12</v>
      </c>
      <c r="D627" s="21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19627</v>
      </c>
      <c r="B628" s="19" t="str">
        <f>HYPERLINK("https://www.facebook.com/p/An-Ninh-Tr%E1%BA%ADt-T%E1%BB%B1-X%C3%A3-B%C3%ACnh-L%E1%BB%99c-Tp-Long-Kh%C3%A1nh-100076006997319/?locale=es_LA", "Công an xã Bình Lộc tỉnh Đồng Nai")</f>
        <v>Công an xã Bình Lộc tỉnh Đồng Nai</v>
      </c>
      <c r="C628" s="20" t="s">
        <v>12</v>
      </c>
      <c r="D628" s="20"/>
      <c r="E628" s="1" t="s">
        <v>13</v>
      </c>
      <c r="F628" s="1" t="s">
        <v>13</v>
      </c>
      <c r="G628" s="1" t="s">
        <v>13</v>
      </c>
      <c r="H628" s="1" t="s">
        <v>14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19628</v>
      </c>
      <c r="B629" s="19" t="str">
        <f>HYPERLINK("https://longkhanh.dongnai.gov.vn/Pages/newsdetail.aspx?NewsId=9661&amp;CatId=78", "UBND Ủy ban nhân dân xã Bình Lộc tỉnh Đồng Nai")</f>
        <v>UBND Ủy ban nhân dân xã Bình Lộc tỉnh Đồng Nai</v>
      </c>
      <c r="C629" s="20" t="s">
        <v>12</v>
      </c>
      <c r="D629" s="21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19629</v>
      </c>
      <c r="B630" s="19" t="str">
        <f>HYPERLINK("https://www.facebook.com/p/M%E1%BA%B7t-tr%E1%BA%ADn-x%C3%A3-B%E1%BA%A3o-Quang-TP-Long-kh%C3%A1nh-t%E1%BB%89nh-%C4%90%E1%BB%93ng-Nai-100076082078191/", "Công an xã Bảo Quang tỉnh Đồng Nai")</f>
        <v>Công an xã Bảo Quang tỉnh Đồng Nai</v>
      </c>
      <c r="C630" s="20" t="s">
        <v>12</v>
      </c>
      <c r="D630" s="20" t="s">
        <v>16</v>
      </c>
      <c r="E630" s="1" t="s">
        <v>13</v>
      </c>
      <c r="F630" s="1" t="s">
        <v>13</v>
      </c>
      <c r="G630" s="1" t="s">
        <v>13</v>
      </c>
      <c r="H630" s="1" t="s">
        <v>14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19630</v>
      </c>
      <c r="B631" s="19" t="str">
        <f>HYPERLINK("https://longkhanh.dongnai.gov.vn/Pages/newsdetail.aspx?NewsId=12920&amp;CatId=110", "UBND Ủy ban nhân dân xã Bảo Quang tỉnh Đồng Nai")</f>
        <v>UBND Ủy ban nhân dân xã Bảo Quang tỉnh Đồng Nai</v>
      </c>
      <c r="C631" s="20" t="s">
        <v>12</v>
      </c>
      <c r="D631" s="21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19631</v>
      </c>
      <c r="B632" s="19" t="s">
        <v>125</v>
      </c>
      <c r="C632" s="22" t="s">
        <v>13</v>
      </c>
      <c r="D632" s="20"/>
      <c r="E632" s="1" t="s">
        <v>13</v>
      </c>
      <c r="F632" s="1" t="s">
        <v>13</v>
      </c>
      <c r="G632" s="1" t="s">
        <v>13</v>
      </c>
      <c r="H632" s="1" t="s">
        <v>14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19632</v>
      </c>
      <c r="B633" s="19" t="str">
        <f>HYPERLINK("https://longkhanh.dongnai.gov.vn/Pages/newsdetail.aspx?NewsId=12577&amp;CatId=110", "UBND Ủy ban nhân dân xã Suối Tre tỉnh Đồng Nai")</f>
        <v>UBND Ủy ban nhân dân xã Suối Tre tỉnh Đồng Nai</v>
      </c>
      <c r="C633" s="20" t="s">
        <v>12</v>
      </c>
      <c r="D633" s="21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19633</v>
      </c>
      <c r="B634" s="19" t="str">
        <f>HYPERLINK("https://www.facebook.com/capbaovinhlk/", "Công an xã Bảo Vinh tỉnh Đồng Nai")</f>
        <v>Công an xã Bảo Vinh tỉnh Đồng Nai</v>
      </c>
      <c r="C634" s="20" t="s">
        <v>12</v>
      </c>
      <c r="D634" s="20"/>
      <c r="E634" s="1" t="s">
        <v>13</v>
      </c>
      <c r="F634" s="1" t="s">
        <v>13</v>
      </c>
      <c r="G634" s="1" t="s">
        <v>13</v>
      </c>
      <c r="H634" s="1" t="s">
        <v>14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19634</v>
      </c>
      <c r="B635" s="19" t="str">
        <f>HYPERLINK("https://vinhcuu.dongnai.gov.vn/", "UBND Ủy ban nhân dân xã Bảo Vinh tỉnh Đồng Nai")</f>
        <v>UBND Ủy ban nhân dân xã Bảo Vinh tỉnh Đồng Nai</v>
      </c>
      <c r="C635" s="20" t="s">
        <v>12</v>
      </c>
      <c r="D635" s="21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19635</v>
      </c>
      <c r="B636" s="19" t="str">
        <f>HYPERLINK("https://www.facebook.com/xuanlaplongkhanh/", "Công an xã Xuân Lập tỉnh Đồng Nai")</f>
        <v>Công an xã Xuân Lập tỉnh Đồng Nai</v>
      </c>
      <c r="C636" s="20" t="s">
        <v>12</v>
      </c>
      <c r="D636" s="20"/>
      <c r="E636" s="1" t="s">
        <v>13</v>
      </c>
      <c r="F636" s="1" t="s">
        <v>13</v>
      </c>
      <c r="G636" s="1" t="s">
        <v>13</v>
      </c>
      <c r="H636" s="1" t="s">
        <v>14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19636</v>
      </c>
      <c r="B637" s="19" t="str">
        <f>HYPERLINK("https://longkhanh.dongnai.gov.vn/Pages/newsdetail.aspx?NewsId=3972&amp;CatId=105", "UBND Ủy ban nhân dân xã Xuân Lập tỉnh Đồng Nai")</f>
        <v>UBND Ủy ban nhân dân xã Xuân Lập tỉnh Đồng Nai</v>
      </c>
      <c r="C637" s="20" t="s">
        <v>12</v>
      </c>
      <c r="D637" s="21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19637</v>
      </c>
      <c r="B638" s="19" t="str">
        <f>HYPERLINK("https://www.facebook.com/AdminLKBS/", "Công an xã Bàu Sen tỉnh Đồng Nai")</f>
        <v>Công an xã Bàu Sen tỉnh Đồng Nai</v>
      </c>
      <c r="C638" s="20" t="s">
        <v>12</v>
      </c>
      <c r="D638" s="20"/>
      <c r="E638" s="1" t="s">
        <v>13</v>
      </c>
      <c r="F638" s="1" t="s">
        <v>13</v>
      </c>
      <c r="G638" s="1" t="s">
        <v>13</v>
      </c>
      <c r="H638" s="1" t="s">
        <v>14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19638</v>
      </c>
      <c r="B639" s="19" t="str">
        <f>HYPERLINK("https://longkhanh.dongnai.gov.vn/Pages/newsdetail.aspx?NewsId=12794&amp;CatId=110", "UBND Ủy ban nhân dân xã Bàu Sen tỉnh Đồng Nai")</f>
        <v>UBND Ủy ban nhân dân xã Bàu Sen tỉnh Đồng Nai</v>
      </c>
      <c r="C639" s="20" t="s">
        <v>12</v>
      </c>
      <c r="D639" s="21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19639</v>
      </c>
      <c r="B640" s="19" t="s">
        <v>126</v>
      </c>
      <c r="C640" s="22" t="s">
        <v>13</v>
      </c>
      <c r="D640" s="20" t="s">
        <v>16</v>
      </c>
      <c r="E640" s="1" t="s">
        <v>13</v>
      </c>
      <c r="F640" s="1" t="s">
        <v>13</v>
      </c>
      <c r="G640" s="1" t="s">
        <v>13</v>
      </c>
      <c r="H640" s="1" t="s">
        <v>14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19640</v>
      </c>
      <c r="B641" s="19" t="str">
        <f>HYPERLINK("https://longkhanh.dongnai.gov.vn/Pages/newsdetail.aspx?NewsId=13293&amp;CatId=123", "UBND Ủy ban nhân dân xã Bàu Trâm tỉnh Đồng Nai")</f>
        <v>UBND Ủy ban nhân dân xã Bàu Trâm tỉnh Đồng Nai</v>
      </c>
      <c r="C641" s="20" t="s">
        <v>12</v>
      </c>
      <c r="D641" s="21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19641</v>
      </c>
      <c r="B642" s="19" t="str">
        <f>HYPERLINK("https://www.facebook.com/conganBaTri/", "Công an xã Xuân Tân tỉnh Đồng Nai")</f>
        <v>Công an xã Xuân Tân tỉnh Đồng Nai</v>
      </c>
      <c r="C642" s="20" t="s">
        <v>12</v>
      </c>
      <c r="D642" s="20"/>
      <c r="E642" s="1" t="s">
        <v>13</v>
      </c>
      <c r="F642" s="1" t="s">
        <v>13</v>
      </c>
      <c r="G642" s="1" t="s">
        <v>13</v>
      </c>
      <c r="H642" s="1" t="s">
        <v>14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19642</v>
      </c>
      <c r="B643" s="19" t="str">
        <f>HYPERLINK("https://xuantan-xuantruong.namdinh.gov.vn/uy-ban-nhan-dan/uy-ban-nhan-dan-xa-xuan-tan-296894", "UBND Ủy ban nhân dân xã Xuân Tân tỉnh Đồng Nai")</f>
        <v>UBND Ủy ban nhân dân xã Xuân Tân tỉnh Đồng Nai</v>
      </c>
      <c r="C643" s="20" t="s">
        <v>12</v>
      </c>
      <c r="D643" s="21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19643</v>
      </c>
      <c r="B644" s="19" t="s">
        <v>127</v>
      </c>
      <c r="C644" s="22" t="s">
        <v>13</v>
      </c>
      <c r="D644" s="20" t="s">
        <v>16</v>
      </c>
      <c r="E644" s="1" t="s">
        <v>13</v>
      </c>
      <c r="F644" s="1" t="s">
        <v>13</v>
      </c>
      <c r="G644" s="1" t="s">
        <v>13</v>
      </c>
      <c r="H644" s="1" t="s">
        <v>14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19644</v>
      </c>
      <c r="B645" s="19" t="str">
        <f>HYPERLINK("https://longkhanh.dongnai.gov.vn/Pages/newsdetail.aspx?NewsId=12894&amp;CatId=110", "UBND Ủy ban nhân dân xã Hàng Gòn tỉnh Đồng Nai")</f>
        <v>UBND Ủy ban nhân dân xã Hàng Gòn tỉnh Đồng Nai</v>
      </c>
      <c r="C645" s="20" t="s">
        <v>12</v>
      </c>
      <c r="D645" s="21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19645</v>
      </c>
      <c r="B646" s="19" t="s">
        <v>128</v>
      </c>
      <c r="C646" s="22" t="s">
        <v>13</v>
      </c>
      <c r="D646" s="20"/>
      <c r="E646" s="1" t="s">
        <v>13</v>
      </c>
      <c r="F646" s="1" t="s">
        <v>13</v>
      </c>
      <c r="G646" s="1" t="s">
        <v>13</v>
      </c>
      <c r="H646" s="1" t="s">
        <v>14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19646</v>
      </c>
      <c r="B647" s="19" t="str">
        <f>HYPERLINK("https://stp.dongnai.gov.vn/pages/newsdetail.aspx?NewsId=2746&amp;CatId=79", "UBND Ủy ban nhân dân xã Dak Lua tỉnh Đồng Nai")</f>
        <v>UBND Ủy ban nhân dân xã Dak Lua tỉnh Đồng Nai</v>
      </c>
      <c r="C647" s="20" t="s">
        <v>12</v>
      </c>
      <c r="D647" s="21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19647</v>
      </c>
      <c r="B648" s="19" t="str">
        <f>HYPERLINK("https://www.facebook.com/NCT.60B3/", "Công an xã Nam Cát Tiên tỉnh Đồng Nai")</f>
        <v>Công an xã Nam Cát Tiên tỉnh Đồng Nai</v>
      </c>
      <c r="C648" s="20" t="s">
        <v>12</v>
      </c>
      <c r="D648" s="20"/>
      <c r="E648" s="1" t="s">
        <v>13</v>
      </c>
      <c r="F648" s="1" t="s">
        <v>13</v>
      </c>
      <c r="G648" s="1" t="s">
        <v>13</v>
      </c>
      <c r="H648" s="1" t="s">
        <v>14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19648</v>
      </c>
      <c r="B649" s="19" t="str">
        <f>HYPERLINK("https://tanphu.dongnai.gov.vn/Pages/gioithieu.aspx?CatID=18", "UBND Ủy ban nhân dân xã Nam Cát Tiên tỉnh Đồng Nai")</f>
        <v>UBND Ủy ban nhân dân xã Nam Cát Tiên tỉnh Đồng Nai</v>
      </c>
      <c r="C649" s="20" t="s">
        <v>12</v>
      </c>
      <c r="D649" s="21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19649</v>
      </c>
      <c r="B650" s="19" t="str">
        <f>HYPERLINK("https://www.facebook.com/p/C%C3%B4ng-An-X%C3%A3-Ph%C3%BA-%C4%90%C3%B4ng-100069343295968/", "Công an xã Phú An tỉnh Đồng Nai")</f>
        <v>Công an xã Phú An tỉnh Đồng Nai</v>
      </c>
      <c r="C650" s="20" t="s">
        <v>12</v>
      </c>
      <c r="D650" s="20"/>
      <c r="E650" s="1" t="s">
        <v>13</v>
      </c>
      <c r="F650" s="1" t="s">
        <v>13</v>
      </c>
      <c r="G650" s="1" t="s">
        <v>13</v>
      </c>
      <c r="H650" s="1" t="s">
        <v>14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19650</v>
      </c>
      <c r="B651" s="19" t="str">
        <f>HYPERLINK("https://vinhcuu.dongnai.gov.vn/", "UBND Ủy ban nhân dân xã Phú An tỉnh Đồng Nai")</f>
        <v>UBND Ủy ban nhân dân xã Phú An tỉnh Đồng Nai</v>
      </c>
      <c r="C651" s="20" t="s">
        <v>12</v>
      </c>
      <c r="D651" s="21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19651</v>
      </c>
      <c r="B652" s="19" t="str">
        <f>HYPERLINK("https://www.facebook.com/@Nuituongnt/", "Công an xã Núi Tượng tỉnh Đồng Nai")</f>
        <v>Công an xã Núi Tượng tỉnh Đồng Nai</v>
      </c>
      <c r="C652" s="20" t="s">
        <v>12</v>
      </c>
      <c r="D652" s="20"/>
      <c r="E652" s="1" t="s">
        <v>13</v>
      </c>
      <c r="F652" s="1" t="s">
        <v>13</v>
      </c>
      <c r="G652" s="1" t="s">
        <v>13</v>
      </c>
      <c r="H652" s="1" t="s">
        <v>14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19652</v>
      </c>
      <c r="B653" s="19" t="str">
        <f>HYPERLINK("http://pbgdpl.dongnai.gov.vn/736/18581/Tinh-Dong-Nai-trien-khai-thuc-hien-sap-xep-don-vi-hanh-chinh-cap-xa.html", "UBND Ủy ban nhân dân xã Núi Tượng tỉnh Đồng Nai")</f>
        <v>UBND Ủy ban nhân dân xã Núi Tượng tỉnh Đồng Nai</v>
      </c>
      <c r="C653" s="20" t="s">
        <v>12</v>
      </c>
      <c r="D653" s="21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19653</v>
      </c>
      <c r="B654" s="19" t="str">
        <f>HYPERLINK("https://www.facebook.com/p/C%C3%B4ng-an-x%C3%A3-T%C3%A0-L%C3%A0i-100069517351308/", "Công an xã Tà Lài tỉnh Đồng Nai")</f>
        <v>Công an xã Tà Lài tỉnh Đồng Nai</v>
      </c>
      <c r="C654" s="20" t="s">
        <v>12</v>
      </c>
      <c r="D654" s="20" t="s">
        <v>16</v>
      </c>
      <c r="E654" s="1" t="s">
        <v>13</v>
      </c>
      <c r="F654" s="1" t="s">
        <v>13</v>
      </c>
      <c r="G654" s="1" t="s">
        <v>13</v>
      </c>
      <c r="H654" s="1" t="s">
        <v>14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19654</v>
      </c>
      <c r="B655" s="19" t="str">
        <f>HYPERLINK("https://tanphu.dongnai.gov.vn/Pages/newsdetail.aspx?NewsId=5398&amp;CatId=75", "UBND Ủy ban nhân dân xã Tà Lài tỉnh Đồng Nai")</f>
        <v>UBND Ủy ban nhân dân xã Tà Lài tỉnh Đồng Nai</v>
      </c>
      <c r="C655" s="20" t="s">
        <v>12</v>
      </c>
      <c r="D655" s="21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19655</v>
      </c>
      <c r="B656" s="19" t="str">
        <f>HYPERLINK("https://www.facebook.com/groups/doantnxaphulap/", "Công an xã Phú Lập tỉnh Đồng Nai")</f>
        <v>Công an xã Phú Lập tỉnh Đồng Nai</v>
      </c>
      <c r="C656" s="20" t="s">
        <v>12</v>
      </c>
      <c r="D656" s="20"/>
      <c r="E656" s="1" t="s">
        <v>13</v>
      </c>
      <c r="F656" s="1" t="s">
        <v>13</v>
      </c>
      <c r="G656" s="1" t="s">
        <v>13</v>
      </c>
      <c r="H656" s="1" t="s">
        <v>14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19656</v>
      </c>
      <c r="B657" s="19" t="str">
        <f>HYPERLINK("https://tanphu.dongnai.gov.vn/", "UBND Ủy ban nhân dân xã Phú Lập tỉnh Đồng Nai")</f>
        <v>UBND Ủy ban nhân dân xã Phú Lập tỉnh Đồng Nai</v>
      </c>
      <c r="C657" s="20" t="s">
        <v>12</v>
      </c>
      <c r="D657" s="21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19657</v>
      </c>
      <c r="B658" s="19" t="s">
        <v>129</v>
      </c>
      <c r="C658" s="22" t="s">
        <v>13</v>
      </c>
      <c r="D658" s="20"/>
      <c r="E658" s="1" t="s">
        <v>13</v>
      </c>
      <c r="F658" s="1" t="s">
        <v>13</v>
      </c>
      <c r="G658" s="1" t="s">
        <v>13</v>
      </c>
      <c r="H658" s="1" t="s">
        <v>14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19658</v>
      </c>
      <c r="B659" s="19" t="str">
        <f>HYPERLINK("https://tanphu.dongnai.gov.vn/Pages/gioithieu.aspx?CatID=18", "UBND Ủy ban nhân dân xã Phú Sơn tỉnh Đồng Nai")</f>
        <v>UBND Ủy ban nhân dân xã Phú Sơn tỉnh Đồng Nai</v>
      </c>
      <c r="C659" s="20" t="s">
        <v>12</v>
      </c>
      <c r="D659" s="21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19659</v>
      </c>
      <c r="B660" s="19" t="str">
        <f>HYPERLINK("https://www.facebook.com/thongtin000doisong000giaitri/", "Công an xã Phú Thịnh tỉnh Đồng Nai")</f>
        <v>Công an xã Phú Thịnh tỉnh Đồng Nai</v>
      </c>
      <c r="C660" s="20" t="s">
        <v>12</v>
      </c>
      <c r="D660" s="20" t="s">
        <v>16</v>
      </c>
      <c r="E660" s="1" t="s">
        <v>13</v>
      </c>
      <c r="F660" s="1" t="s">
        <v>13</v>
      </c>
      <c r="G660" s="1" t="s">
        <v>13</v>
      </c>
      <c r="H660" s="1" t="s">
        <v>14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19660</v>
      </c>
      <c r="B661" s="19" t="str">
        <f>HYPERLINK("https://phuthinh.daitu.thainguyen.gov.vn/gioi-thieu/-/asset_publisher/61VEKrBRTBWD/content/bo-may-to-chuc-xa-phu-thinh?inheritRedirect=true", "UBND Ủy ban nhân dân xã Phú Thịnh tỉnh Đồng Nai")</f>
        <v>UBND Ủy ban nhân dân xã Phú Thịnh tỉnh Đồng Nai</v>
      </c>
      <c r="C661" s="20" t="s">
        <v>12</v>
      </c>
      <c r="D661" s="21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19661</v>
      </c>
      <c r="B662" s="19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662" s="20" t="s">
        <v>12</v>
      </c>
      <c r="D662" s="20"/>
      <c r="E662" s="1" t="s">
        <v>13</v>
      </c>
      <c r="F662" s="1" t="s">
        <v>13</v>
      </c>
      <c r="G662" s="1" t="s">
        <v>13</v>
      </c>
      <c r="H662" s="1" t="s">
        <v>14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19662</v>
      </c>
      <c r="B663" s="19" t="str">
        <f>HYPERLINK("https://www.dongnai.gov.vn/Pages/newsdetail.aspx?NewsId=49193&amp;CatId=109", "UBND Ủy ban nhân dân xã Thanh Sơn tỉnh Đồng Nai")</f>
        <v>UBND Ủy ban nhân dân xã Thanh Sơn tỉnh Đồng Nai</v>
      </c>
      <c r="C663" s="20" t="s">
        <v>12</v>
      </c>
      <c r="D663" s="21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19663</v>
      </c>
      <c r="B664" s="19" t="str">
        <f>HYPERLINK("https://www.facebook.com/331600271999561", "Công an xã Phú Trung tỉnh Đồng Nai")</f>
        <v>Công an xã Phú Trung tỉnh Đồng Nai</v>
      </c>
      <c r="C664" s="20" t="s">
        <v>12</v>
      </c>
      <c r="D664" s="20"/>
      <c r="E664" s="1" t="s">
        <v>13</v>
      </c>
      <c r="F664" s="1" t="s">
        <v>13</v>
      </c>
      <c r="G664" s="1" t="s">
        <v>13</v>
      </c>
      <c r="H664" s="1" t="s">
        <v>14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19664</v>
      </c>
      <c r="B665" s="19" t="str">
        <f>HYPERLINK("https://tanphu.dongnai.gov.vn/Pages/gioithieu.aspx?CatID=18", "UBND Ủy ban nhân dân xã Phú Trung tỉnh Đồng Nai")</f>
        <v>UBND Ủy ban nhân dân xã Phú Trung tỉnh Đồng Nai</v>
      </c>
      <c r="C665" s="20" t="s">
        <v>12</v>
      </c>
      <c r="D665" s="21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19665</v>
      </c>
      <c r="B666" s="19" t="str">
        <f>HYPERLINK("https://www.facebook.com/conganBaTri/", "Công an xã Phú Xuân tỉnh Đồng Nai")</f>
        <v>Công an xã Phú Xuân tỉnh Đồng Nai</v>
      </c>
      <c r="C666" s="20" t="s">
        <v>12</v>
      </c>
      <c r="D666" s="20"/>
      <c r="E666" s="1" t="s">
        <v>13</v>
      </c>
      <c r="F666" s="1" t="s">
        <v>13</v>
      </c>
      <c r="G666" s="1" t="s">
        <v>13</v>
      </c>
      <c r="H666" s="1" t="s">
        <v>14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19666</v>
      </c>
      <c r="B667" s="19" t="str">
        <f>HYPERLINK("https://xuanloc.dongnai.gov.vn/Pages/gioithieuchitiet.aspx?IDxa=40", "UBND Ủy ban nhân dân xã Phú Xuân tỉnh Đồng Nai")</f>
        <v>UBND Ủy ban nhân dân xã Phú Xuân tỉnh Đồng Nai</v>
      </c>
      <c r="C667" s="20" t="s">
        <v>12</v>
      </c>
      <c r="D667" s="21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19667</v>
      </c>
      <c r="B668" s="19" t="str">
        <f>HYPERLINK("https://www.facebook.com/p/C%C3%B4ng-an-x%C3%A3-Ph%C3%BA-L%E1%BB%99c-100064950303314/", "Công an xã Phú Lộc tỉnh Đồng Nai")</f>
        <v>Công an xã Phú Lộc tỉnh Đồng Nai</v>
      </c>
      <c r="C668" s="20" t="s">
        <v>12</v>
      </c>
      <c r="D668" s="20"/>
      <c r="E668" s="1" t="s">
        <v>13</v>
      </c>
      <c r="F668" s="1" t="s">
        <v>13</v>
      </c>
      <c r="G668" s="1" t="s">
        <v>13</v>
      </c>
      <c r="H668" s="1" t="s">
        <v>14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19668</v>
      </c>
      <c r="B669" s="19" t="str">
        <f>HYPERLINK("https://tanphu.dongnai.gov.vn/Pages/gioithieu.aspx?CatID=18", "UBND Ủy ban nhân dân xã Phú Lộc tỉnh Đồng Nai")</f>
        <v>UBND Ủy ban nhân dân xã Phú Lộc tỉnh Đồng Nai</v>
      </c>
      <c r="C669" s="20" t="s">
        <v>12</v>
      </c>
      <c r="D669" s="21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19669</v>
      </c>
      <c r="B670" s="19" t="str">
        <f>HYPERLINK("https://www.facebook.com/p/C%C3%B4ng-an-x%C3%A3-Ph%C3%BA-L%C3%A2m-100081836477317/", "Công an xã Phú Lâm tỉnh Đồng Nai")</f>
        <v>Công an xã Phú Lâm tỉnh Đồng Nai</v>
      </c>
      <c r="C670" s="20" t="s">
        <v>12</v>
      </c>
      <c r="D670" s="20" t="s">
        <v>16</v>
      </c>
      <c r="E670" s="1" t="s">
        <v>13</v>
      </c>
      <c r="F670" s="1" t="s">
        <v>13</v>
      </c>
      <c r="G670" s="1" t="s">
        <v>13</v>
      </c>
      <c r="H670" s="1" t="s">
        <v>14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19670</v>
      </c>
      <c r="B671" s="19" t="str">
        <f>HYPERLINK("https://phulam.phutan.angiang.gov.vn/", "UBND Ủy ban nhân dân xã Phú Lâm tỉnh Đồng Nai")</f>
        <v>UBND Ủy ban nhân dân xã Phú Lâm tỉnh Đồng Nai</v>
      </c>
      <c r="C671" s="20" t="s">
        <v>12</v>
      </c>
      <c r="D671" s="21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19671</v>
      </c>
      <c r="B672" s="19" t="str">
        <f>HYPERLINK("https://www.facebook.com/conganBaTri/", "Công an xã Phú Bình tỉnh Đồng Nai")</f>
        <v>Công an xã Phú Bình tỉnh Đồng Nai</v>
      </c>
      <c r="C672" s="20" t="s">
        <v>12</v>
      </c>
      <c r="D672" s="20"/>
      <c r="E672" s="1" t="s">
        <v>13</v>
      </c>
      <c r="F672" s="1" t="s">
        <v>13</v>
      </c>
      <c r="G672" s="1" t="s">
        <v>13</v>
      </c>
      <c r="H672" s="1" t="s">
        <v>14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19672</v>
      </c>
      <c r="B673" s="19" t="str">
        <f>HYPERLINK("https://phubinh.phutan.angiang.gov.vn/", "UBND Ủy ban nhân dân xã Phú Bình tỉnh Đồng Nai")</f>
        <v>UBND Ủy ban nhân dân xã Phú Bình tỉnh Đồng Nai</v>
      </c>
      <c r="C673" s="20" t="s">
        <v>12</v>
      </c>
      <c r="D673" s="21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19673</v>
      </c>
      <c r="B674" s="19" t="str">
        <f>HYPERLINK("https://www.facebook.com/p/C%C3%B4ng-an-x%C3%A3-Ph%C3%BA-Thanh-100063458078982/?locale=vi_VN", "Công an xã Phú Thanh tỉnh Đồng Nai")</f>
        <v>Công an xã Phú Thanh tỉnh Đồng Nai</v>
      </c>
      <c r="C674" s="20" t="s">
        <v>12</v>
      </c>
      <c r="D674" s="20" t="s">
        <v>16</v>
      </c>
      <c r="E674" s="1" t="s">
        <v>13</v>
      </c>
      <c r="F674" s="1" t="s">
        <v>13</v>
      </c>
      <c r="G674" s="1" t="s">
        <v>13</v>
      </c>
      <c r="H674" s="1" t="s">
        <v>14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19674</v>
      </c>
      <c r="B675" s="19" t="str">
        <f>HYPERLINK("https://nhontrach.dongnai.gov.vn/Pages/gioithieu_Xa-TT.aspx?CatID=18", "UBND Ủy ban nhân dân xã Phú Thanh tỉnh Đồng Nai")</f>
        <v>UBND Ủy ban nhân dân xã Phú Thanh tỉnh Đồng Nai</v>
      </c>
      <c r="C675" s="20" t="s">
        <v>12</v>
      </c>
      <c r="D675" s="21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19675</v>
      </c>
      <c r="B676" s="19" t="str">
        <f>HYPERLINK("https://www.facebook.com/TTCADN/", "Công an xã Trà Cổ tỉnh Đồng Nai")</f>
        <v>Công an xã Trà Cổ tỉnh Đồng Nai</v>
      </c>
      <c r="C676" s="20" t="s">
        <v>12</v>
      </c>
      <c r="D676" s="20" t="s">
        <v>16</v>
      </c>
      <c r="E676" s="1" t="s">
        <v>13</v>
      </c>
      <c r="F676" s="1" t="s">
        <v>13</v>
      </c>
      <c r="G676" s="1" t="s">
        <v>13</v>
      </c>
      <c r="H676" s="1" t="s">
        <v>14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19676</v>
      </c>
      <c r="B677" s="19" t="str">
        <f>HYPERLINK("https://tanphu.dongnai.gov.vn/Pages/newsdetail.aspx?NewsId=4115&amp;CatId=85", "UBND Ủy ban nhân dân xã Trà Cổ tỉnh Đồng Nai")</f>
        <v>UBND Ủy ban nhân dân xã Trà Cổ tỉnh Đồng Nai</v>
      </c>
      <c r="C677" s="20" t="s">
        <v>12</v>
      </c>
      <c r="D677" s="21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19677</v>
      </c>
      <c r="B678" s="19" t="str">
        <f>HYPERLINK("https://www.facebook.com/ConganxaPhuDien/", "Công an xã Phú Điền tỉnh Đồng Nai")</f>
        <v>Công an xã Phú Điền tỉnh Đồng Nai</v>
      </c>
      <c r="C678" s="20" t="s">
        <v>12</v>
      </c>
      <c r="D678" s="20"/>
      <c r="E678" s="1" t="s">
        <v>13</v>
      </c>
      <c r="F678" s="1" t="s">
        <v>13</v>
      </c>
      <c r="G678" s="1" t="s">
        <v>13</v>
      </c>
      <c r="H678" s="1" t="s">
        <v>14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19678</v>
      </c>
      <c r="B679" s="19" t="str">
        <f>HYPERLINK("http://phudien.thapmuoi.dongthap.gov.vn/co-cau-to-chuc", "UBND Ủy ban nhân dân xã Phú Điền tỉnh Đồng Nai")</f>
        <v>UBND Ủy ban nhân dân xã Phú Điền tỉnh Đồng Nai</v>
      </c>
      <c r="C679" s="20" t="s">
        <v>12</v>
      </c>
      <c r="D679" s="21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19679</v>
      </c>
      <c r="B680" s="19" t="str">
        <f>HYPERLINK("https://www.facebook.com/CAXPhuLy/?locale=vi_VN", "Công an xã Phú Lý tỉnh Đồng Nai")</f>
        <v>Công an xã Phú Lý tỉnh Đồng Nai</v>
      </c>
      <c r="C680" s="20" t="s">
        <v>12</v>
      </c>
      <c r="D680" s="20" t="s">
        <v>16</v>
      </c>
      <c r="E680" s="1" t="s">
        <v>13</v>
      </c>
      <c r="F680" s="1" t="s">
        <v>13</v>
      </c>
      <c r="G680" s="1" t="s">
        <v>13</v>
      </c>
      <c r="H680" s="1" t="s">
        <v>14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19680</v>
      </c>
      <c r="B681" s="19" t="str">
        <f>HYPERLINK("https://vinhcuu.dongnai.gov.vn/", "UBND Ủy ban nhân dân xã Phú Lý tỉnh Đồng Nai")</f>
        <v>UBND Ủy ban nhân dân xã Phú Lý tỉnh Đồng Nai</v>
      </c>
      <c r="C681" s="20" t="s">
        <v>12</v>
      </c>
      <c r="D681" s="21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19681</v>
      </c>
      <c r="B682" s="19" t="str">
        <f>HYPERLINK("https://www.facebook.com/TTCADN/", "Công an xã Trị An tỉnh Đồng Nai")</f>
        <v>Công an xã Trị An tỉnh Đồng Nai</v>
      </c>
      <c r="C682" s="20" t="s">
        <v>12</v>
      </c>
      <c r="D682" s="20" t="s">
        <v>16</v>
      </c>
      <c r="E682" s="1" t="s">
        <v>13</v>
      </c>
      <c r="F682" s="1" t="s">
        <v>13</v>
      </c>
      <c r="G682" s="1" t="s">
        <v>13</v>
      </c>
      <c r="H682" s="1" t="s">
        <v>14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19682</v>
      </c>
      <c r="B683" s="19" t="str">
        <f>HYPERLINK("https://vinhcuu.dongnai.gov.vn/", "UBND Ủy ban nhân dân xã Trị An tỉnh Đồng Nai")</f>
        <v>UBND Ủy ban nhân dân xã Trị An tỉnh Đồng Nai</v>
      </c>
      <c r="C683" s="20" t="s">
        <v>12</v>
      </c>
      <c r="D683" s="21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19683</v>
      </c>
      <c r="B684" s="19" t="str">
        <f>HYPERLINK("https://www.facebook.com/caxtananvinhcuu/", "Công an xã Tân An tỉnh Đồng Nai")</f>
        <v>Công an xã Tân An tỉnh Đồng Nai</v>
      </c>
      <c r="C684" s="20" t="s">
        <v>12</v>
      </c>
      <c r="D684" s="20"/>
      <c r="E684" s="1" t="s">
        <v>13</v>
      </c>
      <c r="F684" s="1" t="s">
        <v>13</v>
      </c>
      <c r="G684" s="1" t="s">
        <v>13</v>
      </c>
      <c r="H684" s="1" t="s">
        <v>14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19684</v>
      </c>
      <c r="B685" s="19" t="str">
        <f>HYPERLINK("https://vinhcuu.dongnai.gov.vn/", "UBND Ủy ban nhân dân xã Tân An tỉnh Đồng Nai")</f>
        <v>UBND Ủy ban nhân dân xã Tân An tỉnh Đồng Nai</v>
      </c>
      <c r="C685" s="20" t="s">
        <v>12</v>
      </c>
      <c r="D685" s="21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19685</v>
      </c>
      <c r="B686" s="19" t="str">
        <f>HYPERLINK("https://www.facebook.com/caxvinhtan/", "Công an xã Vĩnh Tân tỉnh Đồng Nai")</f>
        <v>Công an xã Vĩnh Tân tỉnh Đồng Nai</v>
      </c>
      <c r="C686" s="20" t="s">
        <v>12</v>
      </c>
      <c r="D686" s="20" t="s">
        <v>16</v>
      </c>
      <c r="E686" s="1" t="s">
        <v>13</v>
      </c>
      <c r="F686" s="1" t="s">
        <v>13</v>
      </c>
      <c r="G686" s="1" t="s">
        <v>13</v>
      </c>
      <c r="H686" s="1" t="s">
        <v>14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19686</v>
      </c>
      <c r="B687" s="19" t="str">
        <f>HYPERLINK("https://vinhcuu.dongnai.gov.vn/", "UBND Ủy ban nhân dân xã Vĩnh Tân tỉnh Đồng Nai")</f>
        <v>UBND Ủy ban nhân dân xã Vĩnh Tân tỉnh Đồng Nai</v>
      </c>
      <c r="C687" s="20" t="s">
        <v>12</v>
      </c>
      <c r="D687" s="21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19687</v>
      </c>
      <c r="B688" s="19" t="str">
        <f>HYPERLINK("https://www.facebook.com/p/C%C3%B4ng-an-x%C3%A3-B%C3%ACnh-L%E1%BB%A3i-100080218864775/", "Công an xã Bình Lợi tỉnh Đồng Nai")</f>
        <v>Công an xã Bình Lợi tỉnh Đồng Nai</v>
      </c>
      <c r="C688" s="20" t="s">
        <v>12</v>
      </c>
      <c r="D688" s="20" t="s">
        <v>16</v>
      </c>
      <c r="E688" s="1" t="s">
        <v>13</v>
      </c>
      <c r="F688" s="1" t="s">
        <v>13</v>
      </c>
      <c r="G688" s="1" t="s">
        <v>13</v>
      </c>
      <c r="H688" s="1" t="s">
        <v>14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19688</v>
      </c>
      <c r="B689" s="19" t="str">
        <f>HYPERLINK("https://vinhcuu.dongnai.gov.vn/", "UBND Ủy ban nhân dân xã Bình Lợi tỉnh Đồng Nai")</f>
        <v>UBND Ủy ban nhân dân xã Bình Lợi tỉnh Đồng Nai</v>
      </c>
      <c r="C689" s="20" t="s">
        <v>12</v>
      </c>
      <c r="D689" s="21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19689</v>
      </c>
      <c r="B690" s="19" t="str">
        <f>HYPERLINK("https://www.facebook.com/caxthanhphu/", "Công an xã Thạnh Phú tỉnh Đồng Nai")</f>
        <v>Công an xã Thạnh Phú tỉnh Đồng Nai</v>
      </c>
      <c r="C690" s="20" t="s">
        <v>12</v>
      </c>
      <c r="D690" s="20"/>
      <c r="E690" s="1" t="s">
        <v>13</v>
      </c>
      <c r="F690" s="1" t="s">
        <v>13</v>
      </c>
      <c r="G690" s="1" t="s">
        <v>13</v>
      </c>
      <c r="H690" s="1" t="s">
        <v>14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19690</v>
      </c>
      <c r="B691" s="19" t="str">
        <f>HYPERLINK("https://thanhphu.cainuoc.camau.gov.vn/", "UBND Ủy ban nhân dân xã Thạnh Phú tỉnh Đồng Nai")</f>
        <v>UBND Ủy ban nhân dân xã Thạnh Phú tỉnh Đồng Nai</v>
      </c>
      <c r="C691" s="20" t="s">
        <v>12</v>
      </c>
      <c r="D691" s="21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19691</v>
      </c>
      <c r="B692" s="19" t="str">
        <f>HYPERLINK("https://www.facebook.com/Caxthientan/?locale=vi_VN", "Công an xã Thiện Tân tỉnh Đồng Nai")</f>
        <v>Công an xã Thiện Tân tỉnh Đồng Nai</v>
      </c>
      <c r="C692" s="20" t="s">
        <v>12</v>
      </c>
      <c r="D692" s="20" t="s">
        <v>16</v>
      </c>
      <c r="E692" s="1" t="s">
        <v>13</v>
      </c>
      <c r="F692" s="1" t="s">
        <v>13</v>
      </c>
      <c r="G692" s="1" t="s">
        <v>13</v>
      </c>
      <c r="H692" s="1" t="s">
        <v>14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19692</v>
      </c>
      <c r="B693" s="19" t="str">
        <f>HYPERLINK("https://vinhcuu.dongnai.gov.vn/Pages/newsdetail.aspx?NewsId=9834&amp;CatId=113", "UBND Ủy ban nhân dân xã Thiện Tân tỉnh Đồng Nai")</f>
        <v>UBND Ủy ban nhân dân xã Thiện Tân tỉnh Đồng Nai</v>
      </c>
      <c r="C693" s="20" t="s">
        <v>12</v>
      </c>
      <c r="D693" s="21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19693</v>
      </c>
      <c r="B694" s="19" t="str">
        <f>HYPERLINK("https://www.facebook.com/p/C%C3%B4ng-an-x%C3%A3-T%C3%A2n-B%C3%ACnh-100070990324302/", "Công an xã Tân Bình tỉnh Đồng Nai")</f>
        <v>Công an xã Tân Bình tỉnh Đồng Nai</v>
      </c>
      <c r="C694" s="20" t="s">
        <v>12</v>
      </c>
      <c r="D694" s="20" t="s">
        <v>16</v>
      </c>
      <c r="E694" s="1" t="s">
        <v>13</v>
      </c>
      <c r="F694" s="1" t="s">
        <v>13</v>
      </c>
      <c r="G694" s="1" t="s">
        <v>13</v>
      </c>
      <c r="H694" s="1" t="s">
        <v>14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19694</v>
      </c>
      <c r="B695" s="19" t="str">
        <f>HYPERLINK("https://vinhcuu.dongnai.gov.vn/pages/newsdetail.aspx?NewsId=8930&amp;CatId=119", "UBND Ủy ban nhân dân xã Tân Bình tỉnh Đồng Nai")</f>
        <v>UBND Ủy ban nhân dân xã Tân Bình tỉnh Đồng Nai</v>
      </c>
      <c r="C695" s="20" t="s">
        <v>12</v>
      </c>
      <c r="D695" s="21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19695</v>
      </c>
      <c r="B696" s="19" t="str">
        <f>HYPERLINK("https://www.facebook.com/TTCADN/", "Công an xã Bình Hòa tỉnh Đồng Nai")</f>
        <v>Công an xã Bình Hòa tỉnh Đồng Nai</v>
      </c>
      <c r="C696" s="20" t="s">
        <v>12</v>
      </c>
      <c r="D696" s="20"/>
      <c r="E696" s="1" t="s">
        <v>13</v>
      </c>
      <c r="F696" s="1" t="s">
        <v>13</v>
      </c>
      <c r="G696" s="1" t="s">
        <v>13</v>
      </c>
      <c r="H696" s="1" t="s">
        <v>14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19696</v>
      </c>
      <c r="B697" s="19" t="str">
        <f>HYPERLINK("https://vinhcuu.dongnai.gov.vn/Pages/newsdetail.aspx?NewsId=9228&amp;CatId=123", "UBND Ủy ban nhân dân xã Bình Hòa tỉnh Đồng Nai")</f>
        <v>UBND Ủy ban nhân dân xã Bình Hòa tỉnh Đồng Nai</v>
      </c>
      <c r="C697" s="20" t="s">
        <v>12</v>
      </c>
      <c r="D697" s="21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19697</v>
      </c>
      <c r="B698" s="19" t="str">
        <f>HYPERLINK("https://www.facebook.com/caxmada/", "Công an xã Mã Đà tỉnh Đồng Nai")</f>
        <v>Công an xã Mã Đà tỉnh Đồng Nai</v>
      </c>
      <c r="C698" s="20" t="s">
        <v>12</v>
      </c>
      <c r="D698" s="20" t="s">
        <v>16</v>
      </c>
      <c r="E698" s="1" t="s">
        <v>13</v>
      </c>
      <c r="F698" s="1" t="s">
        <v>13</v>
      </c>
      <c r="G698" s="1" t="s">
        <v>13</v>
      </c>
      <c r="H698" s="1" t="s">
        <v>14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19698</v>
      </c>
      <c r="B699" s="19" t="str">
        <f>HYPERLINK("https://vinhcuu.dongnai.gov.vn/", "UBND Ủy ban nhân dân xã Mã Đà tỉnh Đồng Nai")</f>
        <v>UBND Ủy ban nhân dân xã Mã Đà tỉnh Đồng Nai</v>
      </c>
      <c r="C699" s="20" t="s">
        <v>12</v>
      </c>
      <c r="D699" s="21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19699</v>
      </c>
      <c r="B700" s="19" t="str">
        <f>HYPERLINK("https://www.facebook.com/p/C%C3%B4ng-an-x%C3%A3-Hi%E1%BA%BFu-Li%C3%AAm-100070003544266/", "Công an xã Hiếu Liêm tỉnh Đồng Nai")</f>
        <v>Công an xã Hiếu Liêm tỉnh Đồng Nai</v>
      </c>
      <c r="C700" s="20" t="s">
        <v>12</v>
      </c>
      <c r="D700" s="20" t="s">
        <v>16</v>
      </c>
      <c r="E700" s="1" t="s">
        <v>13</v>
      </c>
      <c r="F700" s="1" t="s">
        <v>13</v>
      </c>
      <c r="G700" s="1" t="s">
        <v>13</v>
      </c>
      <c r="H700" s="1" t="s">
        <v>14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19700</v>
      </c>
      <c r="B701" s="19" t="str">
        <f>HYPERLINK("https://vinhcuu.dongnai.gov.vn/Pages/newsdetail.aspx?NewsId=7193&amp;CatId=125", "UBND Ủy ban nhân dân xã Hiếu Liêm tỉnh Đồng Nai")</f>
        <v>UBND Ủy ban nhân dân xã Hiếu Liêm tỉnh Đồng Nai</v>
      </c>
      <c r="C701" s="20" t="s">
        <v>12</v>
      </c>
      <c r="D701" s="21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19701</v>
      </c>
      <c r="B702" s="19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702" s="20" t="s">
        <v>12</v>
      </c>
      <c r="D702" s="20" t="s">
        <v>16</v>
      </c>
      <c r="E702" s="1" t="s">
        <v>13</v>
      </c>
      <c r="F702" s="1" t="s">
        <v>13</v>
      </c>
      <c r="G702" s="1" t="s">
        <v>13</v>
      </c>
      <c r="H702" s="1" t="s">
        <v>14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19702</v>
      </c>
      <c r="B703" s="19" t="str">
        <f>HYPERLINK("https://www.dongnai.gov.vn/Pages/newsdetail.aspx?NewsId=49193&amp;CatId=109", "UBND Ủy ban nhân dân xã Thanh Sơn tỉnh Đồng Nai")</f>
        <v>UBND Ủy ban nhân dân xã Thanh Sơn tỉnh Đồng Nai</v>
      </c>
      <c r="C703" s="20" t="s">
        <v>12</v>
      </c>
      <c r="D703" s="21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19703</v>
      </c>
      <c r="B704" s="19" t="str">
        <f>HYPERLINK("https://www.facebook.com/hdtanphu.dongnai/?locale=vi_VN", "Công an xã Phú Tân tỉnh Đồng Nai")</f>
        <v>Công an xã Phú Tân tỉnh Đồng Nai</v>
      </c>
      <c r="C704" s="20" t="s">
        <v>12</v>
      </c>
      <c r="D704" s="20"/>
      <c r="E704" s="1" t="s">
        <v>13</v>
      </c>
      <c r="F704" s="1" t="s">
        <v>13</v>
      </c>
      <c r="G704" s="1" t="s">
        <v>13</v>
      </c>
      <c r="H704" s="1" t="s">
        <v>14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19704</v>
      </c>
      <c r="B705" s="19" t="str">
        <f>HYPERLINK("https://dinhquan.dongnai.gov.vn/Pages/newsdetail.aspx?NewsId=4684&amp;CatId=124", "UBND Ủy ban nhân dân xã Phú Tân tỉnh Đồng Nai")</f>
        <v>UBND Ủy ban nhân dân xã Phú Tân tỉnh Đồng Nai</v>
      </c>
      <c r="C705" s="20" t="s">
        <v>12</v>
      </c>
      <c r="D705" s="21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19705</v>
      </c>
      <c r="B706" s="19" t="str">
        <f>HYPERLINK("https://www.facebook.com/sosthanhphu/", "Công an xã Phú Vinh tỉnh Đồng Nai")</f>
        <v>Công an xã Phú Vinh tỉnh Đồng Nai</v>
      </c>
      <c r="C706" s="20" t="s">
        <v>12</v>
      </c>
      <c r="D706" s="20"/>
      <c r="E706" s="1" t="s">
        <v>13</v>
      </c>
      <c r="F706" s="1" t="s">
        <v>13</v>
      </c>
      <c r="G706" s="1" t="s">
        <v>13</v>
      </c>
      <c r="H706" s="1" t="s">
        <v>14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19706</v>
      </c>
      <c r="B707" s="19" t="str">
        <f>HYPERLINK("https://vinhcuu.dongnai.gov.vn/", "UBND Ủy ban nhân dân xã Phú Vinh tỉnh Đồng Nai")</f>
        <v>UBND Ủy ban nhân dân xã Phú Vinh tỉnh Đồng Nai</v>
      </c>
      <c r="C707" s="20" t="s">
        <v>12</v>
      </c>
      <c r="D707" s="21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19707</v>
      </c>
      <c r="B708" s="19" t="str">
        <f>HYPERLINK("https://www.facebook.com/conganBaTri/", "Công an xã Phú Lợi tỉnh Đồng Nai")</f>
        <v>Công an xã Phú Lợi tỉnh Đồng Nai</v>
      </c>
      <c r="C708" s="20" t="s">
        <v>12</v>
      </c>
      <c r="D708" s="20"/>
      <c r="E708" s="1" t="s">
        <v>13</v>
      </c>
      <c r="F708" s="1" t="s">
        <v>13</v>
      </c>
      <c r="G708" s="1" t="s">
        <v>13</v>
      </c>
      <c r="H708" s="1" t="s">
        <v>14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19708</v>
      </c>
      <c r="B709" s="19" t="str">
        <f>HYPERLINK("https://dinhquan.dongnai.gov.vn/Pages/gioithieu.aspx?CatID=41", "UBND Ủy ban nhân dân xã Phú Lợi tỉnh Đồng Nai")</f>
        <v>UBND Ủy ban nhân dân xã Phú Lợi tỉnh Đồng Nai</v>
      </c>
      <c r="C709" s="20" t="s">
        <v>12</v>
      </c>
      <c r="D709" s="21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19709</v>
      </c>
      <c r="B710" s="19" t="s">
        <v>130</v>
      </c>
      <c r="C710" s="22" t="s">
        <v>13</v>
      </c>
      <c r="D710" s="20"/>
      <c r="E710" s="1" t="s">
        <v>13</v>
      </c>
      <c r="F710" s="1" t="s">
        <v>13</v>
      </c>
      <c r="G710" s="1" t="s">
        <v>13</v>
      </c>
      <c r="H710" s="1" t="s">
        <v>14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19710</v>
      </c>
      <c r="B711" s="19" t="str">
        <f>HYPERLINK("https://dinhquan.dongnai.gov.vn/Pages/newsdetail.aspx?NewsId=4684&amp;CatId=124", "UBND Ủy ban nhân dân xã Phú Hòa tỉnh Đồng Nai")</f>
        <v>UBND Ủy ban nhân dân xã Phú Hòa tỉnh Đồng Nai</v>
      </c>
      <c r="C711" s="20" t="s">
        <v>12</v>
      </c>
      <c r="D711" s="21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19711</v>
      </c>
      <c r="B712" s="19" t="str">
        <f>HYPERLINK("https://www.facebook.com/TTCADN/", "Công an xã Ngọc Định tỉnh Đồng Nai")</f>
        <v>Công an xã Ngọc Định tỉnh Đồng Nai</v>
      </c>
      <c r="C712" s="20" t="s">
        <v>12</v>
      </c>
      <c r="D712" s="20"/>
      <c r="E712" s="1" t="s">
        <v>13</v>
      </c>
      <c r="F712" s="1" t="s">
        <v>13</v>
      </c>
      <c r="G712" s="1" t="s">
        <v>13</v>
      </c>
      <c r="H712" s="1" t="s">
        <v>14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19712</v>
      </c>
      <c r="B713" s="19" t="str">
        <f>HYPERLINK("https://dongnai.baohiemxahoi.gov.vn/tintuc/Pages/hoat-dong-bhxh-dia-phuong.aspx?CateID=0&amp;ItemID=18497", "UBND Ủy ban nhân dân xã Ngọc Định tỉnh Đồng Nai")</f>
        <v>UBND Ủy ban nhân dân xã Ngọc Định tỉnh Đồng Nai</v>
      </c>
      <c r="C713" s="20" t="s">
        <v>12</v>
      </c>
      <c r="D713" s="21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19713</v>
      </c>
      <c r="B714" s="19" t="s">
        <v>131</v>
      </c>
      <c r="C714" s="22" t="s">
        <v>13</v>
      </c>
      <c r="D714" s="20"/>
      <c r="E714" s="1" t="s">
        <v>13</v>
      </c>
      <c r="F714" s="1" t="s">
        <v>13</v>
      </c>
      <c r="G714" s="1" t="s">
        <v>13</v>
      </c>
      <c r="H714" s="1" t="s">
        <v>14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19714</v>
      </c>
      <c r="B715" s="19" t="str">
        <f>HYPERLINK("https://dinhquan.dongnai.gov.vn/Pages/newsdetail.aspx?NewsId=4684&amp;CatId=124", "UBND Ủy ban nhân dân xã La Ngà tỉnh Đồng Nai")</f>
        <v>UBND Ủy ban nhân dân xã La Ngà tỉnh Đồng Nai</v>
      </c>
      <c r="C715" s="20" t="s">
        <v>12</v>
      </c>
      <c r="D715" s="21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19715</v>
      </c>
      <c r="B716" s="19" t="str">
        <f>HYPERLINK("https://www.facebook.com/conganxagiacanh/", "Công an xã Gia Canh tỉnh Đồng Nai")</f>
        <v>Công an xã Gia Canh tỉnh Đồng Nai</v>
      </c>
      <c r="C716" s="20" t="s">
        <v>12</v>
      </c>
      <c r="D716" s="20" t="s">
        <v>16</v>
      </c>
      <c r="E716" s="1" t="s">
        <v>13</v>
      </c>
      <c r="F716" s="1" t="s">
        <v>13</v>
      </c>
      <c r="G716" s="1" t="s">
        <v>13</v>
      </c>
      <c r="H716" s="1" t="s">
        <v>14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19716</v>
      </c>
      <c r="B717" s="19" t="str">
        <f>HYPERLINK("https://dinhquan.dongnai.gov.vn/Pages/newsdetail.aspx?NewsId=5770&amp;CatId=97", "UBND Ủy ban nhân dân xã Gia Canh tỉnh Đồng Nai")</f>
        <v>UBND Ủy ban nhân dân xã Gia Canh tỉnh Đồng Nai</v>
      </c>
      <c r="C717" s="20" t="s">
        <v>12</v>
      </c>
      <c r="D717" s="21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19717</v>
      </c>
      <c r="B718" s="19" t="str">
        <f>HYPERLINK("https://www.facebook.com/p/C%C3%B4ng-an-Ph%C3%BA-Ng%E1%BB%8Dc-100071442590165/", "Công an xã Phú Ngọc tỉnh Đồng Nai")</f>
        <v>Công an xã Phú Ngọc tỉnh Đồng Nai</v>
      </c>
      <c r="C718" s="20" t="s">
        <v>12</v>
      </c>
      <c r="D718" s="20" t="s">
        <v>16</v>
      </c>
      <c r="E718" s="1" t="s">
        <v>13</v>
      </c>
      <c r="F718" s="1" t="s">
        <v>13</v>
      </c>
      <c r="G718" s="1" t="s">
        <v>13</v>
      </c>
      <c r="H718" s="1" t="s">
        <v>14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19718</v>
      </c>
      <c r="B719" s="19" t="str">
        <f>HYPERLINK("https://www.dongnai.gov.vn/pages/newsdetail.aspx?NewsId=47706&amp;CatId=110", "UBND Ủy ban nhân dân xã Phú Ngọc tỉnh Đồng Nai")</f>
        <v>UBND Ủy ban nhân dân xã Phú Ngọc tỉnh Đồng Nai</v>
      </c>
      <c r="C719" s="20" t="s">
        <v>12</v>
      </c>
      <c r="D719" s="21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19719</v>
      </c>
      <c r="B720" s="19" t="s">
        <v>132</v>
      </c>
      <c r="C720" s="22" t="s">
        <v>13</v>
      </c>
      <c r="D720" s="20"/>
      <c r="E720" s="1" t="s">
        <v>13</v>
      </c>
      <c r="F720" s="1" t="s">
        <v>13</v>
      </c>
      <c r="G720" s="1" t="s">
        <v>13</v>
      </c>
      <c r="H720" s="1" t="s">
        <v>14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19720</v>
      </c>
      <c r="B721" s="19" t="str">
        <f>HYPERLINK("https://dinhquan.dongnai.gov.vn/Pages/gioithieu.aspx?CatID=41", "UBND Ủy ban nhân dân xã Phú Cường tỉnh Đồng Nai")</f>
        <v>UBND Ủy ban nhân dân xã Phú Cường tỉnh Đồng Nai</v>
      </c>
      <c r="C721" s="20" t="s">
        <v>12</v>
      </c>
      <c r="D721" s="21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19721</v>
      </c>
      <c r="B722" s="19" t="str">
        <f>HYPERLINK("https://www.facebook.com/TTCADN/", "Công an xã Túc Trưng tỉnh Đồng Nai")</f>
        <v>Công an xã Túc Trưng tỉnh Đồng Nai</v>
      </c>
      <c r="C722" s="20" t="s">
        <v>12</v>
      </c>
      <c r="D722" s="20" t="s">
        <v>16</v>
      </c>
      <c r="E722" s="1" t="s">
        <v>13</v>
      </c>
      <c r="F722" s="1" t="s">
        <v>13</v>
      </c>
      <c r="G722" s="1" t="s">
        <v>13</v>
      </c>
      <c r="H722" s="1" t="s">
        <v>14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19722</v>
      </c>
      <c r="B723" s="19" t="str">
        <f>HYPERLINK("https://dinhquan.dongnai.gov.vn/Pages/newsdetail.aspx?NewsId=5228&amp;CatId=107", "UBND Ủy ban nhân dân xã Túc Trưng tỉnh Đồng Nai")</f>
        <v>UBND Ủy ban nhân dân xã Túc Trưng tỉnh Đồng Nai</v>
      </c>
      <c r="C723" s="20" t="s">
        <v>12</v>
      </c>
      <c r="D723" s="21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19723</v>
      </c>
      <c r="B724" s="19" t="str">
        <f>HYPERLINK("https://www.facebook.com/p/C%C3%B4ng-an-x%C3%A3-Ph%C3%BA-T%C3%BAc-%C4%90%E1%BB%8Bnh-Qu%C3%A1n-100070288629348/", "Công an xã Phú Túc tỉnh Đồng Nai")</f>
        <v>Công an xã Phú Túc tỉnh Đồng Nai</v>
      </c>
      <c r="C724" s="20" t="s">
        <v>12</v>
      </c>
      <c r="D724" s="20" t="s">
        <v>16</v>
      </c>
      <c r="E724" s="1" t="s">
        <v>13</v>
      </c>
      <c r="F724" s="1" t="s">
        <v>13</v>
      </c>
      <c r="G724" s="1" t="s">
        <v>13</v>
      </c>
      <c r="H724" s="1" t="s">
        <v>14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19724</v>
      </c>
      <c r="B725" s="19" t="str">
        <f>HYPERLINK("https://dinhquan.dongnai.gov.vn/Pages/newsdetail.aspx?NewsId=4684&amp;CatId=124", "UBND Ủy ban nhân dân xã Phú Túc tỉnh Đồng Nai")</f>
        <v>UBND Ủy ban nhân dân xã Phú Túc tỉnh Đồng Nai</v>
      </c>
      <c r="C725" s="20" t="s">
        <v>12</v>
      </c>
      <c r="D725" s="21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19725</v>
      </c>
      <c r="B726" s="19" t="str">
        <f>HYPERLINK("https://www.facebook.com/XaSuoiNhoHuyenDinhQuanTinhDongNai/?locale=vi_VN", "Công an xã Suối Nho tỉnh Đồng Nai")</f>
        <v>Công an xã Suối Nho tỉnh Đồng Nai</v>
      </c>
      <c r="C726" s="20" t="s">
        <v>12</v>
      </c>
      <c r="D726" s="20"/>
      <c r="E726" s="1" t="s">
        <v>13</v>
      </c>
      <c r="F726" s="1" t="s">
        <v>13</v>
      </c>
      <c r="G726" s="1" t="s">
        <v>13</v>
      </c>
      <c r="H726" s="1" t="s">
        <v>14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19726</v>
      </c>
      <c r="B727" s="19" t="str">
        <f>HYPERLINK("https://dinhquan.dongnai.gov.vn/Pages/newsdetail.aspx?NewsId=4684&amp;CatId=124", "UBND Ủy ban nhân dân xã Suối Nho tỉnh Đồng Nai")</f>
        <v>UBND Ủy ban nhân dân xã Suối Nho tỉnh Đồng Nai</v>
      </c>
      <c r="C727" s="20" t="s">
        <v>12</v>
      </c>
      <c r="D727" s="21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19727</v>
      </c>
      <c r="B728" s="19" t="str">
        <f>HYPERLINK("https://www.facebook.com/p/Tu%E1%BB%95i-tr%E1%BA%BB-C%C3%B4ng-an-Th%C3%A1i-B%C3%ACnh-100068113789461/", "Công an xã Thanh Bình tỉnh Đồng Nai")</f>
        <v>Công an xã Thanh Bình tỉnh Đồng Nai</v>
      </c>
      <c r="C728" s="20" t="s">
        <v>12</v>
      </c>
      <c r="D728" s="20"/>
      <c r="E728" s="1" t="s">
        <v>13</v>
      </c>
      <c r="F728" s="1" t="s">
        <v>13</v>
      </c>
      <c r="G728" s="1" t="s">
        <v>13</v>
      </c>
      <c r="H728" s="1" t="s">
        <v>14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19728</v>
      </c>
      <c r="B729" s="19" t="str">
        <f>HYPERLINK("https://trangbom.dongnai.gov.vn/Pages/newsdetail.aspx?NewsId=1047&amp;CatId=83", "UBND Ủy ban nhân dân xã Thanh Bình tỉnh Đồng Nai")</f>
        <v>UBND Ủy ban nhân dân xã Thanh Bình tỉnh Đồng Nai</v>
      </c>
      <c r="C729" s="20" t="s">
        <v>12</v>
      </c>
      <c r="D729" s="21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19729</v>
      </c>
      <c r="B730" s="19" t="str">
        <f>HYPERLINK("https://www.facebook.com/nguyen.bi.thu.doan/", "Công an xã Cây Gáo tỉnh Đồng Nai")</f>
        <v>Công an xã Cây Gáo tỉnh Đồng Nai</v>
      </c>
      <c r="C730" s="20" t="s">
        <v>12</v>
      </c>
      <c r="D730" s="20"/>
      <c r="E730" s="1" t="s">
        <v>13</v>
      </c>
      <c r="F730" s="1" t="s">
        <v>13</v>
      </c>
      <c r="G730" s="1" t="s">
        <v>13</v>
      </c>
      <c r="H730" s="1" t="s">
        <v>14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19730</v>
      </c>
      <c r="B731" s="19" t="str">
        <f>HYPERLINK("https://trangbom.dongnai.gov.vn/Pages/gioithieu.aspx?CatID=55", "UBND Ủy ban nhân dân xã Cây Gáo tỉnh Đồng Nai")</f>
        <v>UBND Ủy ban nhân dân xã Cây Gáo tỉnh Đồng Nai</v>
      </c>
      <c r="C731" s="20" t="s">
        <v>12</v>
      </c>
      <c r="D731" s="21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19731</v>
      </c>
      <c r="B732" s="19" t="str">
        <f>HYPERLINK("https://www.facebook.com/p/UBND-x%C3%A3-B%C3%A0u-H%C3%A0m-2-100069967091382/", "Công an xã Bàu Hàm tỉnh Đồng Nai")</f>
        <v>Công an xã Bàu Hàm tỉnh Đồng Nai</v>
      </c>
      <c r="C732" s="20" t="s">
        <v>12</v>
      </c>
      <c r="D732" s="20"/>
      <c r="E732" s="1" t="s">
        <v>13</v>
      </c>
      <c r="F732" s="1" t="s">
        <v>13</v>
      </c>
      <c r="G732" s="1" t="s">
        <v>13</v>
      </c>
      <c r="H732" s="1" t="s">
        <v>14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19732</v>
      </c>
      <c r="B733" s="19" t="str">
        <f>HYPERLINK("https://thongnhat.dongnai.gov.vn/Pages/gioithieu.aspx?CatID=69", "UBND Ủy ban nhân dân xã Bàu Hàm tỉnh Đồng Nai")</f>
        <v>UBND Ủy ban nhân dân xã Bàu Hàm tỉnh Đồng Nai</v>
      </c>
      <c r="C733" s="20" t="s">
        <v>12</v>
      </c>
      <c r="D733" s="21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19733</v>
      </c>
      <c r="B734" s="19" t="str">
        <f>HYPERLINK("https://www.facebook.com/BTG.DANG.UY.XA.SONG.THAO/", "Công an xã Sông Thao tỉnh Đồng Nai")</f>
        <v>Công an xã Sông Thao tỉnh Đồng Nai</v>
      </c>
      <c r="C734" s="20" t="s">
        <v>12</v>
      </c>
      <c r="D734" s="20"/>
      <c r="E734" s="1" t="s">
        <v>13</v>
      </c>
      <c r="F734" s="1" t="s">
        <v>13</v>
      </c>
      <c r="G734" s="1" t="s">
        <v>13</v>
      </c>
      <c r="H734" s="1" t="s">
        <v>14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19734</v>
      </c>
      <c r="B735" s="19" t="str">
        <f>HYPERLINK("https://trangbom.dongnai.gov.vn/Pages/gioithieu.aspx?CatID=55", "UBND Ủy ban nhân dân xã Sông Thao tỉnh Đồng Nai")</f>
        <v>UBND Ủy ban nhân dân xã Sông Thao tỉnh Đồng Nai</v>
      </c>
      <c r="C735" s="20" t="s">
        <v>12</v>
      </c>
      <c r="D735" s="21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19735</v>
      </c>
      <c r="B736" s="19" t="str">
        <f>HYPERLINK("https://www.facebook.com/p/UBND-x%C3%A3-S%C3%B4ng-Tr%E1%BA%A7u-huy%E1%BB%87n-Tr%E1%BA%A3ng-Bom-t%E1%BB%89nh-%C4%90%E1%BB%93ng-Nai-100083662532026/", "Công an xã Sông Trầu tỉnh Đồng Nai")</f>
        <v>Công an xã Sông Trầu tỉnh Đồng Nai</v>
      </c>
      <c r="C736" s="20" t="s">
        <v>12</v>
      </c>
      <c r="D736" s="20"/>
      <c r="E736" s="1" t="s">
        <v>13</v>
      </c>
      <c r="F736" s="1" t="s">
        <v>13</v>
      </c>
      <c r="G736" s="1" t="s">
        <v>13</v>
      </c>
      <c r="H736" s="1" t="s">
        <v>14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19736</v>
      </c>
      <c r="B737" s="19" t="str">
        <f>HYPERLINK("https://trangbom.dongnai.gov.vn/Pages/gioithieu.aspx?CatID=55", "UBND Ủy ban nhân dân xã Sông Trầu tỉnh Đồng Nai")</f>
        <v>UBND Ủy ban nhân dân xã Sông Trầu tỉnh Đồng Nai</v>
      </c>
      <c r="C737" s="20" t="s">
        <v>12</v>
      </c>
      <c r="D737" s="21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19737</v>
      </c>
      <c r="B738" s="19" t="str">
        <f>HYPERLINK("https://www.facebook.com/caxdonghoa/", "Công an xã Đông Hoà tỉnh Đồng Nai")</f>
        <v>Công an xã Đông Hoà tỉnh Đồng Nai</v>
      </c>
      <c r="C738" s="20" t="s">
        <v>12</v>
      </c>
      <c r="D738" s="20" t="s">
        <v>16</v>
      </c>
      <c r="E738" s="1" t="s">
        <v>13</v>
      </c>
      <c r="F738" s="1" t="s">
        <v>13</v>
      </c>
      <c r="G738" s="1" t="s">
        <v>13</v>
      </c>
      <c r="H738" s="1" t="s">
        <v>14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19738</v>
      </c>
      <c r="B739" s="19" t="str">
        <f>HYPERLINK("https://donghoa.phuyen.gov.vn/", "UBND Ủy ban nhân dân xã Đông Hoà tỉnh Đồng Nai")</f>
        <v>UBND Ủy ban nhân dân xã Đông Hoà tỉnh Đồng Nai</v>
      </c>
      <c r="C739" s="20" t="s">
        <v>12</v>
      </c>
      <c r="D739" s="21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19739</v>
      </c>
      <c r="B740" s="19" t="str">
        <f>HYPERLINK("https://www.facebook.com/p/C%C3%B4ng-an-x%C3%A3-B%E1%BA%AFc-S%C6%A1n-100072521040214/", "Công an xã Bắc Sơn tỉnh Đồng Nai")</f>
        <v>Công an xã Bắc Sơn tỉnh Đồng Nai</v>
      </c>
      <c r="C740" s="20" t="s">
        <v>12</v>
      </c>
      <c r="D740" s="20"/>
      <c r="E740" s="1" t="s">
        <v>13</v>
      </c>
      <c r="F740" s="1" t="s">
        <v>13</v>
      </c>
      <c r="G740" s="1" t="s">
        <v>13</v>
      </c>
      <c r="H740" s="1" t="s">
        <v>14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19740</v>
      </c>
      <c r="B741" s="19" t="str">
        <f>HYPERLINK("https://trangbom.dongnai.gov.vn/Pages/gioithieu.aspx?CatID=55", "UBND Ủy ban nhân dân xã Bắc Sơn tỉnh Đồng Nai")</f>
        <v>UBND Ủy ban nhân dân xã Bắc Sơn tỉnh Đồng Nai</v>
      </c>
      <c r="C741" s="20" t="s">
        <v>12</v>
      </c>
      <c r="D741" s="21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19741</v>
      </c>
      <c r="B742" s="19" t="str">
        <f>HYPERLINK("https://www.facebook.com/AnNinhTvHoNai3/", "Công an xã Hố Nai 3 tỉnh Đồng Nai")</f>
        <v>Công an xã Hố Nai 3 tỉnh Đồng Nai</v>
      </c>
      <c r="C742" s="20" t="s">
        <v>12</v>
      </c>
      <c r="D742" s="20" t="s">
        <v>16</v>
      </c>
      <c r="E742" s="1" t="s">
        <v>13</v>
      </c>
      <c r="F742" s="1" t="s">
        <v>13</v>
      </c>
      <c r="G742" s="1" t="s">
        <v>13</v>
      </c>
      <c r="H742" s="1" t="s">
        <v>14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19742</v>
      </c>
      <c r="B743" s="19" t="str">
        <f>HYPERLINK("https://trangbom.dongnai.gov.vn/Pages/gioithieu.aspx?CatID=55", "UBND Ủy ban nhân dân xã Hố Nai 3 tỉnh Đồng Nai")</f>
        <v>UBND Ủy ban nhân dân xã Hố Nai 3 tỉnh Đồng Nai</v>
      </c>
      <c r="C743" s="20" t="s">
        <v>12</v>
      </c>
      <c r="D743" s="21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19743</v>
      </c>
      <c r="B744" s="19" t="str">
        <f>HYPERLINK("https://www.facebook.com/TTCADN/", "Công an xã Tây Hoà tỉnh Đồng Nai")</f>
        <v>Công an xã Tây Hoà tỉnh Đồng Nai</v>
      </c>
      <c r="C744" s="20" t="s">
        <v>12</v>
      </c>
      <c r="D744" s="20"/>
      <c r="E744" s="1" t="s">
        <v>13</v>
      </c>
      <c r="F744" s="1" t="s">
        <v>13</v>
      </c>
      <c r="G744" s="1" t="s">
        <v>13</v>
      </c>
      <c r="H744" s="1" t="s">
        <v>14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19744</v>
      </c>
      <c r="B745" s="19" t="str">
        <f>HYPERLINK("https://trangbom.dongnai.gov.vn/Pages/newsdetail.aspx?NewsId=15369&amp;CatId=51", "UBND Ủy ban nhân dân xã Tây Hoà tỉnh Đồng Nai")</f>
        <v>UBND Ủy ban nhân dân xã Tây Hoà tỉnh Đồng Nai</v>
      </c>
      <c r="C745" s="20" t="s">
        <v>12</v>
      </c>
      <c r="D745" s="21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19745</v>
      </c>
      <c r="B746" s="19" t="str">
        <f>HYPERLINK("https://www.facebook.com/THONGTINXABINHMINH/?locale=vi_VN", "Công an xã Bình Minh tỉnh Đồng Nai")</f>
        <v>Công an xã Bình Minh tỉnh Đồng Nai</v>
      </c>
      <c r="C746" s="20" t="s">
        <v>12</v>
      </c>
      <c r="D746" s="20" t="s">
        <v>16</v>
      </c>
      <c r="E746" s="1" t="s">
        <v>13</v>
      </c>
      <c r="F746" s="1" t="s">
        <v>13</v>
      </c>
      <c r="G746" s="1" t="s">
        <v>13</v>
      </c>
      <c r="H746" s="1" t="s">
        <v>14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19746</v>
      </c>
      <c r="B747" s="19" t="str">
        <f>HYPERLINK("https://trangbom.dongnai.gov.vn/Pages/gioithieu.aspx?CatID=55", "UBND Ủy ban nhân dân xã Bình Minh tỉnh Đồng Nai")</f>
        <v>UBND Ủy ban nhân dân xã Bình Minh tỉnh Đồng Nai</v>
      </c>
      <c r="C747" s="20" t="s">
        <v>12</v>
      </c>
      <c r="D747" s="21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19747</v>
      </c>
      <c r="B748" s="19" t="str">
        <f>HYPERLINK("https://www.facebook.com/BTGXaTrungHoa/", "Công an xã Trung Hoà tỉnh Đồng Nai")</f>
        <v>Công an xã Trung Hoà tỉnh Đồng Nai</v>
      </c>
      <c r="C748" s="20" t="s">
        <v>12</v>
      </c>
      <c r="D748" s="20"/>
      <c r="E748" s="1" t="s">
        <v>13</v>
      </c>
      <c r="F748" s="1" t="s">
        <v>13</v>
      </c>
      <c r="G748" s="1" t="s">
        <v>13</v>
      </c>
      <c r="H748" s="1" t="s">
        <v>14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19748</v>
      </c>
      <c r="B749" s="19" t="str">
        <f>HYPERLINK("https://www.dongnai.gov.vn/", "UBND Ủy ban nhân dân xã Trung Hoà tỉnh Đồng Nai")</f>
        <v>UBND Ủy ban nhân dân xã Trung Hoà tỉnh Đồng Nai</v>
      </c>
      <c r="C749" s="20" t="s">
        <v>12</v>
      </c>
      <c r="D749" s="21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19749</v>
      </c>
      <c r="B750" s="19" t="str">
        <f>HYPERLINK("https://www.facebook.com/TTCADN/", "Công an xã Đồi 61 tỉnh Đồng Nai")</f>
        <v>Công an xã Đồi 61 tỉnh Đồng Nai</v>
      </c>
      <c r="C750" s="20" t="s">
        <v>12</v>
      </c>
      <c r="D750" s="20"/>
      <c r="E750" s="1" t="s">
        <v>13</v>
      </c>
      <c r="F750" s="1" t="s">
        <v>13</v>
      </c>
      <c r="G750" s="1" t="s">
        <v>13</v>
      </c>
      <c r="H750" s="1" t="s">
        <v>14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19750</v>
      </c>
      <c r="B751" s="19" t="str">
        <f>HYPERLINK("https://trangbom.dongnai.gov.vn/Pages/newsdetail.aspx?NewsId=9556&amp;CatId=87", "UBND Ủy ban nhân dân xã Đồi 61 tỉnh Đồng Nai")</f>
        <v>UBND Ủy ban nhân dân xã Đồi 61 tỉnh Đồng Nai</v>
      </c>
      <c r="C751" s="20" t="s">
        <v>12</v>
      </c>
      <c r="D751" s="21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19751</v>
      </c>
      <c r="B752" s="19" t="str">
        <f>HYPERLINK("https://www.facebook.com/ConganxaHungThinh/", "Công an xã Hưng Thịnh tỉnh Đồng Nai")</f>
        <v>Công an xã Hưng Thịnh tỉnh Đồng Nai</v>
      </c>
      <c r="C752" s="20" t="s">
        <v>12</v>
      </c>
      <c r="D752" s="20"/>
      <c r="E752" s="1" t="s">
        <v>13</v>
      </c>
      <c r="F752" s="1" t="s">
        <v>13</v>
      </c>
      <c r="G752" s="1" t="s">
        <v>13</v>
      </c>
      <c r="H752" s="1" t="s">
        <v>14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19752</v>
      </c>
      <c r="B753" s="19" t="str">
        <f>HYPERLINK("https://trangbom.dongnai.gov.vn/Pages/newsdetail.aspx?NewsId=14213&amp;CatId=87", "UBND Ủy ban nhân dân xã Hưng Thịnh tỉnh Đồng Nai")</f>
        <v>UBND Ủy ban nhân dân xã Hưng Thịnh tỉnh Đồng Nai</v>
      </c>
      <c r="C753" s="20" t="s">
        <v>12</v>
      </c>
      <c r="D753" s="21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19753</v>
      </c>
      <c r="B754" s="19" t="str">
        <f>HYPERLINK("https://www.facebook.com/tuyengiaoxaquangtien/", "Công an xã Quảng Tiến tỉnh Đồng Nai")</f>
        <v>Công an xã Quảng Tiến tỉnh Đồng Nai</v>
      </c>
      <c r="C754" s="20" t="s">
        <v>12</v>
      </c>
      <c r="D754" s="20"/>
      <c r="E754" s="1" t="s">
        <v>13</v>
      </c>
      <c r="F754" s="1" t="s">
        <v>13</v>
      </c>
      <c r="G754" s="1" t="s">
        <v>13</v>
      </c>
      <c r="H754" s="1" t="s">
        <v>14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19754</v>
      </c>
      <c r="B755" s="19" t="str">
        <f>HYPERLINK("https://trangbom.dongnai.gov.vn/Pages/gioithieu.aspx?CatID=55", "UBND Ủy ban nhân dân xã Quảng Tiến tỉnh Đồng Nai")</f>
        <v>UBND Ủy ban nhân dân xã Quảng Tiến tỉnh Đồng Nai</v>
      </c>
      <c r="C755" s="20" t="s">
        <v>12</v>
      </c>
      <c r="D755" s="21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19755</v>
      </c>
      <c r="B756" s="19" t="s">
        <v>133</v>
      </c>
      <c r="C756" s="22" t="s">
        <v>13</v>
      </c>
      <c r="D756" s="20"/>
      <c r="E756" s="1" t="s">
        <v>13</v>
      </c>
      <c r="F756" s="1" t="s">
        <v>13</v>
      </c>
      <c r="G756" s="1" t="s">
        <v>13</v>
      </c>
      <c r="H756" s="1" t="s">
        <v>14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19756</v>
      </c>
      <c r="B757" s="19" t="str">
        <f>HYPERLINK("https://trangbom.dongnai.gov.vn/Pages/gioithieu.aspx?CatID=55", "UBND Ủy ban nhân dân xã Giang Điền tỉnh Đồng Nai")</f>
        <v>UBND Ủy ban nhân dân xã Giang Điền tỉnh Đồng Nai</v>
      </c>
      <c r="C757" s="20" t="s">
        <v>12</v>
      </c>
      <c r="D757" s="21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19757</v>
      </c>
      <c r="B758" s="19" t="str">
        <f>HYPERLINK("https://www.facebook.com/Tintucanvien/", "Công an xã An Viễn tỉnh Đồng Nai")</f>
        <v>Công an xã An Viễn tỉnh Đồng Nai</v>
      </c>
      <c r="C758" s="20" t="s">
        <v>12</v>
      </c>
      <c r="D758" s="20"/>
      <c r="E758" s="1" t="s">
        <v>13</v>
      </c>
      <c r="F758" s="1" t="s">
        <v>13</v>
      </c>
      <c r="G758" s="1" t="s">
        <v>13</v>
      </c>
      <c r="H758" s="1" t="s">
        <v>14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19758</v>
      </c>
      <c r="B759" s="19" t="str">
        <f>HYPERLINK("https://trangbom.dongnai.gov.vn/Pages/gioithieu.aspx?CatID=55", "UBND Ủy ban nhân dân xã An Viễn tỉnh Đồng Nai")</f>
        <v>UBND Ủy ban nhân dân xã An Viễn tỉnh Đồng Nai</v>
      </c>
      <c r="C759" s="20" t="s">
        <v>12</v>
      </c>
      <c r="D759" s="21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19759</v>
      </c>
      <c r="B760" s="19" t="str">
        <f>HYPERLINK("https://www.facebook.com/p/Tuy%C3%AAn-gi%C3%A1o-x%C3%A3-Gia-T%C3%A2n-1-100063629105682/", "Công an xã Gia Tân 1 tỉnh Đồng Nai")</f>
        <v>Công an xã Gia Tân 1 tỉnh Đồng Nai</v>
      </c>
      <c r="C760" s="20" t="s">
        <v>12</v>
      </c>
      <c r="D760" s="20"/>
      <c r="E760" s="1" t="s">
        <v>13</v>
      </c>
      <c r="F760" s="1" t="s">
        <v>13</v>
      </c>
      <c r="G760" s="1" t="s">
        <v>13</v>
      </c>
      <c r="H760" s="1" t="s">
        <v>14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19760</v>
      </c>
      <c r="B761" s="19" t="str">
        <f>HYPERLINK("https://thongnhat.dongnai.gov.vn/Pages/gioithieu.aspx?CatID=8", "UBND Ủy ban nhân dân xã Gia Tân 1 tỉnh Đồng Nai")</f>
        <v>UBND Ủy ban nhân dân xã Gia Tân 1 tỉnh Đồng Nai</v>
      </c>
      <c r="C761" s="20" t="s">
        <v>12</v>
      </c>
      <c r="D761" s="21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19761</v>
      </c>
      <c r="B762" s="19" t="str">
        <f>HYPERLINK("https://www.facebook.com/GiaTans/?locale=hi_IN", "Công an xã Gia Tân 2 tỉnh Đồng Nai")</f>
        <v>Công an xã Gia Tân 2 tỉnh Đồng Nai</v>
      </c>
      <c r="C762" s="20" t="s">
        <v>12</v>
      </c>
      <c r="D762" s="20" t="s">
        <v>16</v>
      </c>
      <c r="E762" s="1" t="s">
        <v>13</v>
      </c>
      <c r="F762" s="1" t="s">
        <v>13</v>
      </c>
      <c r="G762" s="1" t="s">
        <v>13</v>
      </c>
      <c r="H762" s="1" t="s">
        <v>14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19762</v>
      </c>
      <c r="B763" s="19" t="str">
        <f>HYPERLINK("https://thongnhat.dongnai.gov.vn/Pages/gioithieu.aspx?CatID=74", "UBND Ủy ban nhân dân xã Gia Tân 2 tỉnh Đồng Nai")</f>
        <v>UBND Ủy ban nhân dân xã Gia Tân 2 tỉnh Đồng Nai</v>
      </c>
      <c r="C763" s="20" t="s">
        <v>12</v>
      </c>
      <c r="D763" s="21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19763</v>
      </c>
      <c r="B764" s="19" t="str">
        <f>HYPERLINK("https://www.facebook.com/Btvdoanxagiatan3/", "Công an xã Gia Tân 3 tỉnh Đồng Nai")</f>
        <v>Công an xã Gia Tân 3 tỉnh Đồng Nai</v>
      </c>
      <c r="C764" s="20" t="s">
        <v>12</v>
      </c>
      <c r="D764" s="20" t="s">
        <v>16</v>
      </c>
      <c r="E764" s="1" t="s">
        <v>13</v>
      </c>
      <c r="F764" s="1" t="s">
        <v>13</v>
      </c>
      <c r="G764" s="1" t="s">
        <v>13</v>
      </c>
      <c r="H764" s="1" t="s">
        <v>14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19764</v>
      </c>
      <c r="B765" s="19" t="str">
        <f>HYPERLINK("https://thongnhat.dongnai.gov.vn/Pages/gioithieu.aspx?CatID=75", "UBND Ủy ban nhân dân xã Gia Tân 3 tỉnh Đồng Nai")</f>
        <v>UBND Ủy ban nhân dân xã Gia Tân 3 tỉnh Đồng Nai</v>
      </c>
      <c r="C765" s="20" t="s">
        <v>12</v>
      </c>
      <c r="D765" s="21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19765</v>
      </c>
      <c r="B766" s="19" t="s">
        <v>134</v>
      </c>
      <c r="C766" s="22" t="s">
        <v>13</v>
      </c>
      <c r="D766" s="20" t="s">
        <v>16</v>
      </c>
      <c r="E766" s="1" t="s">
        <v>13</v>
      </c>
      <c r="F766" s="1" t="s">
        <v>13</v>
      </c>
      <c r="G766" s="1" t="s">
        <v>13</v>
      </c>
      <c r="H766" s="1" t="s">
        <v>14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19766</v>
      </c>
      <c r="B767" s="19" t="str">
        <f>HYPERLINK("https://thongnhat.dongnai.gov.vn/Pages/gioithieu.aspx?CatID=72", "UBND Ủy ban nhân dân xã Gia Kiệm tỉnh Đồng Nai")</f>
        <v>UBND Ủy ban nhân dân xã Gia Kiệm tỉnh Đồng Nai</v>
      </c>
      <c r="C767" s="20" t="s">
        <v>12</v>
      </c>
      <c r="D767" s="21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19767</v>
      </c>
      <c r="B768" s="19" t="str">
        <f>HYPERLINK("https://www.facebook.com/conganxaquangtrunghuyenthongnhat/", "Công an xã Quang Trung tỉnh Đồng Nai")</f>
        <v>Công an xã Quang Trung tỉnh Đồng Nai</v>
      </c>
      <c r="C768" s="20" t="s">
        <v>12</v>
      </c>
      <c r="D768" s="20" t="s">
        <v>16</v>
      </c>
      <c r="E768" s="1" t="s">
        <v>13</v>
      </c>
      <c r="F768" s="1" t="s">
        <v>13</v>
      </c>
      <c r="G768" s="1" t="s">
        <v>13</v>
      </c>
      <c r="H768" s="1" t="s">
        <v>14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19768</v>
      </c>
      <c r="B769" s="19" t="str">
        <f>HYPERLINK("https://thongnhat.dongnai.gov.vn/", "UBND Ủy ban nhân dân xã Quang Trung tỉnh Đồng Nai")</f>
        <v>UBND Ủy ban nhân dân xã Quang Trung tỉnh Đồng Nai</v>
      </c>
      <c r="C769" s="20" t="s">
        <v>12</v>
      </c>
      <c r="D769" s="21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19769</v>
      </c>
      <c r="B770" s="19" t="str">
        <f>HYPERLINK("https://www.facebook.com/p/UBND-x%C3%A3-B%C3%A0u-H%C3%A0m-2-100069967091382/", "Công an xã Bàu Hàm 2 tỉnh Đồng Nai")</f>
        <v>Công an xã Bàu Hàm 2 tỉnh Đồng Nai</v>
      </c>
      <c r="C770" s="20" t="s">
        <v>12</v>
      </c>
      <c r="D770" s="20"/>
      <c r="E770" s="1" t="s">
        <v>13</v>
      </c>
      <c r="F770" s="1" t="s">
        <v>13</v>
      </c>
      <c r="G770" s="1" t="s">
        <v>13</v>
      </c>
      <c r="H770" s="1" t="s">
        <v>14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19770</v>
      </c>
      <c r="B771" s="19" t="str">
        <f>HYPERLINK("https://thongnhat.dongnai.gov.vn/Pages/gioithieu.aspx?CatID=69", "UBND Ủy ban nhân dân xã Bàu Hàm 2 tỉnh Đồng Nai")</f>
        <v>UBND Ủy ban nhân dân xã Bàu Hàm 2 tỉnh Đồng Nai</v>
      </c>
      <c r="C771" s="20" t="s">
        <v>12</v>
      </c>
      <c r="D771" s="21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19771</v>
      </c>
      <c r="B772" s="19" t="str">
        <f>HYPERLINK("https://www.facebook.com/p/%C4%90o%C3%A0n-X%C3%A3-H%C6%B0ng-L%E1%BB%99c-100064362835133/", "Công an xã Hưng Lộc tỉnh Đồng Nai")</f>
        <v>Công an xã Hưng Lộc tỉnh Đồng Nai</v>
      </c>
      <c r="C772" s="20" t="s">
        <v>12</v>
      </c>
      <c r="D772" s="20" t="s">
        <v>16</v>
      </c>
      <c r="E772" s="1" t="s">
        <v>13</v>
      </c>
      <c r="F772" s="1" t="s">
        <v>13</v>
      </c>
      <c r="G772" s="1" t="s">
        <v>13</v>
      </c>
      <c r="H772" s="1" t="s">
        <v>14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19772</v>
      </c>
      <c r="B773" s="19" t="str">
        <f>HYPERLINK("https://thongnhat.dongnai.gov.vn/Pages/gioithieu.aspx?CatID=70", "UBND Ủy ban nhân dân xã Hưng Lộc tỉnh Đồng Nai")</f>
        <v>UBND Ủy ban nhân dân xã Hưng Lộc tỉnh Đồng Nai</v>
      </c>
      <c r="C773" s="20" t="s">
        <v>12</v>
      </c>
      <c r="D773" s="21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19773</v>
      </c>
      <c r="B774" s="19" t="str">
        <f>HYPERLINK("https://www.facebook.com/XaLo25Review/", "Công an xã Lộ 25 tỉnh Đồng Nai")</f>
        <v>Công an xã Lộ 25 tỉnh Đồng Nai</v>
      </c>
      <c r="C774" s="20" t="s">
        <v>12</v>
      </c>
      <c r="D774" s="20"/>
      <c r="E774" s="1" t="s">
        <v>13</v>
      </c>
      <c r="F774" s="1" t="s">
        <v>13</v>
      </c>
      <c r="G774" s="1" t="s">
        <v>13</v>
      </c>
      <c r="H774" s="1" t="s">
        <v>14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19774</v>
      </c>
      <c r="B775" s="19" t="str">
        <f>HYPERLINK("https://thongnhat.dongnai.gov.vn/Pages/gioithieu.aspx?CatID=76", "UBND Ủy ban nhân dân xã Lộ 25 tỉnh Đồng Nai")</f>
        <v>UBND Ủy ban nhân dân xã Lộ 25 tỉnh Đồng Nai</v>
      </c>
      <c r="C775" s="20" t="s">
        <v>12</v>
      </c>
      <c r="D775" s="21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19775</v>
      </c>
      <c r="B776" s="19" t="str">
        <f>HYPERLINK("https://www.facebook.com/p/C%C3%B4ng-An-X%C3%A3-Xu%C3%A2n-Thi%E1%BB%87n-100091834942336/", "Công an xã Xuân Thiện tỉnh Đồng Nai")</f>
        <v>Công an xã Xuân Thiện tỉnh Đồng Nai</v>
      </c>
      <c r="C776" s="20" t="s">
        <v>12</v>
      </c>
      <c r="D776" s="20" t="s">
        <v>16</v>
      </c>
      <c r="E776" s="1" t="s">
        <v>13</v>
      </c>
      <c r="F776" s="1" t="s">
        <v>13</v>
      </c>
      <c r="G776" s="1" t="s">
        <v>13</v>
      </c>
      <c r="H776" s="1" t="s">
        <v>14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19776</v>
      </c>
      <c r="B777" s="19" t="str">
        <f>HYPERLINK("https://thongnhat.dongnai.gov.vn/Pages/newsdetail.aspx?NewsId=7851&amp;CatId=86", "UBND Ủy ban nhân dân xã Xuân Thiện tỉnh Đồng Nai")</f>
        <v>UBND Ủy ban nhân dân xã Xuân Thiện tỉnh Đồng Nai</v>
      </c>
      <c r="C777" s="20" t="s">
        <v>12</v>
      </c>
      <c r="D777" s="21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19777</v>
      </c>
      <c r="B778" s="19" t="str">
        <f>HYPERLINK("https://www.facebook.com/TuoitreConganCaoBang/", "Công an xã Xuân Thạnh tỉnh Đồng Nai")</f>
        <v>Công an xã Xuân Thạnh tỉnh Đồng Nai</v>
      </c>
      <c r="C778" s="20" t="s">
        <v>12</v>
      </c>
      <c r="D778" s="20"/>
      <c r="E778" s="1" t="s">
        <v>13</v>
      </c>
      <c r="F778" s="1" t="s">
        <v>13</v>
      </c>
      <c r="G778" s="1" t="s">
        <v>13</v>
      </c>
      <c r="H778" s="1" t="s">
        <v>14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19778</v>
      </c>
      <c r="B779" s="19" t="str">
        <f>HYPERLINK("https://xuanloc.dongnai.gov.vn/Pages/gioithieuchitiet.aspx?IDxa=41", "UBND Ủy ban nhân dân xã Xuân Thạnh tỉnh Đồng Nai")</f>
        <v>UBND Ủy ban nhân dân xã Xuân Thạnh tỉnh Đồng Nai</v>
      </c>
      <c r="C779" s="20" t="s">
        <v>12</v>
      </c>
      <c r="D779" s="21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19779</v>
      </c>
      <c r="B780" s="19" t="str">
        <f>HYPERLINK("https://www.facebook.com/TTCADN/", "Công an xã Sông Nhạn tỉnh Đồng Nai")</f>
        <v>Công an xã Sông Nhạn tỉnh Đồng Nai</v>
      </c>
      <c r="C780" s="20" t="s">
        <v>12</v>
      </c>
      <c r="D780" s="20" t="s">
        <v>16</v>
      </c>
      <c r="E780" s="1" t="s">
        <v>13</v>
      </c>
      <c r="F780" s="1" t="s">
        <v>13</v>
      </c>
      <c r="G780" s="1" t="s">
        <v>13</v>
      </c>
      <c r="H780" s="1" t="s">
        <v>14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19780</v>
      </c>
      <c r="B781" s="19" t="str">
        <f>HYPERLINK("https://cammy.dongnai.gov.vn/", "UBND Ủy ban nhân dân xã Sông Nhạn tỉnh Đồng Nai")</f>
        <v>UBND Ủy ban nhân dân xã Sông Nhạn tỉnh Đồng Nai</v>
      </c>
      <c r="C781" s="20" t="s">
        <v>12</v>
      </c>
      <c r="D781" s="21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19781</v>
      </c>
      <c r="B782" s="19" t="str">
        <f>HYPERLINK("https://www.facebook.com/CAxuanque/", "Công an xã Xuân Quế tỉnh Đồng Nai")</f>
        <v>Công an xã Xuân Quế tỉnh Đồng Nai</v>
      </c>
      <c r="C782" s="20" t="s">
        <v>12</v>
      </c>
      <c r="D782" s="20" t="s">
        <v>16</v>
      </c>
      <c r="E782" s="1" t="s">
        <v>13</v>
      </c>
      <c r="F782" s="1" t="s">
        <v>13</v>
      </c>
      <c r="G782" s="1" t="s">
        <v>13</v>
      </c>
      <c r="H782" s="1" t="s">
        <v>14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19782</v>
      </c>
      <c r="B783" s="19" t="str">
        <f>HYPERLINK("https://cammy.dongnai.gov.vn/", "UBND Ủy ban nhân dân xã Xuân Quế tỉnh Đồng Nai")</f>
        <v>UBND Ủy ban nhân dân xã Xuân Quế tỉnh Đồng Nai</v>
      </c>
      <c r="C783" s="20" t="s">
        <v>12</v>
      </c>
      <c r="D783" s="21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19783</v>
      </c>
      <c r="B784" s="19" t="s">
        <v>135</v>
      </c>
      <c r="C784" s="22" t="s">
        <v>13</v>
      </c>
      <c r="D784" s="20" t="s">
        <v>16</v>
      </c>
      <c r="E784" s="1" t="s">
        <v>13</v>
      </c>
      <c r="F784" s="1" t="s">
        <v>13</v>
      </c>
      <c r="G784" s="1" t="s">
        <v>13</v>
      </c>
      <c r="H784" s="1" t="s">
        <v>14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19784</v>
      </c>
      <c r="B785" s="19" t="str">
        <f>HYPERLINK("https://cammy.dongnai.gov.vn/", "UBND Ủy ban nhân dân xã Nhân Nghĩa tỉnh Đồng Nai")</f>
        <v>UBND Ủy ban nhân dân xã Nhân Nghĩa tỉnh Đồng Nai</v>
      </c>
      <c r="C785" s="20" t="s">
        <v>12</v>
      </c>
      <c r="D785" s="21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19785</v>
      </c>
      <c r="B786" s="19" t="str">
        <f>HYPERLINK("https://www.facebook.com/TCAX.Xuan.Duong/?locale=vi_VN", "Công an xã Xuân Đường tỉnh Đồng Nai")</f>
        <v>Công an xã Xuân Đường tỉnh Đồng Nai</v>
      </c>
      <c r="C786" s="20" t="s">
        <v>12</v>
      </c>
      <c r="D786" s="20" t="s">
        <v>16</v>
      </c>
      <c r="E786" s="1" t="s">
        <v>13</v>
      </c>
      <c r="F786" s="1" t="s">
        <v>13</v>
      </c>
      <c r="G786" s="1" t="s">
        <v>13</v>
      </c>
      <c r="H786" s="1" t="s">
        <v>14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19786</v>
      </c>
      <c r="B787" s="19" t="str">
        <f>HYPERLINK("https://cammy.dongnai.gov.vn/", "UBND Ủy ban nhân dân xã Xuân Đường tỉnh Đồng Nai")</f>
        <v>UBND Ủy ban nhân dân xã Xuân Đường tỉnh Đồng Nai</v>
      </c>
      <c r="C787" s="20" t="s">
        <v>12</v>
      </c>
      <c r="D787" s="21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19787</v>
      </c>
      <c r="B788" s="19" t="str">
        <f>HYPERLINK("https://www.facebook.com/p/C%C3%B4ng-An-Th%E1%BB%8B-Tr%E1%BA%A5n-Long-Giao-CAH-C%E1%BA%A9m-M%E1%BB%B9-100091811036045/", "Công an xã Long Giao tỉnh Đồng Nai")</f>
        <v>Công an xã Long Giao tỉnh Đồng Nai</v>
      </c>
      <c r="C788" s="20" t="s">
        <v>12</v>
      </c>
      <c r="D788" s="20"/>
      <c r="E788" s="1" t="s">
        <v>13</v>
      </c>
      <c r="F788" s="1" t="s">
        <v>13</v>
      </c>
      <c r="G788" s="1" t="s">
        <v>13</v>
      </c>
      <c r="H788" s="1" t="s">
        <v>14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19788</v>
      </c>
      <c r="B789" s="19" t="str">
        <f>HYPERLINK("https://longthanh.dongnai.gov.vn/", "UBND Ủy ban nhân dân xã Long Giao tỉnh Đồng Nai")</f>
        <v>UBND Ủy ban nhân dân xã Long Giao tỉnh Đồng Nai</v>
      </c>
      <c r="C789" s="20" t="s">
        <v>12</v>
      </c>
      <c r="D789" s="21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19789</v>
      </c>
      <c r="B790" s="19" t="str">
        <f>HYPERLINK("https://www.facebook.com/conganxaxuanmy/", "Công an xã Xuân Mỹ tỉnh Đồng Nai")</f>
        <v>Công an xã Xuân Mỹ tỉnh Đồng Nai</v>
      </c>
      <c r="C790" s="20" t="s">
        <v>12</v>
      </c>
      <c r="D790" s="20" t="s">
        <v>16</v>
      </c>
      <c r="E790" s="1" t="s">
        <v>13</v>
      </c>
      <c r="F790" s="1" t="s">
        <v>13</v>
      </c>
      <c r="G790" s="1" t="s">
        <v>13</v>
      </c>
      <c r="H790" s="1" t="s">
        <v>14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19790</v>
      </c>
      <c r="B791" s="19" t="str">
        <f>HYPERLINK("http://xuanmy.nghixuan.hatinh.gov.vn/", "UBND Ủy ban nhân dân xã Xuân Mỹ tỉnh Đồng Nai")</f>
        <v>UBND Ủy ban nhân dân xã Xuân Mỹ tỉnh Đồng Nai</v>
      </c>
      <c r="C791" s="20" t="s">
        <v>12</v>
      </c>
      <c r="D791" s="21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19791</v>
      </c>
      <c r="B792" s="19" t="str">
        <f>HYPERLINK("https://www.facebook.com/conganxathuducbinhdaibentre/", "Công an xã Thừa Đức tỉnh Đồng Nai")</f>
        <v>Công an xã Thừa Đức tỉnh Đồng Nai</v>
      </c>
      <c r="C792" s="20" t="s">
        <v>12</v>
      </c>
      <c r="D792" s="20" t="s">
        <v>16</v>
      </c>
      <c r="E792" s="1" t="s">
        <v>13</v>
      </c>
      <c r="F792" s="1" t="s">
        <v>13</v>
      </c>
      <c r="G792" s="1" t="s">
        <v>13</v>
      </c>
      <c r="H792" s="1" t="s">
        <v>14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19792</v>
      </c>
      <c r="B793" s="19" t="str">
        <f>HYPERLINK("https://cammy.dongnai.gov.vn/", "UBND Ủy ban nhân dân xã Thừa Đức tỉnh Đồng Nai")</f>
        <v>UBND Ủy ban nhân dân xã Thừa Đức tỉnh Đồng Nai</v>
      </c>
      <c r="C793" s="20" t="s">
        <v>12</v>
      </c>
      <c r="D793" s="21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19793</v>
      </c>
      <c r="B794" s="19" t="str">
        <f>HYPERLINK("https://www.facebook.com/p/X%C3%A3-B%E1%BA%A3o-B%C3%ACnh-Huy%E1%BB%87n-C%E1%BA%A9m-M%E1%BB%B9-%C4%90%E1%BB%93ng-Nai-100063650435999/", "Công an xã Bảo Bình tỉnh Đồng Nai")</f>
        <v>Công an xã Bảo Bình tỉnh Đồng Nai</v>
      </c>
      <c r="C794" s="20" t="s">
        <v>12</v>
      </c>
      <c r="D794" s="20"/>
      <c r="E794" s="1" t="s">
        <v>13</v>
      </c>
      <c r="F794" s="1" t="s">
        <v>13</v>
      </c>
      <c r="G794" s="1" t="s">
        <v>13</v>
      </c>
      <c r="H794" s="1" t="s">
        <v>14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19794</v>
      </c>
      <c r="B795" s="19" t="str">
        <f>HYPERLINK("https://cammy.dongnai.gov.vn/Pages/gioithieu.aspx?CatID=77", "UBND Ủy ban nhân dân xã Bảo Bình tỉnh Đồng Nai")</f>
        <v>UBND Ủy ban nhân dân xã Bảo Bình tỉnh Đồng Nai</v>
      </c>
      <c r="C795" s="20" t="s">
        <v>12</v>
      </c>
      <c r="D795" s="21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19795</v>
      </c>
      <c r="B796" s="19" t="str">
        <f>HYPERLINK("https://www.facebook.com/p/THCS-Xu%C3%A2n-B%E1%BA%A3o-100057409390929/", "Công an xã Xuân Bảo tỉnh Đồng Nai")</f>
        <v>Công an xã Xuân Bảo tỉnh Đồng Nai</v>
      </c>
      <c r="C796" s="20" t="s">
        <v>12</v>
      </c>
      <c r="D796" s="20"/>
      <c r="E796" s="1" t="s">
        <v>13</v>
      </c>
      <c r="F796" s="1" t="s">
        <v>13</v>
      </c>
      <c r="G796" s="1" t="s">
        <v>13</v>
      </c>
      <c r="H796" s="1" t="s">
        <v>14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19796</v>
      </c>
      <c r="B797" s="19" t="str">
        <f>HYPERLINK("https://cammy.dongnai.gov.vn/Pages/newsdetail.aspx?NewsId=5030&amp;CatId=106", "UBND Ủy ban nhân dân xã Xuân Bảo tỉnh Đồng Nai")</f>
        <v>UBND Ủy ban nhân dân xã Xuân Bảo tỉnh Đồng Nai</v>
      </c>
      <c r="C797" s="20" t="s">
        <v>12</v>
      </c>
      <c r="D797" s="21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19797</v>
      </c>
      <c r="B798" s="19" t="str">
        <f>HYPERLINK("https://www.facebook.com/fglxuantay/", "Công an xã Xuân Tây tỉnh Đồng Nai")</f>
        <v>Công an xã Xuân Tây tỉnh Đồng Nai</v>
      </c>
      <c r="C798" s="20" t="s">
        <v>12</v>
      </c>
      <c r="D798" s="20"/>
      <c r="E798" s="1" t="s">
        <v>13</v>
      </c>
      <c r="F798" s="1" t="s">
        <v>13</v>
      </c>
      <c r="G798" s="1" t="s">
        <v>13</v>
      </c>
      <c r="H798" s="1" t="s">
        <v>14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19798</v>
      </c>
      <c r="B799" s="19" t="str">
        <f>HYPERLINK("https://cammy.dongnai.gov.vn/", "UBND Ủy ban nhân dân xã Xuân Tây tỉnh Đồng Nai")</f>
        <v>UBND Ủy ban nhân dân xã Xuân Tây tỉnh Đồng Nai</v>
      </c>
      <c r="C799" s="20" t="s">
        <v>12</v>
      </c>
      <c r="D799" s="21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19799</v>
      </c>
      <c r="B800" s="19" t="s">
        <v>136</v>
      </c>
      <c r="C800" s="22" t="s">
        <v>13</v>
      </c>
      <c r="D800" s="20" t="s">
        <v>16</v>
      </c>
      <c r="E800" s="1" t="s">
        <v>13</v>
      </c>
      <c r="F800" s="1" t="s">
        <v>13</v>
      </c>
      <c r="G800" s="1" t="s">
        <v>13</v>
      </c>
      <c r="H800" s="1" t="s">
        <v>14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19800</v>
      </c>
      <c r="B801" s="19" t="str">
        <f>HYPERLINK("https://cammy.dongnai.gov.vn/Pages/gioithieu.aspx?CatID=77", "UBND Ủy ban nhân dân xã Xuân Đông tỉnh Đồng Nai")</f>
        <v>UBND Ủy ban nhân dân xã Xuân Đông tỉnh Đồng Nai</v>
      </c>
      <c r="C801" s="20" t="s">
        <v>12</v>
      </c>
      <c r="D801" s="21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19801</v>
      </c>
      <c r="B802" s="19" t="s">
        <v>137</v>
      </c>
      <c r="C802" s="22" t="s">
        <v>13</v>
      </c>
      <c r="D802" s="20" t="s">
        <v>16</v>
      </c>
      <c r="E802" s="1" t="s">
        <v>13</v>
      </c>
      <c r="F802" s="1" t="s">
        <v>13</v>
      </c>
      <c r="G802" s="1" t="s">
        <v>13</v>
      </c>
      <c r="H802" s="1" t="s">
        <v>14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19802</v>
      </c>
      <c r="B803" s="19" t="str">
        <f>HYPERLINK("https://cammy.dongnai.gov.vn/Pages/gioithieu.aspx?CatID=77", "UBND Ủy ban nhân dân xã Sông Ray tỉnh Đồng Nai")</f>
        <v>UBND Ủy ban nhân dân xã Sông Ray tỉnh Đồng Nai</v>
      </c>
      <c r="C803" s="20" t="s">
        <v>12</v>
      </c>
      <c r="D803" s="21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19803</v>
      </c>
      <c r="B804" s="19" t="str">
        <f>HYPERLINK("https://www.facebook.com/people/C%C3%B4ng-an-x%C3%A3-L%C3%A2m-San/100090449707803/", "Công an xã Lâm San tỉnh Đồng Nai")</f>
        <v>Công an xã Lâm San tỉnh Đồng Nai</v>
      </c>
      <c r="C804" s="20" t="s">
        <v>12</v>
      </c>
      <c r="D804" s="20" t="s">
        <v>16</v>
      </c>
      <c r="E804" s="1" t="s">
        <v>138</v>
      </c>
      <c r="F804" s="1" t="s">
        <v>13</v>
      </c>
      <c r="G804" s="1" t="s">
        <v>13</v>
      </c>
      <c r="H804" s="1" t="s">
        <v>14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19804</v>
      </c>
      <c r="B805" s="19" t="str">
        <f>HYPERLINK("https://cammy.dongnai.gov.vn/Pages/newsdetail.aspx?NewsId=4882&amp;CatId=81", "UBND Ủy ban nhân dân xã Lâm San tỉnh Đồng Nai")</f>
        <v>UBND Ủy ban nhân dân xã Lâm San tỉnh Đồng Nai</v>
      </c>
      <c r="C805" s="20" t="s">
        <v>12</v>
      </c>
      <c r="D805" s="21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19805</v>
      </c>
      <c r="B806" s="19" t="str">
        <f>HYPERLINK("https://www.facebook.com/p/C%C3%B4ng-an-x%C3%A3-An-Ph%C6%B0%E1%BB%9Bc-61553715524539/", "Công an xã An Phước tỉnh Đồng Nai")</f>
        <v>Công an xã An Phước tỉnh Đồng Nai</v>
      </c>
      <c r="C806" s="20" t="s">
        <v>12</v>
      </c>
      <c r="D806" s="20" t="s">
        <v>16</v>
      </c>
      <c r="E806" s="1" t="s">
        <v>13</v>
      </c>
      <c r="F806" s="1" t="s">
        <v>13</v>
      </c>
      <c r="G806" s="1" t="s">
        <v>13</v>
      </c>
      <c r="H806" s="1" t="s">
        <v>14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19806</v>
      </c>
      <c r="B807" s="19" t="str">
        <f>HYPERLINK("https://longthanh.dongnai.gov.vn/Pages/gioithieu.aspx?CatID=69", "UBND Ủy ban nhân dân xã An Phước tỉnh Đồng Nai")</f>
        <v>UBND Ủy ban nhân dân xã An Phước tỉnh Đồng Nai</v>
      </c>
      <c r="C807" s="20" t="s">
        <v>12</v>
      </c>
      <c r="D807" s="21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19807</v>
      </c>
      <c r="B808" s="19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808" s="20" t="s">
        <v>12</v>
      </c>
      <c r="D808" s="20"/>
      <c r="E808" s="1" t="s">
        <v>13</v>
      </c>
      <c r="F808" s="1" t="s">
        <v>13</v>
      </c>
      <c r="G808" s="1" t="s">
        <v>13</v>
      </c>
      <c r="H808" s="1" t="s">
        <v>14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19808</v>
      </c>
      <c r="B809" s="19" t="str">
        <f>HYPERLINK("https://vinhcuu.dongnai.gov.vn/", "UBND Ủy ban nhân dân xã Bình An tỉnh Đồng Nai")</f>
        <v>UBND Ủy ban nhân dân xã Bình An tỉnh Đồng Nai</v>
      </c>
      <c r="C809" s="20" t="s">
        <v>12</v>
      </c>
      <c r="D809" s="21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19809</v>
      </c>
      <c r="B810" s="19" t="s">
        <v>139</v>
      </c>
      <c r="C810" s="22" t="s">
        <v>13</v>
      </c>
      <c r="D810" s="20"/>
      <c r="E810" s="1" t="s">
        <v>13</v>
      </c>
      <c r="F810" s="1" t="s">
        <v>13</v>
      </c>
      <c r="G810" s="1" t="s">
        <v>13</v>
      </c>
      <c r="H810" s="1" t="s">
        <v>14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19810</v>
      </c>
      <c r="B811" s="19" t="str">
        <f>HYPERLINK("https://longthanh.dongnai.gov.vn/Pages/gioithieu.aspx?CatID=69", "UBND Ủy ban nhân dân xã Long Đức tỉnh Đồng Nai")</f>
        <v>UBND Ủy ban nhân dân xã Long Đức tỉnh Đồng Nai</v>
      </c>
      <c r="C811" s="20" t="s">
        <v>12</v>
      </c>
      <c r="D811" s="21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19811</v>
      </c>
      <c r="B812" s="19" t="str">
        <f>HYPERLINK("https://www.facebook.com/100070727010345", "Công an xã Lộc An tỉnh Đồng Nai")</f>
        <v>Công an xã Lộc An tỉnh Đồng Nai</v>
      </c>
      <c r="C812" s="20" t="s">
        <v>12</v>
      </c>
      <c r="D812" s="20"/>
      <c r="E812" s="1" t="s">
        <v>140</v>
      </c>
      <c r="F812" s="1" t="str">
        <f>HYPERLINK("mailto:Hongnhung1006.dn@gmail.com", "Hongnhung1006.dn@gmail.com")</f>
        <v>Hongnhung1006.dn@gmail.com</v>
      </c>
      <c r="G812" s="1" t="s">
        <v>13</v>
      </c>
      <c r="H812" s="1" t="s">
        <v>141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19812</v>
      </c>
      <c r="B813" s="19" t="str">
        <f>HYPERLINK("https://longthanh.dongnai.gov.vn/Pages/newsdetail.aspx?NewsId=10674&amp;CatId=95", "UBND Ủy ban nhân dân xã Lộc An tỉnh Đồng Nai")</f>
        <v>UBND Ủy ban nhân dân xã Lộc An tỉnh Đồng Nai</v>
      </c>
      <c r="C813" s="20" t="s">
        <v>12</v>
      </c>
      <c r="D813" s="21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19813</v>
      </c>
      <c r="B814" s="19" t="str">
        <f>HYPERLINK("https://www.facebook.com/p/UBND-x%C3%A3-B%C3%ACnh-S%C6%A1n-huy%E1%BB%87n-Long-Th%C3%A0nh-t%E1%BB%89nh-%C4%90%E1%BB%93ng-Nai-100063479770924/", "Công an xã Bình Sơn tỉnh Đồng Nai")</f>
        <v>Công an xã Bình Sơn tỉnh Đồng Nai</v>
      </c>
      <c r="C814" s="20" t="s">
        <v>12</v>
      </c>
      <c r="D814" s="20"/>
      <c r="E814" s="1" t="s">
        <v>13</v>
      </c>
      <c r="F814" s="1" t="s">
        <v>13</v>
      </c>
      <c r="G814" s="1" t="s">
        <v>13</v>
      </c>
      <c r="H814" s="1" t="s">
        <v>14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19814</v>
      </c>
      <c r="B815" s="19" t="str">
        <f>HYPERLINK("https://longthanh.dongnai.gov.vn/Pages/gioithieu.aspx?CatID=69", "UBND Ủy ban nhân dân xã Bình Sơn tỉnh Đồng Nai")</f>
        <v>UBND Ủy ban nhân dân xã Bình Sơn tỉnh Đồng Nai</v>
      </c>
      <c r="C815" s="20" t="s">
        <v>12</v>
      </c>
      <c r="D815" s="21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19815</v>
      </c>
      <c r="B816" s="19" t="str">
        <f>HYPERLINK("https://www.facebook.com/TTCADN/", "Công an xã Tam An tỉnh Đồng Nai")</f>
        <v>Công an xã Tam An tỉnh Đồng Nai</v>
      </c>
      <c r="C816" s="20" t="s">
        <v>12</v>
      </c>
      <c r="D816" s="20"/>
      <c r="E816" s="1" t="s">
        <v>13</v>
      </c>
      <c r="F816" s="1" t="s">
        <v>13</v>
      </c>
      <c r="G816" s="1" t="s">
        <v>13</v>
      </c>
      <c r="H816" s="1" t="s">
        <v>14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19816</v>
      </c>
      <c r="B817" s="19" t="str">
        <f>HYPERLINK("https://longthanh.dongnai.gov.vn/Pages/gioithieu.aspx?CatID=69", "UBND Ủy ban nhân dân xã Tam An tỉnh Đồng Nai")</f>
        <v>UBND Ủy ban nhân dân xã Tam An tỉnh Đồng Nai</v>
      </c>
      <c r="C817" s="20" t="s">
        <v>12</v>
      </c>
      <c r="D817" s="21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19817</v>
      </c>
      <c r="B818" s="19" t="str">
        <f>HYPERLINK("https://www.facebook.com/DoanXaCamDuong/", "Công an xã Cẩm Đường tỉnh Đồng Nai")</f>
        <v>Công an xã Cẩm Đường tỉnh Đồng Nai</v>
      </c>
      <c r="C818" s="20" t="s">
        <v>12</v>
      </c>
      <c r="D818" s="20"/>
      <c r="E818" s="1" t="s">
        <v>13</v>
      </c>
      <c r="F818" s="1" t="s">
        <v>13</v>
      </c>
      <c r="G818" s="1" t="s">
        <v>13</v>
      </c>
      <c r="H818" s="1" t="s">
        <v>14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19818</v>
      </c>
      <c r="B819" s="19" t="str">
        <f>HYPERLINK("https://dongnai.gov.vn/Pages/newsdetail.aspx?NewsId=36584&amp;CatId=111", "UBND Ủy ban nhân dân xã Cẩm Đường tỉnh Đồng Nai")</f>
        <v>UBND Ủy ban nhân dân xã Cẩm Đường tỉnh Đồng Nai</v>
      </c>
      <c r="C819" s="20" t="s">
        <v>12</v>
      </c>
      <c r="D819" s="21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19819</v>
      </c>
      <c r="B820" s="19" t="str">
        <f>HYPERLINK("https://www.facebook.com/p/C%C3%B4ng-an-x%C3%A3-Long-Th%E1%BB%8D-100082443905683/", "Công an xã Long An tỉnh Đồng Nai")</f>
        <v>Công an xã Long An tỉnh Đồng Nai</v>
      </c>
      <c r="C820" s="20" t="s">
        <v>12</v>
      </c>
      <c r="D820" s="20" t="s">
        <v>16</v>
      </c>
      <c r="E820" s="1" t="s">
        <v>13</v>
      </c>
      <c r="F820" s="1" t="s">
        <v>13</v>
      </c>
      <c r="G820" s="1" t="s">
        <v>13</v>
      </c>
      <c r="H820" s="1" t="s">
        <v>14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19820</v>
      </c>
      <c r="B821" s="19" t="str">
        <f>HYPERLINK("https://www.dongnai.gov.vn/", "UBND Ủy ban nhân dân xã Long An tỉnh Đồng Nai")</f>
        <v>UBND Ủy ban nhân dân xã Long An tỉnh Đồng Nai</v>
      </c>
      <c r="C821" s="20" t="s">
        <v>12</v>
      </c>
      <c r="D821" s="21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19821</v>
      </c>
      <c r="B822" s="19" t="str">
        <f>HYPERLINK("https://www.facebook.com/groups/447558785806774/", "Công an xã Suối Trầu tỉnh Đồng Nai")</f>
        <v>Công an xã Suối Trầu tỉnh Đồng Nai</v>
      </c>
      <c r="C822" s="20" t="s">
        <v>12</v>
      </c>
      <c r="D822" s="20"/>
      <c r="E822" s="1" t="s">
        <v>13</v>
      </c>
      <c r="F822" s="1" t="s">
        <v>13</v>
      </c>
      <c r="G822" s="1" t="s">
        <v>13</v>
      </c>
      <c r="H822" s="1" t="s">
        <v>14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19822</v>
      </c>
      <c r="B823" s="19" t="str">
        <f>HYPERLINK("https://longthanh.dongnai.gov.vn/Pages/gioithieu.aspx?CatID=72", "UBND Ủy ban nhân dân xã Suối Trầu tỉnh Đồng Nai")</f>
        <v>UBND Ủy ban nhân dân xã Suối Trầu tỉnh Đồng Nai</v>
      </c>
      <c r="C823" s="20" t="s">
        <v>12</v>
      </c>
      <c r="D823" s="21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19823</v>
      </c>
      <c r="B824" s="19" t="str">
        <f>HYPERLINK("https://www.facebook.com/100069030975935", "Công an xã Bàu Cạn tỉnh Đồng Nai")</f>
        <v>Công an xã Bàu Cạn tỉnh Đồng Nai</v>
      </c>
      <c r="C824" s="20" t="s">
        <v>12</v>
      </c>
      <c r="D824" s="20" t="s">
        <v>16</v>
      </c>
      <c r="E824" s="1" t="s">
        <v>142</v>
      </c>
      <c r="F824" s="1" t="str">
        <f>HYPERLINK("mailto:doanxabaucan123@gmail.com", "doanxabaucan123@gmail.com")</f>
        <v>doanxabaucan123@gmail.com</v>
      </c>
      <c r="G824" s="1" t="s">
        <v>143</v>
      </c>
      <c r="H824" s="1" t="s">
        <v>13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19824</v>
      </c>
      <c r="B825" s="19" t="str">
        <f>HYPERLINK("https://longthanh.dongnai.gov.vn/pages/newsdetail.aspx?NewsId=11330&amp;CatId=102", "UBND Ủy ban nhân dân xã Bàu Cạn tỉnh Đồng Nai")</f>
        <v>UBND Ủy ban nhân dân xã Bàu Cạn tỉnh Đồng Nai</v>
      </c>
      <c r="C825" s="20" t="s">
        <v>12</v>
      </c>
      <c r="D825" s="21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19825</v>
      </c>
      <c r="B826" s="19" t="str">
        <f>HYPERLINK("https://www.facebook.com/p/C%C3%B4ng-an-x%C3%A3-An-Ph%C6%B0%E1%BB%9Bc-61553715524539/", "Công an xã Long Phước tỉnh Đồng Nai")</f>
        <v>Công an xã Long Phước tỉnh Đồng Nai</v>
      </c>
      <c r="C826" s="20" t="s">
        <v>12</v>
      </c>
      <c r="D826" s="20"/>
      <c r="E826" s="1" t="s">
        <v>13</v>
      </c>
      <c r="F826" s="1" t="s">
        <v>13</v>
      </c>
      <c r="G826" s="1" t="s">
        <v>13</v>
      </c>
      <c r="H826" s="1" t="s">
        <v>14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19826</v>
      </c>
      <c r="B827" s="19" t="str">
        <f>HYPERLINK("https://longthanh.dongnai.gov.vn/Pages/newsdetail.aspx?NewsId=10833&amp;CatId=95", "UBND Ủy ban nhân dân xã Long Phước tỉnh Đồng Nai")</f>
        <v>UBND Ủy ban nhân dân xã Long Phước tỉnh Đồng Nai</v>
      </c>
      <c r="C827" s="20" t="s">
        <v>12</v>
      </c>
      <c r="D827" s="21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19827</v>
      </c>
      <c r="B828" s="19" t="str">
        <f>HYPERLINK("https://www.facebook.com/p/Tu%E1%BB%95i-tr%E1%BA%BB-C%C3%B4ng-an-huy%E1%BB%87n-Ninh-Ph%C6%B0%E1%BB%9Bc-100068114569027/", "Công an xã Phước Bình tỉnh Đồng Nai")</f>
        <v>Công an xã Phước Bình tỉnh Đồng Nai</v>
      </c>
      <c r="C828" s="20" t="s">
        <v>12</v>
      </c>
      <c r="D828" s="20"/>
      <c r="E828" s="1" t="s">
        <v>13</v>
      </c>
      <c r="F828" s="1" t="s">
        <v>13</v>
      </c>
      <c r="G828" s="1" t="s">
        <v>13</v>
      </c>
      <c r="H828" s="1" t="s">
        <v>14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19828</v>
      </c>
      <c r="B829" s="19" t="str">
        <f>HYPERLINK("https://longthanh.dongnai.gov.vn/", "UBND Ủy ban nhân dân xã Phước Bình tỉnh Đồng Nai")</f>
        <v>UBND Ủy ban nhân dân xã Phước Bình tỉnh Đồng Nai</v>
      </c>
      <c r="C829" s="20" t="s">
        <v>12</v>
      </c>
      <c r="D829" s="21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19829</v>
      </c>
      <c r="B830" s="19" t="s">
        <v>144</v>
      </c>
      <c r="C830" s="22" t="s">
        <v>13</v>
      </c>
      <c r="D830" s="20"/>
      <c r="E830" s="1" t="s">
        <v>13</v>
      </c>
      <c r="F830" s="1" t="s">
        <v>13</v>
      </c>
      <c r="G830" s="1" t="s">
        <v>13</v>
      </c>
      <c r="H830" s="1" t="s">
        <v>14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19830</v>
      </c>
      <c r="B831" s="19" t="str">
        <f>HYPERLINK("https://longthanh.dongnai.gov.vn/Pages/newsdetail.aspx?NewsId=10520&amp;CatId=95", "UBND Ủy ban nhân dân xã Tân Hiệp tỉnh Đồng Nai")</f>
        <v>UBND Ủy ban nhân dân xã Tân Hiệp tỉnh Đồng Nai</v>
      </c>
      <c r="C831" s="20" t="s">
        <v>12</v>
      </c>
      <c r="D831" s="21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19831</v>
      </c>
      <c r="B832" s="19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832" s="20" t="s">
        <v>12</v>
      </c>
      <c r="D832" s="20"/>
      <c r="E832" s="1" t="s">
        <v>13</v>
      </c>
      <c r="F832" s="1" t="s">
        <v>13</v>
      </c>
      <c r="G832" s="1" t="s">
        <v>13</v>
      </c>
      <c r="H832" s="1" t="s">
        <v>14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19832</v>
      </c>
      <c r="B833" s="19" t="str">
        <f>HYPERLINK("https://longthanh.dongnai.gov.vn/", "UBND Ủy ban nhân dân xã Phước Thái tỉnh Đồng Nai")</f>
        <v>UBND Ủy ban nhân dân xã Phước Thái tỉnh Đồng Nai</v>
      </c>
      <c r="C833" s="20" t="s">
        <v>12</v>
      </c>
      <c r="D833" s="21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19833</v>
      </c>
      <c r="B834" s="19" t="s">
        <v>145</v>
      </c>
      <c r="C834" s="22" t="s">
        <v>13</v>
      </c>
      <c r="D834" s="20"/>
      <c r="E834" s="1" t="s">
        <v>13</v>
      </c>
      <c r="F834" s="1" t="s">
        <v>13</v>
      </c>
      <c r="G834" s="1" t="s">
        <v>13</v>
      </c>
      <c r="H834" s="1" t="s">
        <v>14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19834</v>
      </c>
      <c r="B835" s="19" t="str">
        <f>HYPERLINK("https://xuanloc.dongnai.gov.vn/Pages/gioithieuchitiet.aspx?IDxa=45", "UBND Ủy ban nhân dân xã Xuân Bắc tỉnh Đồng Nai")</f>
        <v>UBND Ủy ban nhân dân xã Xuân Bắc tỉnh Đồng Nai</v>
      </c>
      <c r="C835" s="20" t="s">
        <v>12</v>
      </c>
      <c r="D835" s="21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19835</v>
      </c>
      <c r="B836" s="19" t="str">
        <f>HYPERLINK("https://www.facebook.com/p/Su%E1%BB%91i-Cao-Online-61555186881106/?locale=ru_RU", "Công an xã Suối Cao tỉnh Đồng Nai")</f>
        <v>Công an xã Suối Cao tỉnh Đồng Nai</v>
      </c>
      <c r="C836" s="20" t="s">
        <v>12</v>
      </c>
      <c r="D836" s="20"/>
      <c r="E836" s="1" t="s">
        <v>13</v>
      </c>
      <c r="F836" s="1" t="s">
        <v>13</v>
      </c>
      <c r="G836" s="1" t="s">
        <v>13</v>
      </c>
      <c r="H836" s="1" t="s">
        <v>14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19836</v>
      </c>
      <c r="B837" s="19" t="str">
        <f>HYPERLINK("https://xuanloc.dongnai.gov.vn/Pages/gioithieuchitiet.aspx?IDxa=38", "UBND Ủy ban nhân dân xã Suối Cao tỉnh Đồng Nai")</f>
        <v>UBND Ủy ban nhân dân xã Suối Cao tỉnh Đồng Nai</v>
      </c>
      <c r="C837" s="20" t="s">
        <v>12</v>
      </c>
      <c r="D837" s="21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19837</v>
      </c>
      <c r="B838" s="19" t="s">
        <v>146</v>
      </c>
      <c r="C838" s="22" t="s">
        <v>13</v>
      </c>
      <c r="D838" s="20" t="s">
        <v>16</v>
      </c>
      <c r="E838" s="1" t="s">
        <v>13</v>
      </c>
      <c r="F838" s="1" t="s">
        <v>13</v>
      </c>
      <c r="G838" s="1" t="s">
        <v>13</v>
      </c>
      <c r="H838" s="1" t="s">
        <v>14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19838</v>
      </c>
      <c r="B839" s="19" t="str">
        <f>HYPERLINK("https://xuanloc.dongnai.gov.vn/Pages/gioithieuchitiet.aspx?IDxa=41", "UBND Ủy ban nhân dân xã Xuân Thành tỉnh Đồng Nai")</f>
        <v>UBND Ủy ban nhân dân xã Xuân Thành tỉnh Đồng Nai</v>
      </c>
      <c r="C839" s="20" t="s">
        <v>12</v>
      </c>
      <c r="D839" s="21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19839</v>
      </c>
      <c r="B840" s="19" t="s">
        <v>147</v>
      </c>
      <c r="C840" s="22" t="s">
        <v>13</v>
      </c>
      <c r="D840" s="20"/>
      <c r="E840" s="1" t="s">
        <v>13</v>
      </c>
      <c r="F840" s="1" t="s">
        <v>13</v>
      </c>
      <c r="G840" s="1" t="s">
        <v>13</v>
      </c>
      <c r="H840" s="1" t="s">
        <v>14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19840</v>
      </c>
      <c r="B841" s="19" t="str">
        <f>HYPERLINK("https://xuanloc.dongnai.gov.vn/Pages/gioithieuchitiet.aspx?IDxa=36", "UBND Ủy ban nhân dân xã Xuân Thọ tỉnh Đồng Nai")</f>
        <v>UBND Ủy ban nhân dân xã Xuân Thọ tỉnh Đồng Nai</v>
      </c>
      <c r="C841" s="20" t="s">
        <v>12</v>
      </c>
      <c r="D841" s="21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19841</v>
      </c>
      <c r="B842" s="19" t="str">
        <f>HYPERLINK("https://www.facebook.com/conganBaTri/", "Công an xã Xuân Trường tỉnh Đồng Nai")</f>
        <v>Công an xã Xuân Trường tỉnh Đồng Nai</v>
      </c>
      <c r="C842" s="20" t="s">
        <v>12</v>
      </c>
      <c r="D842" s="20"/>
      <c r="E842" s="1" t="s">
        <v>13</v>
      </c>
      <c r="F842" s="1" t="s">
        <v>13</v>
      </c>
      <c r="G842" s="1" t="s">
        <v>13</v>
      </c>
      <c r="H842" s="1" t="s">
        <v>14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19842</v>
      </c>
      <c r="B843" s="19" t="str">
        <f>HYPERLINK("https://xuanloc.dongnai.gov.vn/Pages/gioithieuchitiet.aspx?IDxa=35", "UBND Ủy ban nhân dân xã Xuân Trường tỉnh Đồng Nai")</f>
        <v>UBND Ủy ban nhân dân xã Xuân Trường tỉnh Đồng Nai</v>
      </c>
      <c r="C843" s="20" t="s">
        <v>12</v>
      </c>
      <c r="D843" s="21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19843</v>
      </c>
      <c r="B844" s="19" t="s">
        <v>148</v>
      </c>
      <c r="C844" s="22" t="s">
        <v>13</v>
      </c>
      <c r="D844" s="20"/>
      <c r="E844" s="1" t="s">
        <v>13</v>
      </c>
      <c r="F844" s="1" t="s">
        <v>13</v>
      </c>
      <c r="G844" s="1" t="s">
        <v>13</v>
      </c>
      <c r="H844" s="1" t="s">
        <v>14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19844</v>
      </c>
      <c r="B845" s="19" t="str">
        <f>HYPERLINK("https://xuanloc.dongnai.gov.vn/Pages/newsdetail.aspx?NewsId=6756&amp;CatId=128", "UBND Ủy ban nhân dân xã Xuân Hòa tỉnh Đồng Nai")</f>
        <v>UBND Ủy ban nhân dân xã Xuân Hòa tỉnh Đồng Nai</v>
      </c>
      <c r="C845" s="20" t="s">
        <v>12</v>
      </c>
      <c r="D845" s="21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19845</v>
      </c>
      <c r="B846" s="19" t="s">
        <v>149</v>
      </c>
      <c r="C846" s="22" t="s">
        <v>13</v>
      </c>
      <c r="D846" s="20"/>
      <c r="E846" s="1" t="s">
        <v>13</v>
      </c>
      <c r="F846" s="1" t="s">
        <v>13</v>
      </c>
      <c r="G846" s="1" t="s">
        <v>13</v>
      </c>
      <c r="H846" s="1" t="s">
        <v>14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19846</v>
      </c>
      <c r="B847" s="19" t="str">
        <f>HYPERLINK("https://xuanloc.dongnai.gov.vn/Pages/gioithieuchitiet.aspx?IDxa=31", "UBND Ủy ban nhân dân xã Xuân Hưng tỉnh Đồng Nai")</f>
        <v>UBND Ủy ban nhân dân xã Xuân Hưng tỉnh Đồng Nai</v>
      </c>
      <c r="C847" s="20" t="s">
        <v>12</v>
      </c>
      <c r="D847" s="21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19847</v>
      </c>
      <c r="B848" s="19" t="str">
        <f>HYPERLINK("https://www.facebook.com/conganBaTri/", "Công an xã Xuân Tâm tỉnh Đồng Nai")</f>
        <v>Công an xã Xuân Tâm tỉnh Đồng Nai</v>
      </c>
      <c r="C848" s="20" t="s">
        <v>12</v>
      </c>
      <c r="D848" s="20"/>
      <c r="E848" s="1" t="s">
        <v>13</v>
      </c>
      <c r="F848" s="1" t="s">
        <v>13</v>
      </c>
      <c r="G848" s="1" t="s">
        <v>13</v>
      </c>
      <c r="H848" s="1" t="s">
        <v>14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19848</v>
      </c>
      <c r="B849" s="19" t="str">
        <f>HYPERLINK("https://xuanloc.dongnai.gov.vn/Pages/gioithieuchitiet.aspx?IDxa=33", "UBND Ủy ban nhân dân xã Xuân Tâm tỉnh Đồng Nai")</f>
        <v>UBND Ủy ban nhân dân xã Xuân Tâm tỉnh Đồng Nai</v>
      </c>
      <c r="C849" s="20" t="s">
        <v>12</v>
      </c>
      <c r="D849" s="21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19849</v>
      </c>
      <c r="B850" s="19" t="s">
        <v>150</v>
      </c>
      <c r="C850" s="22" t="s">
        <v>13</v>
      </c>
      <c r="D850" s="20" t="s">
        <v>16</v>
      </c>
      <c r="E850" s="1" t="s">
        <v>13</v>
      </c>
      <c r="F850" s="1" t="s">
        <v>13</v>
      </c>
      <c r="G850" s="1" t="s">
        <v>13</v>
      </c>
      <c r="H850" s="1" t="s">
        <v>14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19850</v>
      </c>
      <c r="B851" s="19" t="str">
        <f>HYPERLINK("https://xuanloc.dongnai.gov.vn/Pages/newsdetail.aspx?NewsId=6802&amp;CatId=128", "UBND Ủy ban nhân dân xã Suối Cát tỉnh Đồng Nai")</f>
        <v>UBND Ủy ban nhân dân xã Suối Cát tỉnh Đồng Nai</v>
      </c>
      <c r="C851" s="20" t="s">
        <v>12</v>
      </c>
      <c r="D851" s="21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19851</v>
      </c>
      <c r="B852" s="19" t="str">
        <f>HYPERLINK("https://www.facebook.com/thongtintruyenthongonline/", "Công an xã Xuân Hiệp tỉnh Đồng Nai")</f>
        <v>Công an xã Xuân Hiệp tỉnh Đồng Nai</v>
      </c>
      <c r="C852" s="20" t="s">
        <v>12</v>
      </c>
      <c r="D852" s="20"/>
      <c r="E852" s="1" t="s">
        <v>13</v>
      </c>
      <c r="F852" s="1" t="s">
        <v>13</v>
      </c>
      <c r="G852" s="1" t="s">
        <v>13</v>
      </c>
      <c r="H852" s="1" t="s">
        <v>14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19852</v>
      </c>
      <c r="B853" s="19" t="str">
        <f>HYPERLINK("https://xuanloc.dongnai.gov.vn/Pages/gioithieuchitiet.aspx?IDxa=37", "UBND Ủy ban nhân dân xã Xuân Hiệp tỉnh Đồng Nai")</f>
        <v>UBND Ủy ban nhân dân xã Xuân Hiệp tỉnh Đồng Nai</v>
      </c>
      <c r="C853" s="20" t="s">
        <v>12</v>
      </c>
      <c r="D853" s="21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19853</v>
      </c>
      <c r="B854" s="19" t="s">
        <v>151</v>
      </c>
      <c r="C854" s="22" t="s">
        <v>13</v>
      </c>
      <c r="D854" s="20"/>
      <c r="E854" s="1" t="s">
        <v>13</v>
      </c>
      <c r="F854" s="1" t="s">
        <v>13</v>
      </c>
      <c r="G854" s="1" t="s">
        <v>13</v>
      </c>
      <c r="H854" s="1" t="s">
        <v>14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19854</v>
      </c>
      <c r="B855" s="19" t="str">
        <f>HYPERLINK("https://xuanloc.dongnai.gov.vn/Pages/gioithieuchitiet.aspx?IDxa=40", "UBND Ủy ban nhân dân xã Xuân Phú tỉnh Đồng Nai")</f>
        <v>UBND Ủy ban nhân dân xã Xuân Phú tỉnh Đồng Nai</v>
      </c>
      <c r="C855" s="20" t="s">
        <v>12</v>
      </c>
      <c r="D855" s="21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19855</v>
      </c>
      <c r="B856" s="19" t="str">
        <f>HYPERLINK("https://www.facebook.com/conganBaTri/", "Công an xã Xuân Định tỉnh Đồng Nai")</f>
        <v>Công an xã Xuân Định tỉnh Đồng Nai</v>
      </c>
      <c r="C856" s="20" t="s">
        <v>12</v>
      </c>
      <c r="D856" s="20"/>
      <c r="E856" s="1" t="s">
        <v>13</v>
      </c>
      <c r="F856" s="1" t="s">
        <v>13</v>
      </c>
      <c r="G856" s="1" t="s">
        <v>13</v>
      </c>
      <c r="H856" s="1" t="s">
        <v>14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19856</v>
      </c>
      <c r="B857" s="19" t="str">
        <f>HYPERLINK("https://xuanloc.dongnai.gov.vn/Pages/gioithieuchitiet.aspx?IDxa=44", "UBND Ủy ban nhân dân xã Xuân Định tỉnh Đồng Nai")</f>
        <v>UBND Ủy ban nhân dân xã Xuân Định tỉnh Đồng Nai</v>
      </c>
      <c r="C857" s="20" t="s">
        <v>12</v>
      </c>
      <c r="D857" s="21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19857</v>
      </c>
      <c r="B858" s="19" t="str">
        <f>HYPERLINK("https://www.facebook.com/TTCADN/", "Công an xã Bảo Hoà tỉnh Đồng Nai")</f>
        <v>Công an xã Bảo Hoà tỉnh Đồng Nai</v>
      </c>
      <c r="C858" s="20" t="s">
        <v>12</v>
      </c>
      <c r="D858" s="20"/>
      <c r="E858" s="1" t="s">
        <v>13</v>
      </c>
      <c r="F858" s="1" t="s">
        <v>13</v>
      </c>
      <c r="G858" s="1" t="s">
        <v>13</v>
      </c>
      <c r="H858" s="1" t="s">
        <v>14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19858</v>
      </c>
      <c r="B859" s="19" t="str">
        <f>HYPERLINK("https://xuanloc.dongnai.gov.vn/Pages/gioithieuchitiet.aspx?IDxa=39", "UBND Ủy ban nhân dân xã Bảo Hoà tỉnh Đồng Nai")</f>
        <v>UBND Ủy ban nhân dân xã Bảo Hoà tỉnh Đồng Nai</v>
      </c>
      <c r="C859" s="20" t="s">
        <v>12</v>
      </c>
      <c r="D859" s="21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19859</v>
      </c>
      <c r="B860" s="19" t="str">
        <f>HYPERLINK("https://www.facebook.com/anttxalangminh/", "Công an xã Lang Minh tỉnh Đồng Nai")</f>
        <v>Công an xã Lang Minh tỉnh Đồng Nai</v>
      </c>
      <c r="C860" s="20" t="s">
        <v>12</v>
      </c>
      <c r="D860" s="20"/>
      <c r="E860" s="1" t="s">
        <v>13</v>
      </c>
      <c r="F860" s="1" t="s">
        <v>13</v>
      </c>
      <c r="G860" s="1" t="s">
        <v>13</v>
      </c>
      <c r="H860" s="1" t="s">
        <v>14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19860</v>
      </c>
      <c r="B861" s="19" t="str">
        <f>HYPERLINK("https://longthanh.dongnai.gov.vn/", "UBND Ủy ban nhân dân xã Lang Minh tỉnh Đồng Nai")</f>
        <v>UBND Ủy ban nhân dân xã Lang Minh tỉnh Đồng Nai</v>
      </c>
      <c r="C861" s="20" t="s">
        <v>12</v>
      </c>
      <c r="D861" s="21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19861</v>
      </c>
      <c r="B862" s="19" t="str">
        <f>HYPERLINK("https://www.facebook.com/TTPhuocThien/", "Công an xã Phước Thiền tỉnh Đồng Nai")</f>
        <v>Công an xã Phước Thiền tỉnh Đồng Nai</v>
      </c>
      <c r="C862" s="20" t="s">
        <v>12</v>
      </c>
      <c r="D862" s="20" t="s">
        <v>16</v>
      </c>
      <c r="E862" s="1" t="s">
        <v>13</v>
      </c>
      <c r="F862" s="1" t="s">
        <v>13</v>
      </c>
      <c r="G862" s="1" t="s">
        <v>13</v>
      </c>
      <c r="H862" s="1" t="s">
        <v>14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19862</v>
      </c>
      <c r="B863" s="19" t="str">
        <f>HYPERLINK("https://nhontrach.dongnai.gov.vn/Pages/gioithieu.aspx?CatID=75", "UBND Ủy ban nhân dân xã Phước Thiền tỉnh Đồng Nai")</f>
        <v>UBND Ủy ban nhân dân xã Phước Thiền tỉnh Đồng Nai</v>
      </c>
      <c r="C863" s="20" t="s">
        <v>12</v>
      </c>
      <c r="D863" s="21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19863</v>
      </c>
      <c r="B864" s="19" t="str">
        <f>HYPERLINK("https://www.facebook.com/p/C%C3%B4ng-An-X%C3%A3-Long-T%C3%A2n-100072414188764/", "Công an xã Long Tân tỉnh Đồng Nai")</f>
        <v>Công an xã Long Tân tỉnh Đồng Nai</v>
      </c>
      <c r="C864" s="20" t="s">
        <v>12</v>
      </c>
      <c r="D864" s="20"/>
      <c r="E864" s="1" t="s">
        <v>13</v>
      </c>
      <c r="F864" s="1" t="s">
        <v>13</v>
      </c>
      <c r="G864" s="1" t="s">
        <v>13</v>
      </c>
      <c r="H864" s="1" t="s">
        <v>14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19864</v>
      </c>
      <c r="B865" s="19" t="str">
        <f>HYPERLINK("https://bienhoa.dongnai.gov.vn/Pages/gioithieu.aspx?CatID=118", "UBND Ủy ban nhân dân xã Long Tân tỉnh Đồng Nai")</f>
        <v>UBND Ủy ban nhân dân xã Long Tân tỉnh Đồng Nai</v>
      </c>
      <c r="C865" s="20" t="s">
        <v>12</v>
      </c>
      <c r="D865" s="21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19865</v>
      </c>
      <c r="B866" s="19" t="str">
        <f>HYPERLINK("https://www.facebook.com/CONGANDAIPHUOC/?locale=vi_VN", "Công an xã Đại Phước tỉnh Đồng Nai")</f>
        <v>Công an xã Đại Phước tỉnh Đồng Nai</v>
      </c>
      <c r="C866" s="20" t="s">
        <v>12</v>
      </c>
      <c r="D866" s="20" t="s">
        <v>16</v>
      </c>
      <c r="E866" s="1" t="s">
        <v>13</v>
      </c>
      <c r="F866" s="1" t="s">
        <v>13</v>
      </c>
      <c r="G866" s="1" t="s">
        <v>13</v>
      </c>
      <c r="H866" s="1" t="s">
        <v>14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19866</v>
      </c>
      <c r="B867" s="19" t="str">
        <f>HYPERLINK("https://daiphuoc.canglong.travinh.gov.vn/", "UBND Ủy ban nhân dân xã Đại Phước tỉnh Đồng Nai")</f>
        <v>UBND Ủy ban nhân dân xã Đại Phước tỉnh Đồng Nai</v>
      </c>
      <c r="C867" s="20" t="s">
        <v>12</v>
      </c>
      <c r="D867" s="21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19867</v>
      </c>
      <c r="B868" s="19" t="str">
        <f>HYPERLINK("https://www.facebook.com/conganthitranhiepphuoc/?locale=vi_VN", "Công an xã Hiệp Phước tỉnh Đồng Nai")</f>
        <v>Công an xã Hiệp Phước tỉnh Đồng Nai</v>
      </c>
      <c r="C868" s="20" t="s">
        <v>12</v>
      </c>
      <c r="D868" s="20"/>
      <c r="E868" s="1" t="s">
        <v>13</v>
      </c>
      <c r="F868" s="1" t="s">
        <v>13</v>
      </c>
      <c r="G868" s="1" t="s">
        <v>13</v>
      </c>
      <c r="H868" s="1" t="s">
        <v>14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19868</v>
      </c>
      <c r="B869" s="19" t="str">
        <f>HYPERLINK("https://hiepduc.quangnam.gov.vn/webcenter/portal/hiepduc", "UBND Ủy ban nhân dân xã Hiệp Phước tỉnh Đồng Nai")</f>
        <v>UBND Ủy ban nhân dân xã Hiệp Phước tỉnh Đồng Nai</v>
      </c>
      <c r="C869" s="20" t="s">
        <v>12</v>
      </c>
      <c r="D869" s="21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19869</v>
      </c>
      <c r="B870" s="19" t="s">
        <v>152</v>
      </c>
      <c r="C870" s="22" t="s">
        <v>13</v>
      </c>
      <c r="D870" s="20" t="s">
        <v>16</v>
      </c>
      <c r="E870" s="1" t="s">
        <v>13</v>
      </c>
      <c r="F870" s="1" t="s">
        <v>13</v>
      </c>
      <c r="G870" s="1" t="s">
        <v>13</v>
      </c>
      <c r="H870" s="1" t="s">
        <v>14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19870</v>
      </c>
      <c r="B871" s="19" t="str">
        <f>HYPERLINK("https://nhontrach.dongnai.gov.vn/Pages/gioithieu.aspx?CatID=4", "UBND Ủy ban nhân dân xã Phú Hữu tỉnh Đồng Nai")</f>
        <v>UBND Ủy ban nhân dân xã Phú Hữu tỉnh Đồng Nai</v>
      </c>
      <c r="C871" s="20" t="s">
        <v>12</v>
      </c>
      <c r="D871" s="21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19871</v>
      </c>
      <c r="B872" s="19" t="str">
        <f>HYPERLINK("https://www.facebook.com/p/C%C3%B4ng-an-x%C3%A3-Ph%C3%BA-H%E1%BB%99i-100069427081953/", "Công an xã Phú Hội tỉnh Đồng Nai")</f>
        <v>Công an xã Phú Hội tỉnh Đồng Nai</v>
      </c>
      <c r="C872" s="20" t="s">
        <v>12</v>
      </c>
      <c r="D872" s="20" t="s">
        <v>16</v>
      </c>
      <c r="E872" s="1" t="s">
        <v>13</v>
      </c>
      <c r="F872" s="1" t="s">
        <v>13</v>
      </c>
      <c r="G872" s="1" t="s">
        <v>13</v>
      </c>
      <c r="H872" s="1" t="s">
        <v>14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19872</v>
      </c>
      <c r="B873" s="19" t="str">
        <f>HYPERLINK("https://phuhoi.anphu.angiang.gov.vn/", "UBND Ủy ban nhân dân xã Phú Hội tỉnh Đồng Nai")</f>
        <v>UBND Ủy ban nhân dân xã Phú Hội tỉnh Đồng Nai</v>
      </c>
      <c r="C873" s="20" t="s">
        <v>12</v>
      </c>
      <c r="D873" s="21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19873</v>
      </c>
      <c r="B874" s="19" t="str">
        <f>HYPERLINK("https://www.facebook.com/p/C%C3%94NG-AN-X%C3%83-PH%C3%9A-TH%E1%BA%A0NH-100076366344957/", "Công an xã Phú Thạnh tỉnh Đồng Nai")</f>
        <v>Công an xã Phú Thạnh tỉnh Đồng Nai</v>
      </c>
      <c r="C874" s="20" t="s">
        <v>12</v>
      </c>
      <c r="D874" s="20" t="s">
        <v>16</v>
      </c>
      <c r="E874" s="1" t="s">
        <v>13</v>
      </c>
      <c r="F874" s="1" t="s">
        <v>13</v>
      </c>
      <c r="G874" s="1" t="s">
        <v>13</v>
      </c>
      <c r="H874" s="1" t="s">
        <v>14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19874</v>
      </c>
      <c r="B875" s="19" t="str">
        <f>HYPERLINK("https://nhontrach.dongnai.gov.vn/Pages/gioithieu_Xa-TT.aspx?CatID=18", "UBND Ủy ban nhân dân xã Phú Thạnh tỉnh Đồng Nai")</f>
        <v>UBND Ủy ban nhân dân xã Phú Thạnh tỉnh Đồng Nai</v>
      </c>
      <c r="C875" s="20" t="s">
        <v>12</v>
      </c>
      <c r="D875" s="21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19875</v>
      </c>
      <c r="B876" s="19" t="str">
        <f>HYPERLINK("https://www.facebook.com/p/C%C3%B4ng-An-X%C3%A3-Ph%C3%BA-%C4%90%C3%B4ng-100069343295968/", "Công an xã Phú Đông tỉnh Đồng Nai")</f>
        <v>Công an xã Phú Đông tỉnh Đồng Nai</v>
      </c>
      <c r="C876" s="20" t="s">
        <v>12</v>
      </c>
      <c r="D876" s="20" t="s">
        <v>16</v>
      </c>
      <c r="E876" s="1" t="s">
        <v>13</v>
      </c>
      <c r="F876" s="1" t="s">
        <v>13</v>
      </c>
      <c r="G876" s="1" t="s">
        <v>13</v>
      </c>
      <c r="H876" s="1" t="s">
        <v>14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19876</v>
      </c>
      <c r="B877" s="19" t="str">
        <f>HYPERLINK("https://tiengiang.gov.vn/chi-tiet-tin?/uy-ban-nhan-dan-huyen-tan-phu-ong/11535121", "UBND Ủy ban nhân dân xã Phú Đông tỉnh Đồng Nai")</f>
        <v>UBND Ủy ban nhân dân xã Phú Đông tỉnh Đồng Nai</v>
      </c>
      <c r="C877" s="20" t="s">
        <v>12</v>
      </c>
      <c r="D877" s="21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19877</v>
      </c>
      <c r="B878" s="19" t="str">
        <f>HYPERLINK("https://www.facebook.com/p/C%C3%B4ng-an-x%C3%A3-Long-Th%E1%BB%8D-100082443905683/?locale=vi_VN", "Công an xã Long Thọ tỉnh Đồng Nai")</f>
        <v>Công an xã Long Thọ tỉnh Đồng Nai</v>
      </c>
      <c r="C878" s="20" t="s">
        <v>12</v>
      </c>
      <c r="D878" s="20"/>
      <c r="E878" s="1" t="s">
        <v>13</v>
      </c>
      <c r="F878" s="1" t="s">
        <v>13</v>
      </c>
      <c r="G878" s="1" t="s">
        <v>13</v>
      </c>
      <c r="H878" s="1" t="s">
        <v>14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19878</v>
      </c>
      <c r="B879" s="19" t="str">
        <f>HYPERLINK("https://longtho.gov.vn/", "UBND Ủy ban nhân dân xã Long Thọ tỉnh Đồng Nai")</f>
        <v>UBND Ủy ban nhân dân xã Long Thọ tỉnh Đồng Nai</v>
      </c>
      <c r="C879" s="20" t="s">
        <v>12</v>
      </c>
      <c r="D879" s="21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19879</v>
      </c>
      <c r="B880" s="19" t="str">
        <f>HYPERLINK("https://www.facebook.com/p/C%C3%B4ng-An-V%C4%A9nh-Thanh-100069684464646/", "Công an xã Vĩnh Thanh tỉnh Đồng Nai")</f>
        <v>Công an xã Vĩnh Thanh tỉnh Đồng Nai</v>
      </c>
      <c r="C880" s="20" t="s">
        <v>12</v>
      </c>
      <c r="D880" s="20"/>
      <c r="E880" s="1" t="s">
        <v>13</v>
      </c>
      <c r="F880" s="1" t="s">
        <v>13</v>
      </c>
      <c r="G880" s="1" t="s">
        <v>13</v>
      </c>
      <c r="H880" s="1" t="s">
        <v>14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19880</v>
      </c>
      <c r="B881" s="19" t="str">
        <f>HYPERLINK("https://thanhtra.dongnai.gov.vn/Pages/noi-dung-tin.aspx?NewsID=2361", "UBND Ủy ban nhân dân xã Vĩnh Thanh tỉnh Đồng Nai")</f>
        <v>UBND Ủy ban nhân dân xã Vĩnh Thanh tỉnh Đồng Nai</v>
      </c>
      <c r="C881" s="20" t="s">
        <v>12</v>
      </c>
      <c r="D881" s="21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19881</v>
      </c>
      <c r="B882" s="19" t="str">
        <f>HYPERLINK("https://www.facebook.com/p/C%C3%B4ng-an-x%C3%A3-Ph%C6%B0%E1%BB%9Bc-Kh%C3%A1nh-100083332121186/", "Công an xã Phước Khánh tỉnh Đồng Nai")</f>
        <v>Công an xã Phước Khánh tỉnh Đồng Nai</v>
      </c>
      <c r="C882" s="20" t="s">
        <v>12</v>
      </c>
      <c r="D882" s="20" t="s">
        <v>16</v>
      </c>
      <c r="E882" s="1" t="s">
        <v>13</v>
      </c>
      <c r="F882" s="1" t="s">
        <v>13</v>
      </c>
      <c r="G882" s="1" t="s">
        <v>13</v>
      </c>
      <c r="H882" s="1" t="s">
        <v>14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19882</v>
      </c>
      <c r="B883" s="19" t="str">
        <f>HYPERLINK("https://nhontrach.dongnai.gov.vn/Pages/gioithieu_Xa-TT.aspx?CatID=47", "UBND Ủy ban nhân dân xã Phước Khánh tỉnh Đồng Nai")</f>
        <v>UBND Ủy ban nhân dân xã Phước Khánh tỉnh Đồng Nai</v>
      </c>
      <c r="C883" s="20" t="s">
        <v>12</v>
      </c>
      <c r="D883" s="21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19883</v>
      </c>
      <c r="B884" s="19" t="str">
        <f>HYPERLINK("https://www.facebook.com/p/C%C3%B4ng-an-x%C3%A3-An-Ph%C6%B0%E1%BB%9Bc-61553715524539/", "Công an xã Phước An tỉnh Đồng Nai")</f>
        <v>Công an xã Phước An tỉnh Đồng Nai</v>
      </c>
      <c r="C884" s="20" t="s">
        <v>12</v>
      </c>
      <c r="D884" s="20" t="s">
        <v>16</v>
      </c>
      <c r="E884" s="1" t="s">
        <v>13</v>
      </c>
      <c r="F884" s="1" t="s">
        <v>13</v>
      </c>
      <c r="G884" s="1" t="s">
        <v>13</v>
      </c>
      <c r="H884" s="1" t="s">
        <v>14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19884</v>
      </c>
      <c r="B885" s="19" t="str">
        <f>HYPERLINK("https://dongnai.gov.vn/Pages/newsdetail.aspx?NewsId=44868&amp;CatId=185", "UBND Ủy ban nhân dân xã Phước An tỉnh Đồng Nai")</f>
        <v>UBND Ủy ban nhân dân xã Phước An tỉnh Đồng Nai</v>
      </c>
      <c r="C885" s="20" t="s">
        <v>12</v>
      </c>
      <c r="D885" s="21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19885</v>
      </c>
      <c r="B886" s="19" t="s">
        <v>153</v>
      </c>
      <c r="C886" s="22" t="s">
        <v>13</v>
      </c>
      <c r="D886" s="20"/>
      <c r="E886" s="1" t="s">
        <v>13</v>
      </c>
      <c r="F886" s="1" t="s">
        <v>13</v>
      </c>
      <c r="G886" s="1" t="s">
        <v>13</v>
      </c>
      <c r="H886" s="1" t="s">
        <v>14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19886</v>
      </c>
      <c r="B887" s="19" t="str">
        <f>HYPERLINK("https://phuong1.vungtau.baria-vungtau.gov.vn/", "UBND Ủy ban nhân dân phường 1 tỉnh Bà Rịa - Vũng Tàu")</f>
        <v>UBND Ủy ban nhân dân phường 1 tỉnh Bà Rịa - Vũng Tàu</v>
      </c>
      <c r="C887" s="20" t="s">
        <v>12</v>
      </c>
      <c r="D887" s="21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19887</v>
      </c>
      <c r="B888" s="19" t="str">
        <f>HYPERLINK("https://www.facebook.com/biz/computer-services/?place_id=110165855669676", "Công an phường Thắng Tam tỉnh Bà Rịa - Vũng Tàu")</f>
        <v>Công an phường Thắng Tam tỉnh Bà Rịa - Vũng Tàu</v>
      </c>
      <c r="C888" s="20" t="s">
        <v>12</v>
      </c>
      <c r="D888" s="20" t="s">
        <v>16</v>
      </c>
      <c r="E888" s="1" t="s">
        <v>13</v>
      </c>
      <c r="F888" s="1" t="s">
        <v>13</v>
      </c>
      <c r="G888" s="1" t="s">
        <v>13</v>
      </c>
      <c r="H888" s="1" t="s">
        <v>14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19888</v>
      </c>
      <c r="B889" s="19" t="str">
        <f>HYPERLINK("https://thangtam.vungtau.baria-vungtau.gov.vn/", "UBND Ủy ban nhân dân phường Thắng Tam tỉnh Bà Rịa - Vũng Tàu")</f>
        <v>UBND Ủy ban nhân dân phường Thắng Tam tỉnh Bà Rịa - Vũng Tàu</v>
      </c>
      <c r="C889" s="20" t="s">
        <v>12</v>
      </c>
      <c r="D889" s="21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19889</v>
      </c>
      <c r="B890" s="19" t="str">
        <f>HYPERLINK("https://www.facebook.com/tuoitrebariavungtau/?locale=vi_VN", "Công an phường 2 tỉnh Bà Rịa - Vũng Tàu")</f>
        <v>Công an phường 2 tỉnh Bà Rịa - Vũng Tàu</v>
      </c>
      <c r="C890" s="20" t="s">
        <v>12</v>
      </c>
      <c r="D890" s="20"/>
      <c r="E890" s="1" t="s">
        <v>13</v>
      </c>
      <c r="F890" s="1" t="s">
        <v>13</v>
      </c>
      <c r="G890" s="1" t="s">
        <v>13</v>
      </c>
      <c r="H890" s="1" t="s">
        <v>14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19890</v>
      </c>
      <c r="B891" s="19" t="str">
        <f>HYPERLINK("https://phuong2.vungtau.baria-vungtau.gov.vn/", "UBND Ủy ban nhân dân phường 2 tỉnh Bà Rịa - Vũng Tàu")</f>
        <v>UBND Ủy ban nhân dân phường 2 tỉnh Bà Rịa - Vũng Tàu</v>
      </c>
      <c r="C891" s="20" t="s">
        <v>12</v>
      </c>
      <c r="D891" s="21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19891</v>
      </c>
      <c r="B892" s="19" t="str">
        <f>HYPERLINK("https://www.facebook.com/p/Tu%E1%BB%95i-tr%E1%BA%BB-Ph%C6%B0%E1%BB%9Dng-3-Th%C3%A0nh-ph%E1%BB%91-V%C5%A9ng-T%C3%A0u-100076894332195/?locale=af_ZA", "Công an phường 3 tỉnh Bà Rịa - Vũng Tàu")</f>
        <v>Công an phường 3 tỉnh Bà Rịa - Vũng Tàu</v>
      </c>
      <c r="C892" s="20" t="s">
        <v>12</v>
      </c>
      <c r="D892" s="20"/>
      <c r="E892" s="1" t="s">
        <v>13</v>
      </c>
      <c r="F892" s="1" t="s">
        <v>13</v>
      </c>
      <c r="G892" s="1" t="s">
        <v>13</v>
      </c>
      <c r="H892" s="1" t="s">
        <v>14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19892</v>
      </c>
      <c r="B893" s="19" t="str">
        <f>HYPERLINK("https://phuong3.vungtau.baria-vungtau.gov.vn/", "UBND Ủy ban nhân dân phường 3 tỉnh Bà Rịa - Vũng Tàu")</f>
        <v>UBND Ủy ban nhân dân phường 3 tỉnh Bà Rịa - Vũng Tàu</v>
      </c>
      <c r="C893" s="20" t="s">
        <v>12</v>
      </c>
      <c r="D893" s="21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19893</v>
      </c>
      <c r="B894" s="19" t="s">
        <v>154</v>
      </c>
      <c r="C894" s="22" t="s">
        <v>13</v>
      </c>
      <c r="D894" s="20"/>
      <c r="E894" s="1" t="s">
        <v>13</v>
      </c>
      <c r="F894" s="1" t="s">
        <v>13</v>
      </c>
      <c r="G894" s="1" t="s">
        <v>13</v>
      </c>
      <c r="H894" s="1" t="s">
        <v>14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19894</v>
      </c>
      <c r="B895" s="19" t="str">
        <f>HYPERLINK("https://phuong4.vungtau.baria-vungtau.gov.vn/", "UBND Ủy ban nhân dân phường 4 tỉnh Bà Rịa - Vũng Tàu")</f>
        <v>UBND Ủy ban nhân dân phường 4 tỉnh Bà Rịa - Vũng Tàu</v>
      </c>
      <c r="C895" s="20" t="s">
        <v>12</v>
      </c>
      <c r="D895" s="21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19895</v>
      </c>
      <c r="B896" s="19" t="s">
        <v>155</v>
      </c>
      <c r="C896" s="22" t="s">
        <v>13</v>
      </c>
      <c r="D896" s="20"/>
      <c r="E896" s="1" t="s">
        <v>13</v>
      </c>
      <c r="F896" s="1" t="s">
        <v>13</v>
      </c>
      <c r="G896" s="1" t="s">
        <v>13</v>
      </c>
      <c r="H896" s="1" t="s">
        <v>14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19896</v>
      </c>
      <c r="B897" s="19" t="str">
        <f>HYPERLINK("https://phuong5.vungtau.baria-vungtau.gov.vn/", "UBND Ủy ban nhân dân phường 5 tỉnh Bà Rịa - Vũng Tàu")</f>
        <v>UBND Ủy ban nhân dân phường 5 tỉnh Bà Rịa - Vũng Tàu</v>
      </c>
      <c r="C897" s="20" t="s">
        <v>12</v>
      </c>
      <c r="D897" s="21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19897</v>
      </c>
      <c r="B898" s="19" t="str">
        <f>HYPERLINK("https://www.facebook.com/groups/417819772977469/", "Công an phường Thắng Nhì tỉnh Bà Rịa - Vũng Tàu")</f>
        <v>Công an phường Thắng Nhì tỉnh Bà Rịa - Vũng Tàu</v>
      </c>
      <c r="C898" s="20" t="s">
        <v>12</v>
      </c>
      <c r="D898" s="20"/>
      <c r="E898" s="1" t="s">
        <v>13</v>
      </c>
      <c r="F898" s="1" t="s">
        <v>13</v>
      </c>
      <c r="G898" s="1" t="s">
        <v>13</v>
      </c>
      <c r="H898" s="1" t="s">
        <v>14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19898</v>
      </c>
      <c r="B899" s="19" t="str">
        <f>HYPERLINK("https://thangnhi.vungtau.baria-vungtau.gov.vn/", "UBND Ủy ban nhân dân phường Thắng Nhì tỉnh Bà Rịa - Vũng Tàu")</f>
        <v>UBND Ủy ban nhân dân phường Thắng Nhì tỉnh Bà Rịa - Vũng Tàu</v>
      </c>
      <c r="C899" s="20" t="s">
        <v>12</v>
      </c>
      <c r="D899" s="21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19899</v>
      </c>
      <c r="B900" s="19" t="s">
        <v>156</v>
      </c>
      <c r="C900" s="22" t="s">
        <v>13</v>
      </c>
      <c r="D900" s="20" t="s">
        <v>16</v>
      </c>
      <c r="E900" s="1" t="s">
        <v>13</v>
      </c>
      <c r="F900" s="1" t="s">
        <v>13</v>
      </c>
      <c r="G900" s="1" t="s">
        <v>13</v>
      </c>
      <c r="H900" s="1" t="s">
        <v>14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19900</v>
      </c>
      <c r="B901" s="19" t="str">
        <f>HYPERLINK("https://phuong7.vungtau.baria-vungtau.gov.vn/", "UBND Ủy ban nhân dân phường 7 tỉnh Bà Rịa - Vũng Tàu")</f>
        <v>UBND Ủy ban nhân dân phường 7 tỉnh Bà Rịa - Vũng Tàu</v>
      </c>
      <c r="C901" s="20" t="s">
        <v>12</v>
      </c>
      <c r="D901" s="21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19901</v>
      </c>
      <c r="B902" s="19" t="str">
        <f>HYPERLINK("https://www.facebook.com/nguyenanninh.vungtau/?locale=vi_VN", "Công an phường Nguyễn An Ninh tỉnh Bà Rịa - Vũng Tàu")</f>
        <v>Công an phường Nguyễn An Ninh tỉnh Bà Rịa - Vũng Tàu</v>
      </c>
      <c r="C902" s="20" t="s">
        <v>12</v>
      </c>
      <c r="D902" s="20"/>
      <c r="E902" s="1" t="s">
        <v>13</v>
      </c>
      <c r="F902" s="1" t="s">
        <v>13</v>
      </c>
      <c r="G902" s="1" t="s">
        <v>13</v>
      </c>
      <c r="H902" s="1" t="s">
        <v>14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19902</v>
      </c>
      <c r="B903" s="19" t="str">
        <f>HYPERLINK("https://nguyenanninh.vungtau.baria-vungtau.gov.vn/", "UBND Ủy ban nhân dân phường Nguyễn An Ninh tỉnh Bà Rịa - Vũng Tàu")</f>
        <v>UBND Ủy ban nhân dân phường Nguyễn An Ninh tỉnh Bà Rịa - Vũng Tàu</v>
      </c>
      <c r="C903" s="20" t="s">
        <v>12</v>
      </c>
      <c r="D903" s="21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19903</v>
      </c>
      <c r="B904" s="19" t="str">
        <f>HYPERLINK("https://www.facebook.com/p/C%C3%B4ng-an-Ph%C6%B0%E1%BB%9Dng-8-V%C5%A9ng-T%C3%A0u-100083956775697/", "Công an phường 8 tỉnh Bà Rịa - Vũng Tàu")</f>
        <v>Công an phường 8 tỉnh Bà Rịa - Vũng Tàu</v>
      </c>
      <c r="C904" s="20" t="s">
        <v>12</v>
      </c>
      <c r="D904" s="20"/>
      <c r="E904" s="1" t="s">
        <v>13</v>
      </c>
      <c r="F904" s="1" t="s">
        <v>13</v>
      </c>
      <c r="G904" s="1" t="s">
        <v>13</v>
      </c>
      <c r="H904" s="1" t="s">
        <v>14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19904</v>
      </c>
      <c r="B905" s="19" t="str">
        <f>HYPERLINK("https://phuong8.vungtau.baria-vungtau.gov.vn/", "UBND Ủy ban nhân dân phường 8 tỉnh Bà Rịa - Vũng Tàu")</f>
        <v>UBND Ủy ban nhân dân phường 8 tỉnh Bà Rịa - Vũng Tàu</v>
      </c>
      <c r="C905" s="20" t="s">
        <v>12</v>
      </c>
      <c r="D905" s="21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19905</v>
      </c>
      <c r="B906" s="19" t="str">
        <f>HYPERLINK("https://www.facebook.com/biz/insurance-company/?place_id=106031236091318", "Công an phường 9 tỉnh Bà Rịa - Vũng Tàu")</f>
        <v>Công an phường 9 tỉnh Bà Rịa - Vũng Tàu</v>
      </c>
      <c r="C906" s="20" t="s">
        <v>12</v>
      </c>
      <c r="D906" s="20"/>
      <c r="E906" s="1" t="s">
        <v>13</v>
      </c>
      <c r="F906" s="1" t="s">
        <v>13</v>
      </c>
      <c r="G906" s="1" t="s">
        <v>13</v>
      </c>
      <c r="H906" s="1" t="s">
        <v>14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19906</v>
      </c>
      <c r="B907" s="19" t="str">
        <f>HYPERLINK("https://phuong9.vungtau.baria-vungtau.gov.vn/", "UBND Ủy ban nhân dân phường 9 tỉnh Bà Rịa - Vũng Tàu")</f>
        <v>UBND Ủy ban nhân dân phường 9 tỉnh Bà Rịa - Vũng Tàu</v>
      </c>
      <c r="C907" s="20" t="s">
        <v>12</v>
      </c>
      <c r="D907" s="21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19907</v>
      </c>
      <c r="B908" s="19" t="str">
        <f>HYPERLINK("https://www.facebook.com/1583458838492571", "Công an phường Thắng Nhất tỉnh Bà Rịa - Vũng Tàu")</f>
        <v>Công an phường Thắng Nhất tỉnh Bà Rịa - Vũng Tàu</v>
      </c>
      <c r="C908" s="20" t="s">
        <v>12</v>
      </c>
      <c r="D908" s="20"/>
      <c r="E908" s="1" t="s">
        <v>13</v>
      </c>
      <c r="F908" s="1" t="s">
        <v>13</v>
      </c>
      <c r="G908" s="1" t="s">
        <v>13</v>
      </c>
      <c r="H908" s="1" t="s">
        <v>14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19908</v>
      </c>
      <c r="B909" s="19" t="str">
        <f>HYPERLINK("https://thangnhat.vungtau.baria-vungtau.gov.vn/", "UBND Ủy ban nhân dân phường Thắng Nhất tỉnh Bà Rịa - Vũng Tàu")</f>
        <v>UBND Ủy ban nhân dân phường Thắng Nhất tỉnh Bà Rịa - Vũng Tàu</v>
      </c>
      <c r="C909" s="20" t="s">
        <v>12</v>
      </c>
      <c r="D909" s="21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19909</v>
      </c>
      <c r="B910" s="19" t="s">
        <v>157</v>
      </c>
      <c r="C910" s="22" t="s">
        <v>13</v>
      </c>
      <c r="D910" s="20" t="s">
        <v>16</v>
      </c>
      <c r="E910" s="1" t="s">
        <v>13</v>
      </c>
      <c r="F910" s="1" t="s">
        <v>13</v>
      </c>
      <c r="G910" s="1" t="s">
        <v>13</v>
      </c>
      <c r="H910" s="1" t="s">
        <v>14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19910</v>
      </c>
      <c r="B911" s="19" t="str">
        <f>HYPERLINK("https://rachdua.vungtau.baria-vungtau.gov.vn/", "UBND Ủy ban nhân dân phường Rạch Dừa tỉnh Bà Rịa - Vũng Tàu")</f>
        <v>UBND Ủy ban nhân dân phường Rạch Dừa tỉnh Bà Rịa - Vũng Tàu</v>
      </c>
      <c r="C911" s="20" t="s">
        <v>12</v>
      </c>
      <c r="D911" s="21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19911</v>
      </c>
      <c r="B912" s="19" t="s">
        <v>158</v>
      </c>
      <c r="C912" s="22" t="s">
        <v>13</v>
      </c>
      <c r="D912" s="20"/>
      <c r="E912" s="1" t="s">
        <v>13</v>
      </c>
      <c r="F912" s="1" t="s">
        <v>13</v>
      </c>
      <c r="G912" s="1" t="s">
        <v>13</v>
      </c>
      <c r="H912" s="1" t="s">
        <v>14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19912</v>
      </c>
      <c r="B913" s="19" t="str">
        <f>HYPERLINK("https://phuong10.vungtau.baria-vungtau.gov.vn/", "UBND Ủy ban nhân dân phường 10 tỉnh Bà Rịa - Vũng Tàu")</f>
        <v>UBND Ủy ban nhân dân phường 10 tỉnh Bà Rịa - Vũng Tàu</v>
      </c>
      <c r="C913" s="20" t="s">
        <v>12</v>
      </c>
      <c r="D913" s="21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19913</v>
      </c>
      <c r="B914" s="19" t="str">
        <f>HYPERLINK("https://www.facebook.com/danguyphuong11/", "Công an phường 11 tỉnh Bà Rịa - Vũng Tàu")</f>
        <v>Công an phường 11 tỉnh Bà Rịa - Vũng Tàu</v>
      </c>
      <c r="C914" s="20" t="s">
        <v>12</v>
      </c>
      <c r="D914" s="20"/>
      <c r="E914" s="1" t="s">
        <v>13</v>
      </c>
      <c r="F914" s="1" t="s">
        <v>13</v>
      </c>
      <c r="G914" s="1" t="s">
        <v>13</v>
      </c>
      <c r="H914" s="1" t="s">
        <v>14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19914</v>
      </c>
      <c r="B915" s="19" t="str">
        <f>HYPERLINK("https://phuong11.vungtau.baria-vungtau.gov.vn/", "UBND Ủy ban nhân dân phường 11 tỉnh Bà Rịa - Vũng Tàu")</f>
        <v>UBND Ủy ban nhân dân phường 11 tỉnh Bà Rịa - Vũng Tàu</v>
      </c>
      <c r="C915" s="20" t="s">
        <v>12</v>
      </c>
      <c r="D915" s="21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19915</v>
      </c>
      <c r="B916" s="19" t="str">
        <f>HYPERLINK("https://www.facebook.com/p/UBND-ph%C6%B0%E1%BB%9Dng-12-TPVT-100064975180768/", "Công an phường 12 tỉnh Bà Rịa - Vũng Tàu")</f>
        <v>Công an phường 12 tỉnh Bà Rịa - Vũng Tàu</v>
      </c>
      <c r="C916" s="20" t="s">
        <v>12</v>
      </c>
      <c r="D916" s="20"/>
      <c r="E916" s="1" t="s">
        <v>13</v>
      </c>
      <c r="F916" s="1" t="s">
        <v>13</v>
      </c>
      <c r="G916" s="1" t="s">
        <v>13</v>
      </c>
      <c r="H916" s="1" t="s">
        <v>14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19916</v>
      </c>
      <c r="B917" s="19" t="str">
        <f>HYPERLINK("https://phuong12.vungtau.baria-vungtau.gov.vn/", "UBND Ủy ban nhân dân phường 12 tỉnh Bà Rịa - Vũng Tàu")</f>
        <v>UBND Ủy ban nhân dân phường 12 tỉnh Bà Rịa - Vũng Tàu</v>
      </c>
      <c r="C917" s="20" t="s">
        <v>12</v>
      </c>
      <c r="D917" s="21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19917</v>
      </c>
      <c r="B918" s="19" t="s">
        <v>159</v>
      </c>
      <c r="C918" s="22" t="s">
        <v>13</v>
      </c>
      <c r="D918" s="20"/>
      <c r="E918" s="1" t="s">
        <v>13</v>
      </c>
      <c r="F918" s="1" t="s">
        <v>13</v>
      </c>
      <c r="G918" s="1" t="s">
        <v>13</v>
      </c>
      <c r="H918" s="1" t="s">
        <v>14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19918</v>
      </c>
      <c r="B919" s="19" t="str">
        <f>HYPERLINK("https://longson.vungtau.baria-vungtau.gov.vn/", "UBND Ủy ban nhân dân xã Long Sơn tỉnh Bà Rịa - Vũng Tàu")</f>
        <v>UBND Ủy ban nhân dân xã Long Sơn tỉnh Bà Rịa - Vũng Tàu</v>
      </c>
      <c r="C919" s="20" t="s">
        <v>12</v>
      </c>
      <c r="D919" s="21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19919</v>
      </c>
      <c r="B920" s="19" t="s">
        <v>160</v>
      </c>
      <c r="C920" s="22" t="s">
        <v>13</v>
      </c>
      <c r="D920" s="20"/>
      <c r="E920" s="1" t="s">
        <v>13</v>
      </c>
      <c r="F920" s="1" t="s">
        <v>13</v>
      </c>
      <c r="G920" s="1" t="s">
        <v>13</v>
      </c>
      <c r="H920" s="1" t="s">
        <v>14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19920</v>
      </c>
      <c r="B921" s="19" t="str">
        <f>HYPERLINK("https://phuochung.baria.baria-vungtau.gov.vn/", "UBND Ủy ban nhân dân phường Phước Hưng tỉnh Bà Rịa - Vũng Tàu")</f>
        <v>UBND Ủy ban nhân dân phường Phước Hưng tỉnh Bà Rịa - Vũng Tàu</v>
      </c>
      <c r="C921" s="20" t="s">
        <v>12</v>
      </c>
      <c r="D921" s="21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19921</v>
      </c>
      <c r="B922" s="19" t="str">
        <f>HYPERLINK("https://www.facebook.com/313112213668734", "Công an phường Phước Hiệp tỉnh Bà Rịa - Vũng Tàu")</f>
        <v>Công an phường Phước Hiệp tỉnh Bà Rịa - Vũng Tàu</v>
      </c>
      <c r="C922" s="20" t="s">
        <v>12</v>
      </c>
      <c r="D922" s="20"/>
      <c r="E922" s="1" t="s">
        <v>13</v>
      </c>
      <c r="F922" s="1" t="s">
        <v>13</v>
      </c>
      <c r="G922" s="1" t="s">
        <v>13</v>
      </c>
      <c r="H922" s="1" t="s">
        <v>14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19922</v>
      </c>
      <c r="B923" s="19" t="str">
        <f>HYPERLINK("https://phuochiep.baria.baria-vungtau.gov.vn/", "UBND Ủy ban nhân dân phường Phước Hiệp tỉnh Bà Rịa - Vũng Tàu")</f>
        <v>UBND Ủy ban nhân dân phường Phước Hiệp tỉnh Bà Rịa - Vũng Tàu</v>
      </c>
      <c r="C923" s="20" t="s">
        <v>12</v>
      </c>
      <c r="D923" s="21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19923</v>
      </c>
      <c r="B924" s="19" t="str">
        <f>HYPERLINK("https://www.facebook.com/reel/1441648283169816/", "Công an phường Phước Nguyên tỉnh Bà Rịa - Vũng Tàu")</f>
        <v>Công an phường Phước Nguyên tỉnh Bà Rịa - Vũng Tàu</v>
      </c>
      <c r="C924" s="20" t="s">
        <v>12</v>
      </c>
      <c r="D924" s="20"/>
      <c r="E924" s="1" t="s">
        <v>13</v>
      </c>
      <c r="F924" s="1" t="s">
        <v>13</v>
      </c>
      <c r="G924" s="1" t="s">
        <v>13</v>
      </c>
      <c r="H924" s="1" t="s">
        <v>14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19924</v>
      </c>
      <c r="B925" s="19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925" s="20" t="s">
        <v>12</v>
      </c>
      <c r="D925" s="21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19925</v>
      </c>
      <c r="B926" s="19" t="str">
        <f>HYPERLINK("https://www.facebook.com/thanhnienlongtoan/", "Công an phường Long Toàn tỉnh Bà Rịa - Vũng Tàu")</f>
        <v>Công an phường Long Toàn tỉnh Bà Rịa - Vũng Tàu</v>
      </c>
      <c r="C926" s="20" t="s">
        <v>12</v>
      </c>
      <c r="D926" s="20"/>
      <c r="E926" s="1" t="s">
        <v>13</v>
      </c>
      <c r="F926" s="1" t="s">
        <v>13</v>
      </c>
      <c r="G926" s="1" t="s">
        <v>13</v>
      </c>
      <c r="H926" s="1" t="s">
        <v>14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19926</v>
      </c>
      <c r="B927" s="19" t="str">
        <f>HYPERLINK("https://longtoan.baria.baria-vungtau.gov.vn/", "UBND Ủy ban nhân dân phường Long Toàn tỉnh Bà Rịa - Vũng Tàu")</f>
        <v>UBND Ủy ban nhân dân phường Long Toàn tỉnh Bà Rịa - Vũng Tàu</v>
      </c>
      <c r="C927" s="20" t="s">
        <v>12</v>
      </c>
      <c r="D927" s="21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19927</v>
      </c>
      <c r="B928" s="19" t="str">
        <f>HYPERLINK("https://www.facebook.com/909783579845802", "Công an phường Long Tâm tỉnh Bà Rịa - Vũng Tàu")</f>
        <v>Công an phường Long Tâm tỉnh Bà Rịa - Vũng Tàu</v>
      </c>
      <c r="C928" s="20" t="s">
        <v>12</v>
      </c>
      <c r="D928" s="20"/>
      <c r="E928" s="1" t="s">
        <v>13</v>
      </c>
      <c r="F928" s="1" t="s">
        <v>13</v>
      </c>
      <c r="G928" s="1" t="s">
        <v>13</v>
      </c>
      <c r="H928" s="1" t="s">
        <v>14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19928</v>
      </c>
      <c r="B929" s="19" t="str">
        <f>HYPERLINK("https://longtam.baria.baria-vungtau.gov.vn/", "UBND Ủy ban nhân dân phường Long Tâm tỉnh Bà Rịa - Vũng Tàu")</f>
        <v>UBND Ủy ban nhân dân phường Long Tâm tỉnh Bà Rịa - Vũng Tàu</v>
      </c>
      <c r="C929" s="20" t="s">
        <v>12</v>
      </c>
      <c r="D929" s="21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19929</v>
      </c>
      <c r="B930" s="19" t="s">
        <v>161</v>
      </c>
      <c r="C930" s="22" t="s">
        <v>13</v>
      </c>
      <c r="D930" s="20"/>
      <c r="E930" s="1" t="s">
        <v>13</v>
      </c>
      <c r="F930" s="1" t="s">
        <v>13</v>
      </c>
      <c r="G930" s="1" t="s">
        <v>13</v>
      </c>
      <c r="H930" s="1" t="s">
        <v>14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19930</v>
      </c>
      <c r="B931" s="19" t="str">
        <f>HYPERLINK("https://phuoctrung.baria.baria-vungtau.gov.vn/", "UBND Ủy ban nhân dân phường Phước Trung tỉnh Bà Rịa - Vũng Tàu")</f>
        <v>UBND Ủy ban nhân dân phường Phước Trung tỉnh Bà Rịa - Vũng Tàu</v>
      </c>
      <c r="C931" s="20" t="s">
        <v>12</v>
      </c>
      <c r="D931" s="21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19931</v>
      </c>
      <c r="B932" s="19" t="s">
        <v>162</v>
      </c>
      <c r="C932" s="22" t="s">
        <v>13</v>
      </c>
      <c r="D932" s="20"/>
      <c r="E932" s="1" t="s">
        <v>13</v>
      </c>
      <c r="F932" s="1" t="s">
        <v>13</v>
      </c>
      <c r="G932" s="1" t="s">
        <v>13</v>
      </c>
      <c r="H932" s="1" t="s">
        <v>14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19932</v>
      </c>
      <c r="B933" s="19" t="str">
        <f>HYPERLINK("https://longhuong.baria.baria-vungtau.gov.vn/", "UBND Ủy ban nhân dân phường Long Hương tỉnh Bà Rịa - Vũng Tàu")</f>
        <v>UBND Ủy ban nhân dân phường Long Hương tỉnh Bà Rịa - Vũng Tàu</v>
      </c>
      <c r="C933" s="20" t="s">
        <v>12</v>
      </c>
      <c r="D933" s="21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19933</v>
      </c>
      <c r="B934" s="19" t="s">
        <v>163</v>
      </c>
      <c r="C934" s="22" t="s">
        <v>13</v>
      </c>
      <c r="D934" s="20"/>
      <c r="E934" s="1" t="s">
        <v>13</v>
      </c>
      <c r="F934" s="1" t="s">
        <v>13</v>
      </c>
      <c r="G934" s="1" t="s">
        <v>13</v>
      </c>
      <c r="H934" s="1" t="s">
        <v>14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19934</v>
      </c>
      <c r="B935" s="19" t="str">
        <f>HYPERLINK("https://kimdinh.baria.baria-vungtau.gov.vn/", "UBND Ủy ban nhân dân phường Kim Dinh tỉnh Bà Rịa - Vũng Tàu")</f>
        <v>UBND Ủy ban nhân dân phường Kim Dinh tỉnh Bà Rịa - Vũng Tàu</v>
      </c>
      <c r="C935" s="20" t="s">
        <v>12</v>
      </c>
      <c r="D935" s="21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19935</v>
      </c>
      <c r="B936" s="19" t="str">
        <f>HYPERLINK("https://www.facebook.com/thanhnien.tanhung/", "Công an xã Tân Hưng tỉnh Bà Rịa - Vũng Tàu")</f>
        <v>Công an xã Tân Hưng tỉnh Bà Rịa - Vũng Tàu</v>
      </c>
      <c r="C936" s="20" t="s">
        <v>12</v>
      </c>
      <c r="D936" s="20"/>
      <c r="E936" s="1" t="s">
        <v>13</v>
      </c>
      <c r="F936" s="1" t="s">
        <v>13</v>
      </c>
      <c r="G936" s="1" t="s">
        <v>13</v>
      </c>
      <c r="H936" s="1" t="s">
        <v>14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19936</v>
      </c>
      <c r="B937" s="19" t="str">
        <f>HYPERLINK("https://tanhung.baria.baria-vungtau.gov.vn/", "UBND Ủy ban nhân dân xã Tân Hưng tỉnh Bà Rịa - Vũng Tàu")</f>
        <v>UBND Ủy ban nhân dân xã Tân Hưng tỉnh Bà Rịa - Vũng Tàu</v>
      </c>
      <c r="C937" s="20" t="s">
        <v>12</v>
      </c>
      <c r="D937" s="21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19937</v>
      </c>
      <c r="B938" s="19" t="s">
        <v>164</v>
      </c>
      <c r="C938" s="22" t="s">
        <v>13</v>
      </c>
      <c r="D938" s="20"/>
      <c r="E938" s="1" t="s">
        <v>13</v>
      </c>
      <c r="F938" s="1" t="s">
        <v>13</v>
      </c>
      <c r="G938" s="1" t="s">
        <v>13</v>
      </c>
      <c r="H938" s="1" t="s">
        <v>14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19938</v>
      </c>
      <c r="B939" s="19" t="str">
        <f>HYPERLINK("https://longphuoc.baria.baria-vungtau.gov.vn/", "UBND Ủy ban nhân dân xã Long Phước tỉnh Bà Rịa - Vũng Tàu")</f>
        <v>UBND Ủy ban nhân dân xã Long Phước tỉnh Bà Rịa - Vũng Tàu</v>
      </c>
      <c r="C939" s="20" t="s">
        <v>12</v>
      </c>
      <c r="D939" s="21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19939</v>
      </c>
      <c r="B940" s="19" t="str">
        <f>HYPERLINK("https://www.facebook.com/p/C%C3%B4ng-an-x%C3%A3-Ho%C3%A0-Long-100066626566441/", "Công an xã Hoà Long tỉnh Bà Rịa - Vũng Tàu")</f>
        <v>Công an xã Hoà Long tỉnh Bà Rịa - Vũng Tàu</v>
      </c>
      <c r="C940" s="20" t="s">
        <v>12</v>
      </c>
      <c r="D940" s="20" t="s">
        <v>16</v>
      </c>
      <c r="E940" s="1" t="s">
        <v>13</v>
      </c>
      <c r="F940" s="1" t="s">
        <v>13</v>
      </c>
      <c r="G940" s="1" t="s">
        <v>13</v>
      </c>
      <c r="H940" s="1" t="s">
        <v>14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19940</v>
      </c>
      <c r="B941" s="19" t="str">
        <f>HYPERLINK("https://hoalong.baria.baria-vungtau.gov.vn/", "UBND Ủy ban nhân dân xã Hoà Long tỉnh Bà Rịa - Vũng Tàu")</f>
        <v>UBND Ủy ban nhân dân xã Hoà Long tỉnh Bà Rịa - Vũng Tàu</v>
      </c>
      <c r="C941" s="20" t="s">
        <v>12</v>
      </c>
      <c r="D941" s="21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19941</v>
      </c>
      <c r="B942" s="19" t="str">
        <f>HYPERLINK("https://www.facebook.com/p/C%C3%B4ng-an-X%C3%A3-B%C3%A0u-Chinh-100068781315208/", "Công an xã Bàu Chinh tỉnh Bà Rịa - Vũng Tàu")</f>
        <v>Công an xã Bàu Chinh tỉnh Bà Rịa - Vũng Tàu</v>
      </c>
      <c r="C942" s="20" t="s">
        <v>12</v>
      </c>
      <c r="D942" s="20" t="s">
        <v>16</v>
      </c>
      <c r="E942" s="1" t="s">
        <v>13</v>
      </c>
      <c r="F942" s="1" t="s">
        <v>13</v>
      </c>
      <c r="G942" s="1" t="s">
        <v>13</v>
      </c>
      <c r="H942" s="1" t="s">
        <v>14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19942</v>
      </c>
      <c r="B943" s="19" t="str">
        <f>HYPERLINK("https://bauchinh.chauduc.baria-vungtau.gov.vn/", "UBND Ủy ban nhân dân xã Bàu Chinh tỉnh Bà Rịa - Vũng Tàu")</f>
        <v>UBND Ủy ban nhân dân xã Bàu Chinh tỉnh Bà Rịa - Vũng Tàu</v>
      </c>
      <c r="C943" s="20" t="s">
        <v>12</v>
      </c>
      <c r="D943" s="21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19943</v>
      </c>
      <c r="B944" s="19" t="str">
        <f>HYPERLINK("https://www.facebook.com/p/UBND-x%C3%A3-B%C3%8CNH-Ba-100057602522834/", "Công an xã Bình Ba tỉnh Bà Rịa - Vũng Tàu")</f>
        <v>Công an xã Bình Ba tỉnh Bà Rịa - Vũng Tàu</v>
      </c>
      <c r="C944" s="20" t="s">
        <v>12</v>
      </c>
      <c r="D944" s="20"/>
      <c r="E944" s="1" t="s">
        <v>13</v>
      </c>
      <c r="F944" s="1" t="s">
        <v>13</v>
      </c>
      <c r="G944" s="1" t="s">
        <v>13</v>
      </c>
      <c r="H944" s="1" t="s">
        <v>14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19944</v>
      </c>
      <c r="B945" s="19" t="str">
        <f>HYPERLINK("https://binhba.chauduc.baria-vungtau.gov.vn/", "UBND Ủy ban nhân dân xã Bình Ba tỉnh Bà Rịa - Vũng Tàu")</f>
        <v>UBND Ủy ban nhân dân xã Bình Ba tỉnh Bà Rịa - Vũng Tàu</v>
      </c>
      <c r="C945" s="20" t="s">
        <v>12</v>
      </c>
      <c r="D945" s="21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19945</v>
      </c>
      <c r="B946" s="19" t="str">
        <f>HYPERLINK("https://www.facebook.com/ConganSuoiNgheChauDuc/", "Công an xã Suối Nghệ tỉnh Bà Rịa - Vũng Tàu")</f>
        <v>Công an xã Suối Nghệ tỉnh Bà Rịa - Vũng Tàu</v>
      </c>
      <c r="C946" s="20" t="s">
        <v>12</v>
      </c>
      <c r="D946" s="20" t="s">
        <v>16</v>
      </c>
      <c r="E946" s="1" t="s">
        <v>13</v>
      </c>
      <c r="F946" s="1" t="s">
        <v>13</v>
      </c>
      <c r="G946" s="1" t="s">
        <v>13</v>
      </c>
      <c r="H946" s="1" t="s">
        <v>14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19946</v>
      </c>
      <c r="B947" s="19" t="str">
        <f>HYPERLINK("http://ttkhcn.baria-vungtau.gov.vn/suoinghe/", "UBND Ủy ban nhân dân xã Suối Nghệ tỉnh Bà Rịa - Vũng Tàu")</f>
        <v>UBND Ủy ban nhân dân xã Suối Nghệ tỉnh Bà Rịa - Vũng Tàu</v>
      </c>
      <c r="C947" s="20" t="s">
        <v>12</v>
      </c>
      <c r="D947" s="21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19947</v>
      </c>
      <c r="B948" s="19" t="str">
        <f>HYPERLINK("https://www.facebook.com/p/UBND-x%C3%A3-Xu%C3%A2n-S%C6%A1n-huy%E1%BB%87n-Ch%C3%A2u-%C4%90%E1%BB%A9c-t%E1%BB%89nh-B%C3%A0-R%E1%BB%8Ba-V%C5%A9ng-T%C3%A0u-100069389449706/", "Công an xã Xuân Sơn tỉnh Bà Rịa - Vũng Tàu")</f>
        <v>Công an xã Xuân Sơn tỉnh Bà Rịa - Vũng Tàu</v>
      </c>
      <c r="C948" s="20" t="s">
        <v>12</v>
      </c>
      <c r="D948" s="20" t="s">
        <v>16</v>
      </c>
      <c r="E948" s="1" t="s">
        <v>13</v>
      </c>
      <c r="F948" s="1" t="s">
        <v>13</v>
      </c>
      <c r="G948" s="1" t="s">
        <v>13</v>
      </c>
      <c r="H948" s="1" t="s">
        <v>14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19948</v>
      </c>
      <c r="B949" s="19" t="str">
        <f>HYPERLINK("https://xuanson.chauduc.baria-vungtau.gov.vn/", "UBND Ủy ban nhân dân xã Xuân Sơn tỉnh Bà Rịa - Vũng Tàu")</f>
        <v>UBND Ủy ban nhân dân xã Xuân Sơn tỉnh Bà Rịa - Vũng Tàu</v>
      </c>
      <c r="C949" s="20" t="s">
        <v>12</v>
      </c>
      <c r="D949" s="21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19949</v>
      </c>
      <c r="B950" s="19" t="str">
        <f>HYPERLINK("https://www.facebook.com/p/C%C3%B4ng-an-x%C3%A3-S%C6%A1n-B%C3%ACnh-100063907420993/", "Công an xã Sơn Bình tỉnh Bà Rịa - Vũng Tàu")</f>
        <v>Công an xã Sơn Bình tỉnh Bà Rịa - Vũng Tàu</v>
      </c>
      <c r="C950" s="20" t="s">
        <v>12</v>
      </c>
      <c r="D950" s="20" t="s">
        <v>16</v>
      </c>
      <c r="E950" s="1" t="s">
        <v>13</v>
      </c>
      <c r="F950" s="1" t="s">
        <v>13</v>
      </c>
      <c r="G950" s="1" t="s">
        <v>13</v>
      </c>
      <c r="H950" s="1" t="s">
        <v>14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19950</v>
      </c>
      <c r="B951" s="19" t="str">
        <f>HYPERLINK("https://sonbinh.chauduc.baria-vungtau.gov.vn/gioi-thieu-chung/", "UBND Ủy ban nhân dân xã Sơn Bình tỉnh Bà Rịa - Vũng Tàu")</f>
        <v>UBND Ủy ban nhân dân xã Sơn Bình tỉnh Bà Rịa - Vũng Tàu</v>
      </c>
      <c r="C951" s="20" t="s">
        <v>12</v>
      </c>
      <c r="D951" s="21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19951</v>
      </c>
      <c r="B952" s="19" t="str">
        <f>HYPERLINK("https://www.facebook.com/tuoitrebariavungtau/", "Công an xã Bình Giã tỉnh Bà Rịa - Vũng Tàu")</f>
        <v>Công an xã Bình Giã tỉnh Bà Rịa - Vũng Tàu</v>
      </c>
      <c r="C952" s="20" t="s">
        <v>12</v>
      </c>
      <c r="D952" s="20"/>
      <c r="E952" s="1" t="s">
        <v>13</v>
      </c>
      <c r="F952" s="1" t="s">
        <v>13</v>
      </c>
      <c r="G952" s="1" t="s">
        <v>13</v>
      </c>
      <c r="H952" s="1" t="s">
        <v>14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19952</v>
      </c>
      <c r="B953" s="19" t="str">
        <f>HYPERLINK("https://binhgia.chauduc.baria-vungtau.gov.vn/", "UBND Ủy ban nhân dân xã Bình Giã tỉnh Bà Rịa - Vũng Tàu")</f>
        <v>UBND Ủy ban nhân dân xã Bình Giã tỉnh Bà Rịa - Vũng Tàu</v>
      </c>
      <c r="C953" s="20" t="s">
        <v>12</v>
      </c>
      <c r="D953" s="21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19953</v>
      </c>
      <c r="B954" s="19" t="s">
        <v>165</v>
      </c>
      <c r="C954" s="22" t="s">
        <v>13</v>
      </c>
      <c r="D954" s="20" t="s">
        <v>16</v>
      </c>
      <c r="E954" s="1" t="s">
        <v>13</v>
      </c>
      <c r="F954" s="1" t="s">
        <v>13</v>
      </c>
      <c r="G954" s="1" t="s">
        <v>13</v>
      </c>
      <c r="H954" s="1" t="s">
        <v>14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19954</v>
      </c>
      <c r="B955" s="19" t="str">
        <f>HYPERLINK("https://binhtrung.chauduc.baria-vungtau.gov.vn/", "UBND Ủy ban nhân dân xã Bình Trung tỉnh Bà Rịa - Vũng Tàu")</f>
        <v>UBND Ủy ban nhân dân xã Bình Trung tỉnh Bà Rịa - Vũng Tàu</v>
      </c>
      <c r="C955" s="20" t="s">
        <v>12</v>
      </c>
      <c r="D955" s="21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19955</v>
      </c>
      <c r="B956" s="19" t="str">
        <f>HYPERLINK("https://www.facebook.com/p/C%C3%B4ng-an-x%C3%A3-X%C3%A0-Bang-Ch%C3%A2u-%C4%90%E1%BB%A9c-100082972644977/", "Công an xã Xà Bang tỉnh Bà Rịa - Vũng Tàu")</f>
        <v>Công an xã Xà Bang tỉnh Bà Rịa - Vũng Tàu</v>
      </c>
      <c r="C956" s="20" t="s">
        <v>12</v>
      </c>
      <c r="D956" s="20"/>
      <c r="E956" s="1" t="s">
        <v>13</v>
      </c>
      <c r="F956" s="1" t="s">
        <v>13</v>
      </c>
      <c r="G956" s="1" t="s">
        <v>13</v>
      </c>
      <c r="H956" s="1" t="s">
        <v>14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19956</v>
      </c>
      <c r="B957" s="19" t="str">
        <f>HYPERLINK("https://xabang.chauduc.baria-vungtau.gov.vn/", "UBND Ủy ban nhân dân xã Xà Bang tỉnh Bà Rịa - Vũng Tàu")</f>
        <v>UBND Ủy ban nhân dân xã Xà Bang tỉnh Bà Rịa - Vũng Tàu</v>
      </c>
      <c r="C957" s="20" t="s">
        <v>12</v>
      </c>
      <c r="D957" s="21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19957</v>
      </c>
      <c r="B958" s="19" t="s">
        <v>166</v>
      </c>
      <c r="C958" s="22" t="s">
        <v>13</v>
      </c>
      <c r="D958" s="20"/>
      <c r="E958" s="1" t="s">
        <v>13</v>
      </c>
      <c r="F958" s="1" t="s">
        <v>13</v>
      </c>
      <c r="G958" s="1" t="s">
        <v>13</v>
      </c>
      <c r="H958" s="1" t="s">
        <v>14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19958</v>
      </c>
      <c r="B959" s="19" t="str">
        <f>HYPERLINK("https://cubi.chauduc.baria-vungtau.gov.vn/", "UBND Ủy ban nhân dân xã Cù Bị tỉnh Bà Rịa - Vũng Tàu")</f>
        <v>UBND Ủy ban nhân dân xã Cù Bị tỉnh Bà Rịa - Vũng Tàu</v>
      </c>
      <c r="C959" s="20" t="s">
        <v>12</v>
      </c>
      <c r="D959" s="21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19959</v>
      </c>
      <c r="B960" s="19" t="str">
        <f>HYPERLINK("https://www.facebook.com/ANTTXALANGLON/", "Công an xã Láng Lớn tỉnh Bà Rịa - Vũng Tàu")</f>
        <v>Công an xã Láng Lớn tỉnh Bà Rịa - Vũng Tàu</v>
      </c>
      <c r="C960" s="20" t="s">
        <v>12</v>
      </c>
      <c r="D960" s="20"/>
      <c r="E960" s="1" t="s">
        <v>13</v>
      </c>
      <c r="F960" s="1" t="s">
        <v>13</v>
      </c>
      <c r="G960" s="1" t="s">
        <v>13</v>
      </c>
      <c r="H960" s="1" t="s">
        <v>14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19960</v>
      </c>
      <c r="B961" s="19" t="str">
        <f>HYPERLINK("https://langlon.chauduc.baria-vungtau.gov.vn/", "UBND Ủy ban nhân dân xã Láng Lớn tỉnh Bà Rịa - Vũng Tàu")</f>
        <v>UBND Ủy ban nhân dân xã Láng Lớn tỉnh Bà Rịa - Vũng Tàu</v>
      </c>
      <c r="C961" s="20" t="s">
        <v>12</v>
      </c>
      <c r="D961" s="21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19961</v>
      </c>
      <c r="B962" s="19" t="str">
        <f>HYPERLINK("https://www.facebook.com/AnreQuoc/?locale=vi_VN", "Công an xã Quảng Thành tỉnh Bà Rịa - Vũng Tàu")</f>
        <v>Công an xã Quảng Thành tỉnh Bà Rịa - Vũng Tàu</v>
      </c>
      <c r="C962" s="20" t="s">
        <v>12</v>
      </c>
      <c r="D962" s="20" t="s">
        <v>16</v>
      </c>
      <c r="E962" s="1" t="s">
        <v>13</v>
      </c>
      <c r="F962" s="1" t="s">
        <v>13</v>
      </c>
      <c r="G962" s="1" t="s">
        <v>13</v>
      </c>
      <c r="H962" s="1" t="s">
        <v>14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19962</v>
      </c>
      <c r="B963" s="19" t="str">
        <f>HYPERLINK("https://quangthanh.chauduc.baria-vungtau.gov.vn/", "UBND Ủy ban nhân dân xã Quảng Thành tỉnh Bà Rịa - Vũng Tàu")</f>
        <v>UBND Ủy ban nhân dân xã Quảng Thành tỉnh Bà Rịa - Vũng Tàu</v>
      </c>
      <c r="C963" s="20" t="s">
        <v>12</v>
      </c>
      <c r="D963" s="21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19963</v>
      </c>
      <c r="B964" s="19" t="str">
        <f>HYPERLINK("https://www.facebook.com/2662607743981059", "Công an xã Kim Long tỉnh Bà Rịa - Vũng Tàu")</f>
        <v>Công an xã Kim Long tỉnh Bà Rịa - Vũng Tàu</v>
      </c>
      <c r="C964" s="20" t="s">
        <v>12</v>
      </c>
      <c r="D964" s="20"/>
      <c r="E964" s="1" t="s">
        <v>13</v>
      </c>
      <c r="F964" s="1" t="s">
        <v>13</v>
      </c>
      <c r="G964" s="1" t="s">
        <v>13</v>
      </c>
      <c r="H964" s="1" t="s">
        <v>14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19964</v>
      </c>
      <c r="B965" s="19" t="str">
        <f>HYPERLINK("https://kimlong.chauduc.baria-vungtau.gov.vn/", "UBND Ủy ban nhân dân xã Kim Long tỉnh Bà Rịa - Vũng Tàu")</f>
        <v>UBND Ủy ban nhân dân xã Kim Long tỉnh Bà Rịa - Vũng Tàu</v>
      </c>
      <c r="C965" s="20" t="s">
        <v>12</v>
      </c>
      <c r="D965" s="21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19965</v>
      </c>
      <c r="B966" s="19" t="str">
        <f>HYPERLINK("https://www.facebook.com/LakevilleSuoiRao/", "Công an xã Suối Rao tỉnh Bà Rịa - Vũng Tàu")</f>
        <v>Công an xã Suối Rao tỉnh Bà Rịa - Vũng Tàu</v>
      </c>
      <c r="C966" s="20" t="s">
        <v>12</v>
      </c>
      <c r="D966" s="20" t="s">
        <v>16</v>
      </c>
      <c r="E966" s="1" t="s">
        <v>13</v>
      </c>
      <c r="F966" s="1" t="s">
        <v>13</v>
      </c>
      <c r="G966" s="1" t="s">
        <v>13</v>
      </c>
      <c r="H966" s="1" t="s">
        <v>14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19966</v>
      </c>
      <c r="B967" s="19" t="str">
        <f>HYPERLINK("https://suoirao.chauduc.baria-vungtau.gov.vn/", "UBND Ủy ban nhân dân xã Suối Rao tỉnh Bà Rịa - Vũng Tàu")</f>
        <v>UBND Ủy ban nhân dân xã Suối Rao tỉnh Bà Rịa - Vũng Tàu</v>
      </c>
      <c r="C967" s="20" t="s">
        <v>12</v>
      </c>
      <c r="D967" s="21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19967</v>
      </c>
      <c r="B968" s="19" t="str">
        <f>HYPERLINK("https://www.facebook.com/p/UBND-x%C3%A3-%C4%90%C3%A1-B%E1%BA%A1c-100057558485065/", "Công an xã Đá Bạc tỉnh Bà Rịa - Vũng Tàu")</f>
        <v>Công an xã Đá Bạc tỉnh Bà Rịa - Vũng Tàu</v>
      </c>
      <c r="C968" s="20" t="s">
        <v>12</v>
      </c>
      <c r="D968" s="20"/>
      <c r="E968" s="1" t="s">
        <v>13</v>
      </c>
      <c r="F968" s="1" t="s">
        <v>13</v>
      </c>
      <c r="G968" s="1" t="s">
        <v>13</v>
      </c>
      <c r="H968" s="1" t="s">
        <v>14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19968</v>
      </c>
      <c r="B969" s="19" t="str">
        <f>HYPERLINK("https://dabac.chauduc.baria-vungtau.gov.vn/", "UBND Ủy ban nhân dân xã Đá Bạc tỉnh Bà Rịa - Vũng Tàu")</f>
        <v>UBND Ủy ban nhân dân xã Đá Bạc tỉnh Bà Rịa - Vũng Tàu</v>
      </c>
      <c r="C969" s="20" t="s">
        <v>12</v>
      </c>
      <c r="D969" s="21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19969</v>
      </c>
      <c r="B970" s="19" t="s">
        <v>167</v>
      </c>
      <c r="C970" s="22" t="s">
        <v>13</v>
      </c>
      <c r="D970" s="20"/>
      <c r="E970" s="1" t="s">
        <v>13</v>
      </c>
      <c r="F970" s="1" t="s">
        <v>13</v>
      </c>
      <c r="G970" s="1" t="s">
        <v>13</v>
      </c>
      <c r="H970" s="1" t="s">
        <v>14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19970</v>
      </c>
      <c r="B971" s="19" t="str">
        <f>HYPERLINK("https://nghiathanh.chauduc.baria-vungtau.gov.vn/", "UBND Ủy ban nhân dân xã Nghĩa Thành tỉnh Bà Rịa - Vũng Tàu")</f>
        <v>UBND Ủy ban nhân dân xã Nghĩa Thành tỉnh Bà Rịa - Vũng Tàu</v>
      </c>
      <c r="C971" s="20" t="s">
        <v>12</v>
      </c>
      <c r="D971" s="21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19971</v>
      </c>
      <c r="B972" s="19" t="str">
        <f>HYPERLINK("https://www.facebook.com/100091833332336", "Công an xã Phước Thuận tỉnh Bà Rịa - Vũng Tàu")</f>
        <v>Công an xã Phước Thuận tỉnh Bà Rịa - Vũng Tàu</v>
      </c>
      <c r="C972" s="20" t="s">
        <v>12</v>
      </c>
      <c r="D972" s="20" t="s">
        <v>16</v>
      </c>
      <c r="E972" s="1" t="s">
        <v>13</v>
      </c>
      <c r="F972" s="1" t="s">
        <v>13</v>
      </c>
      <c r="G972" s="1" t="s">
        <v>13</v>
      </c>
      <c r="H972" s="1" t="s">
        <v>14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19972</v>
      </c>
      <c r="B973" s="19" t="str">
        <f>HYPERLINK("https://phuocthuan.xuyenmoc.baria-vungtau.gov.vn/", "UBND Ủy ban nhân dân xã Phước Thuận tỉnh Bà Rịa - Vũng Tàu")</f>
        <v>UBND Ủy ban nhân dân xã Phước Thuận tỉnh Bà Rịa - Vũng Tàu</v>
      </c>
      <c r="C973" s="20" t="s">
        <v>12</v>
      </c>
      <c r="D973" s="21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19973</v>
      </c>
      <c r="B974" s="19" t="s">
        <v>168</v>
      </c>
      <c r="C974" s="22" t="s">
        <v>13</v>
      </c>
      <c r="D974" s="20"/>
      <c r="E974" s="1" t="s">
        <v>13</v>
      </c>
      <c r="F974" s="1" t="s">
        <v>13</v>
      </c>
      <c r="G974" s="1" t="s">
        <v>13</v>
      </c>
      <c r="H974" s="1" t="s">
        <v>14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19974</v>
      </c>
      <c r="B975" s="19" t="str">
        <f>HYPERLINK("https://phuoctan.xuyenmoc.baria-vungtau.gov.vn/", "UBND Ủy ban nhân dân xã Phước Tân tỉnh Bà Rịa - Vũng Tàu")</f>
        <v>UBND Ủy ban nhân dân xã Phước Tân tỉnh Bà Rịa - Vũng Tàu</v>
      </c>
      <c r="C975" s="20" t="s">
        <v>12</v>
      </c>
      <c r="D975" s="21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19975</v>
      </c>
      <c r="B976" s="19" t="s">
        <v>169</v>
      </c>
      <c r="C976" s="22" t="s">
        <v>13</v>
      </c>
      <c r="D976" s="20"/>
      <c r="E976" s="1" t="s">
        <v>13</v>
      </c>
      <c r="F976" s="1" t="s">
        <v>13</v>
      </c>
      <c r="G976" s="1" t="s">
        <v>13</v>
      </c>
      <c r="H976" s="1" t="s">
        <v>14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19976</v>
      </c>
      <c r="B977" s="19" t="str">
        <f>HYPERLINK("https://xuyenmoc.baria-vungtau.gov.vn/", "UBND Ủy ban nhân dân xã Xuyên Mộc tỉnh Bà Rịa - Vũng Tàu")</f>
        <v>UBND Ủy ban nhân dân xã Xuyên Mộc tỉnh Bà Rịa - Vũng Tàu</v>
      </c>
      <c r="C977" s="20" t="s">
        <v>12</v>
      </c>
      <c r="D977" s="21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19977</v>
      </c>
      <c r="B978" s="19" t="s">
        <v>170</v>
      </c>
      <c r="C978" s="22" t="s">
        <v>13</v>
      </c>
      <c r="D978" s="20"/>
      <c r="E978" s="1" t="s">
        <v>13</v>
      </c>
      <c r="F978" s="1" t="s">
        <v>13</v>
      </c>
      <c r="G978" s="1" t="s">
        <v>13</v>
      </c>
      <c r="H978" s="1" t="s">
        <v>14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19978</v>
      </c>
      <c r="B979" s="19" t="str">
        <f>HYPERLINK("https://bongtrang.xuyenmoc.baria-vungtau.gov.vn/", "UBND Ủy ban nhân dân xã Bông Trang tỉnh Bà Rịa - Vũng Tàu")</f>
        <v>UBND Ủy ban nhân dân xã Bông Trang tỉnh Bà Rịa - Vũng Tàu</v>
      </c>
      <c r="C979" s="20" t="s">
        <v>12</v>
      </c>
      <c r="D979" s="21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19979</v>
      </c>
      <c r="B980" s="19" t="s">
        <v>171</v>
      </c>
      <c r="C980" s="22" t="s">
        <v>13</v>
      </c>
      <c r="D980" s="20"/>
      <c r="E980" s="1" t="s">
        <v>13</v>
      </c>
      <c r="F980" s="1" t="s">
        <v>13</v>
      </c>
      <c r="G980" s="1" t="s">
        <v>13</v>
      </c>
      <c r="H980" s="1" t="s">
        <v>14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19980</v>
      </c>
      <c r="B981" s="19" t="str">
        <f>HYPERLINK("https://tanlam.xuyenmoc.baria-vungtau.gov.vn/", "UBND Ủy ban nhân dân xã Tân Lâm tỉnh Bà Rịa - Vũng Tàu")</f>
        <v>UBND Ủy ban nhân dân xã Tân Lâm tỉnh Bà Rịa - Vũng Tàu</v>
      </c>
      <c r="C981" s="20" t="s">
        <v>12</v>
      </c>
      <c r="D981" s="21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19981</v>
      </c>
      <c r="B982" s="19" t="str">
        <f>HYPERLINK("https://www.facebook.com/baulamxuyenmoc/", "Công an xã Bàu Lâm tỉnh Bà Rịa - Vũng Tàu")</f>
        <v>Công an xã Bàu Lâm tỉnh Bà Rịa - Vũng Tàu</v>
      </c>
      <c r="C982" s="20" t="s">
        <v>12</v>
      </c>
      <c r="D982" s="20"/>
      <c r="E982" s="1" t="s">
        <v>13</v>
      </c>
      <c r="F982" s="1" t="s">
        <v>13</v>
      </c>
      <c r="G982" s="1" t="s">
        <v>13</v>
      </c>
      <c r="H982" s="1" t="s">
        <v>14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19982</v>
      </c>
      <c r="B983" s="19" t="str">
        <f>HYPERLINK("https://xuyenmoc.baria-vungtau.gov.vn/pages?item=ubnd-xa-bau-lam", "UBND Ủy ban nhân dân xã Bàu Lâm tỉnh Bà Rịa - Vũng Tàu")</f>
        <v>UBND Ủy ban nhân dân xã Bàu Lâm tỉnh Bà Rịa - Vũng Tàu</v>
      </c>
      <c r="C983" s="20" t="s">
        <v>12</v>
      </c>
      <c r="D983" s="21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19983</v>
      </c>
      <c r="B984" s="19" t="s">
        <v>172</v>
      </c>
      <c r="C984" s="22" t="s">
        <v>13</v>
      </c>
      <c r="D984" s="20"/>
      <c r="E984" s="1" t="s">
        <v>13</v>
      </c>
      <c r="F984" s="1" t="s">
        <v>13</v>
      </c>
      <c r="G984" s="1" t="s">
        <v>13</v>
      </c>
      <c r="H984" s="1" t="s">
        <v>14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19984</v>
      </c>
      <c r="B985" s="19" t="str">
        <f>HYPERLINK("https://hoabinh.xuyenmoc.baria-vungtau.gov.vn/", "UBND Ủy ban nhân dân xã Hòa Bình tỉnh Bà Rịa - Vũng Tàu")</f>
        <v>UBND Ủy ban nhân dân xã Hòa Bình tỉnh Bà Rịa - Vũng Tàu</v>
      </c>
      <c r="C985" s="20" t="s">
        <v>12</v>
      </c>
      <c r="D985" s="21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19985</v>
      </c>
      <c r="B986" s="19" t="str">
        <f>HYPERLINK("https://www.facebook.com/xahoahung/?locale=vi_VN", "Công an xã Hòa Hưng tỉnh Bà Rịa - Vũng Tàu")</f>
        <v>Công an xã Hòa Hưng tỉnh Bà Rịa - Vũng Tàu</v>
      </c>
      <c r="C986" s="20" t="s">
        <v>12</v>
      </c>
      <c r="D986" s="20" t="s">
        <v>16</v>
      </c>
      <c r="E986" s="1" t="s">
        <v>13</v>
      </c>
      <c r="F986" s="1" t="s">
        <v>13</v>
      </c>
      <c r="G986" s="1" t="s">
        <v>13</v>
      </c>
      <c r="H986" s="1" t="s">
        <v>14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19986</v>
      </c>
      <c r="B987" s="19" t="str">
        <f>HYPERLINK("https://hoahung.xuyenmoc.baria-vungtau.gov.vn/", "UBND Ủy ban nhân dân xã Hòa Hưng tỉnh Bà Rịa - Vũng Tàu")</f>
        <v>UBND Ủy ban nhân dân xã Hòa Hưng tỉnh Bà Rịa - Vũng Tàu</v>
      </c>
      <c r="C987" s="20" t="s">
        <v>12</v>
      </c>
      <c r="D987" s="21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19987</v>
      </c>
      <c r="B988" s="19" t="str">
        <f>HYPERLINK("https://www.facebook.com/groups/2109375895872924/", "Công an xã Hòa Hiệp tỉnh Bà Rịa - Vũng Tàu")</f>
        <v>Công an xã Hòa Hiệp tỉnh Bà Rịa - Vũng Tàu</v>
      </c>
      <c r="C988" s="20" t="s">
        <v>12</v>
      </c>
      <c r="D988" s="20"/>
      <c r="E988" s="1" t="s">
        <v>13</v>
      </c>
      <c r="F988" s="1" t="s">
        <v>13</v>
      </c>
      <c r="G988" s="1" t="s">
        <v>13</v>
      </c>
      <c r="H988" s="1" t="s">
        <v>14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19988</v>
      </c>
      <c r="B989" s="19" t="str">
        <f>HYPERLINK("https://hoahiep.xuyenmoc.baria-vungtau.gov.vn/", "UBND Ủy ban nhân dân xã Hòa Hiệp tỉnh Bà Rịa - Vũng Tàu")</f>
        <v>UBND Ủy ban nhân dân xã Hòa Hiệp tỉnh Bà Rịa - Vũng Tàu</v>
      </c>
      <c r="C989" s="20" t="s">
        <v>12</v>
      </c>
      <c r="D989" s="21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19989</v>
      </c>
      <c r="B990" s="19" t="s">
        <v>173</v>
      </c>
      <c r="C990" s="22" t="s">
        <v>13</v>
      </c>
      <c r="D990" s="20"/>
      <c r="E990" s="1" t="s">
        <v>13</v>
      </c>
      <c r="F990" s="1" t="s">
        <v>13</v>
      </c>
      <c r="G990" s="1" t="s">
        <v>13</v>
      </c>
      <c r="H990" s="1" t="s">
        <v>14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19990</v>
      </c>
      <c r="B991" s="19" t="str">
        <f>HYPERLINK("https://baria-vungtau.gov.vn/", "UBND Ủy ban nhân dân xã Hòa Hội tỉnh Bà Rịa - Vũng Tàu")</f>
        <v>UBND Ủy ban nhân dân xã Hòa Hội tỉnh Bà Rịa - Vũng Tàu</v>
      </c>
      <c r="C991" s="20" t="s">
        <v>12</v>
      </c>
      <c r="D991" s="21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19991</v>
      </c>
      <c r="B992" s="19" t="str">
        <f>HYPERLINK("https://www.facebook.com/nvsportcamp.recreation/", "Công an xã Bưng Riềng tỉnh Bà Rịa - Vũng Tàu")</f>
        <v>Công an xã Bưng Riềng tỉnh Bà Rịa - Vũng Tàu</v>
      </c>
      <c r="C992" s="20" t="s">
        <v>12</v>
      </c>
      <c r="D992" s="20"/>
      <c r="E992" s="1" t="s">
        <v>13</v>
      </c>
      <c r="F992" s="1" t="s">
        <v>13</v>
      </c>
      <c r="G992" s="1" t="s">
        <v>13</v>
      </c>
      <c r="H992" s="1" t="s">
        <v>14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19992</v>
      </c>
      <c r="B993" s="19" t="str">
        <f>HYPERLINK("https://xuyenmoc.baria-vungtau.gov.vn/pages?item=ubnd-xa-bung-rieng", "UBND Ủy ban nhân dân xã Bưng Riềng tỉnh Bà Rịa - Vũng Tàu")</f>
        <v>UBND Ủy ban nhân dân xã Bưng Riềng tỉnh Bà Rịa - Vũng Tàu</v>
      </c>
      <c r="C993" s="20" t="s">
        <v>12</v>
      </c>
      <c r="D993" s="21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19993</v>
      </c>
      <c r="B994" s="19" t="s">
        <v>174</v>
      </c>
      <c r="C994" s="22" t="s">
        <v>13</v>
      </c>
      <c r="D994" s="20" t="s">
        <v>16</v>
      </c>
      <c r="E994" s="1" t="s">
        <v>13</v>
      </c>
      <c r="F994" s="1" t="s">
        <v>13</v>
      </c>
      <c r="G994" s="1" t="s">
        <v>13</v>
      </c>
      <c r="H994" s="1" t="s">
        <v>14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19994</v>
      </c>
      <c r="B995" s="19" t="str">
        <f>HYPERLINK("https://binhchau.xuyenmoc.baria-vungtau.gov.vn/", "UBND Ủy ban nhân dân xã Bình Châu tỉnh Bà Rịa - Vũng Tàu")</f>
        <v>UBND Ủy ban nhân dân xã Bình Châu tỉnh Bà Rịa - Vũng Tàu</v>
      </c>
      <c r="C995" s="20" t="s">
        <v>12</v>
      </c>
      <c r="D995" s="21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19995</v>
      </c>
      <c r="B996" s="19" t="str">
        <f>HYPERLINK("https://www.facebook.com/p/C%C3%B4ng-an-x%C3%A3-An-Ng%C3%A3i-100084310158502/", "Công an xã An Ngãi tỉnh Bà Rịa - Vũng Tàu")</f>
        <v>Công an xã An Ngãi tỉnh Bà Rịa - Vũng Tàu</v>
      </c>
      <c r="C996" s="20" t="s">
        <v>12</v>
      </c>
      <c r="D996" s="20" t="s">
        <v>16</v>
      </c>
      <c r="E996" s="1" t="s">
        <v>13</v>
      </c>
      <c r="F996" s="1" t="s">
        <v>13</v>
      </c>
      <c r="G996" s="1" t="s">
        <v>13</v>
      </c>
      <c r="H996" s="1" t="s">
        <v>14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19996</v>
      </c>
      <c r="B997" s="19" t="str">
        <f>HYPERLINK("http://ttkhcn.baria-vungtau.gov.vn/anngai/", "UBND Ủy ban nhân dân xã An Ngãi tỉnh Bà Rịa - Vũng Tàu")</f>
        <v>UBND Ủy ban nhân dân xã An Ngãi tỉnh Bà Rịa - Vũng Tàu</v>
      </c>
      <c r="C997" s="20" t="s">
        <v>12</v>
      </c>
      <c r="D997" s="21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19997</v>
      </c>
      <c r="B998" s="19" t="s">
        <v>175</v>
      </c>
      <c r="C998" s="22" t="s">
        <v>13</v>
      </c>
      <c r="D998" s="20" t="s">
        <v>16</v>
      </c>
      <c r="E998" s="1" t="s">
        <v>13</v>
      </c>
      <c r="F998" s="1" t="s">
        <v>13</v>
      </c>
      <c r="G998" s="1" t="s">
        <v>13</v>
      </c>
      <c r="H998" s="1" t="s">
        <v>14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19998</v>
      </c>
      <c r="B999" s="19" t="str">
        <f>HYPERLINK("http://ttkhcn.baria-vungtau.gov.vn/TamPhuoc/", "UBND Ủy ban nhân dân xã Tam Phước tỉnh Bà Rịa - Vũng Tàu")</f>
        <v>UBND Ủy ban nhân dân xã Tam Phước tỉnh Bà Rịa - Vũng Tàu</v>
      </c>
      <c r="C999" s="20" t="s">
        <v>12</v>
      </c>
      <c r="D999" s="21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19999</v>
      </c>
      <c r="B1000" s="19" t="str">
        <f>HYPERLINK("https://www.facebook.com/1483543611817428", "Công an xã An Nhứt tỉnh Bà Rịa - Vũng Tàu")</f>
        <v>Công an xã An Nhứt tỉnh Bà Rịa - Vũng Tàu</v>
      </c>
      <c r="C1000" s="20" t="s">
        <v>12</v>
      </c>
      <c r="D1000" s="20" t="s">
        <v>16</v>
      </c>
      <c r="E1000" s="1" t="s">
        <v>13</v>
      </c>
      <c r="F1000" s="1" t="s">
        <v>13</v>
      </c>
      <c r="G1000" s="1" t="s">
        <v>13</v>
      </c>
      <c r="H1000" s="1" t="s">
        <v>14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20000</v>
      </c>
      <c r="B1001" s="19" t="str">
        <f>HYPERLINK("http://ttkhcn.baria-vungtau.gov.vn/annhut/", "UBND Ủy ban nhân dân xã An Nhứt tỉnh Bà Rịa - Vũng Tàu")</f>
        <v>UBND Ủy ban nhân dân xã An Nhứt tỉnh Bà Rịa - Vũng Tàu</v>
      </c>
      <c r="C1001" s="20" t="s">
        <v>12</v>
      </c>
      <c r="D1001" s="21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20001</v>
      </c>
      <c r="B1002" s="19" t="str">
        <f>HYPERLINK("https://www.facebook.com/p/C%C3%B4ng-an-x%C3%A3-Ph%C6%B0%E1%BB%9Bc-T%E1%BB%89nh-100083825657898/", "Công an xã Phước tỉnh Bà Rịa - Vũng Tàu")</f>
        <v>Công an xã Phước tỉnh Bà Rịa - Vũng Tàu</v>
      </c>
      <c r="C1002" s="20" t="s">
        <v>12</v>
      </c>
      <c r="D1002" s="20"/>
      <c r="E1002" s="1" t="s">
        <v>13</v>
      </c>
      <c r="F1002" s="1" t="s">
        <v>13</v>
      </c>
      <c r="G1002" s="1" t="s">
        <v>13</v>
      </c>
      <c r="H1002" s="1" t="s">
        <v>14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20002</v>
      </c>
      <c r="B1003" s="19" t="str">
        <f>HYPERLINK("http://ttkhcn.baria-vungtau.gov.vn/phuoctinh", "UBND Ủy ban nhân dân xã Phước tỉnh Bà Rịa - Vũng Tàu")</f>
        <v>UBND Ủy ban nhân dân xã Phước tỉnh Bà Rịa - Vũng Tàu</v>
      </c>
      <c r="C1003" s="20" t="s">
        <v>12</v>
      </c>
      <c r="D1003" s="21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20003</v>
      </c>
      <c r="B1004" s="19" t="str">
        <f>HYPERLINK("https://www.facebook.com/caxphuochung/", "Công an xã Phước Hưng tỉnh Bà Rịa - Vũng Tàu")</f>
        <v>Công an xã Phước Hưng tỉnh Bà Rịa - Vũng Tàu</v>
      </c>
      <c r="C1004" s="20" t="s">
        <v>12</v>
      </c>
      <c r="D1004" s="20"/>
      <c r="E1004" s="1" t="s">
        <v>13</v>
      </c>
      <c r="F1004" s="1" t="s">
        <v>13</v>
      </c>
      <c r="G1004" s="1" t="s">
        <v>13</v>
      </c>
      <c r="H1004" s="1" t="s">
        <v>14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20004</v>
      </c>
      <c r="B1005" s="19" t="str">
        <f>HYPERLINK("http://ttkhcn.baria-vungtau.gov.vn/phuochung/", "UBND Ủy ban nhân dân xã Phước Hưng tỉnh Bà Rịa - Vũng Tàu")</f>
        <v>UBND Ủy ban nhân dân xã Phước Hưng tỉnh Bà Rịa - Vũng Tàu</v>
      </c>
      <c r="C1005" s="20" t="s">
        <v>12</v>
      </c>
      <c r="D1005" s="21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20005</v>
      </c>
      <c r="B1006" s="19" t="s">
        <v>176</v>
      </c>
      <c r="C1006" s="22" t="s">
        <v>13</v>
      </c>
      <c r="D1006" s="20" t="s">
        <v>16</v>
      </c>
      <c r="E1006" s="1" t="s">
        <v>13</v>
      </c>
      <c r="F1006" s="1" t="s">
        <v>13</v>
      </c>
      <c r="G1006" s="1" t="s">
        <v>13</v>
      </c>
      <c r="H1006" s="1" t="s">
        <v>14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20006</v>
      </c>
      <c r="B1007" s="19" t="str">
        <f>HYPERLINK("https://phuoclongtho.datdo.baria-vungtau.gov.vn/", "UBND Ủy ban nhân dân xã Phước Long Thọ tỉnh Bà Rịa - Vũng Tàu")</f>
        <v>UBND Ủy ban nhân dân xã Phước Long Thọ tỉnh Bà Rịa - Vũng Tàu</v>
      </c>
      <c r="C1007" s="20" t="s">
        <v>12</v>
      </c>
      <c r="D1007" s="21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20007</v>
      </c>
      <c r="B1008" s="19" t="s">
        <v>177</v>
      </c>
      <c r="C1008" s="22" t="s">
        <v>13</v>
      </c>
      <c r="D1008" s="20" t="s">
        <v>16</v>
      </c>
      <c r="E1008" s="1" t="s">
        <v>13</v>
      </c>
      <c r="F1008" s="1" t="s">
        <v>13</v>
      </c>
      <c r="G1008" s="1" t="s">
        <v>13</v>
      </c>
      <c r="H1008" s="1" t="s">
        <v>14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20008</v>
      </c>
      <c r="B1009" s="19" t="str">
        <f>HYPERLINK("https://phuochoi.datdo.baria-vungtau.gov.vn/", "UBND Ủy ban nhân dân xã Phước Hội tỉnh Bà Rịa - Vũng Tàu")</f>
        <v>UBND Ủy ban nhân dân xã Phước Hội tỉnh Bà Rịa - Vũng Tàu</v>
      </c>
      <c r="C1009" s="20" t="s">
        <v>12</v>
      </c>
      <c r="D1009" s="21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20009</v>
      </c>
      <c r="B1010" s="19" t="s">
        <v>178</v>
      </c>
      <c r="C1010" s="22" t="s">
        <v>13</v>
      </c>
      <c r="D1010" s="20" t="s">
        <v>16</v>
      </c>
      <c r="E1010" s="1" t="s">
        <v>13</v>
      </c>
      <c r="F1010" s="1" t="s">
        <v>13</v>
      </c>
      <c r="G1010" s="1" t="s">
        <v>13</v>
      </c>
      <c r="H1010" s="1" t="s">
        <v>14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20010</v>
      </c>
      <c r="B1011" s="19" t="str">
        <f>HYPERLINK("https://longmy.datdo.baria-vungtau.gov.vn/", "UBND Ủy ban nhân dân xã Long Mỹ tỉnh Bà Rịa - Vũng Tàu")</f>
        <v>UBND Ủy ban nhân dân xã Long Mỹ tỉnh Bà Rịa - Vũng Tàu</v>
      </c>
      <c r="C1011" s="20" t="s">
        <v>12</v>
      </c>
      <c r="D1011" s="21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20011</v>
      </c>
      <c r="B1012" s="19" t="s">
        <v>179</v>
      </c>
      <c r="C1012" s="22" t="s">
        <v>13</v>
      </c>
      <c r="D1012" s="20"/>
      <c r="E1012" s="1" t="s">
        <v>13</v>
      </c>
      <c r="F1012" s="1" t="s">
        <v>13</v>
      </c>
      <c r="G1012" s="1" t="s">
        <v>13</v>
      </c>
      <c r="H1012" s="1" t="s">
        <v>14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20012</v>
      </c>
      <c r="B1013" s="19" t="str">
        <f>HYPERLINK("https://longtan.datdo.baria-vungtau.gov.vn/", "UBND Ủy ban nhân dân xã Long Tân tỉnh Bà Rịa - Vũng Tàu")</f>
        <v>UBND Ủy ban nhân dân xã Long Tân tỉnh Bà Rịa - Vũng Tàu</v>
      </c>
      <c r="C1013" s="20" t="s">
        <v>12</v>
      </c>
      <c r="D1013" s="21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20013</v>
      </c>
      <c r="B1014" s="19" t="s">
        <v>180</v>
      </c>
      <c r="C1014" s="22" t="s">
        <v>13</v>
      </c>
      <c r="D1014" s="20"/>
      <c r="E1014" s="1" t="s">
        <v>13</v>
      </c>
      <c r="F1014" s="1" t="s">
        <v>13</v>
      </c>
      <c r="G1014" s="1" t="s">
        <v>13</v>
      </c>
      <c r="H1014" s="1" t="s">
        <v>14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20014</v>
      </c>
      <c r="B1015" s="19" t="str">
        <f>HYPERLINK("https://langdai.datdo.baria-vungtau.gov.vn/", "UBND Ủy ban nhân dân xã Láng Dài tỉnh Bà Rịa - Vũng Tàu")</f>
        <v>UBND Ủy ban nhân dân xã Láng Dài tỉnh Bà Rịa - Vũng Tàu</v>
      </c>
      <c r="C1015" s="20" t="s">
        <v>12</v>
      </c>
      <c r="D1015" s="21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20015</v>
      </c>
      <c r="B1016" s="19" t="s">
        <v>181</v>
      </c>
      <c r="C1016" s="22" t="s">
        <v>13</v>
      </c>
      <c r="D1016" s="20"/>
      <c r="E1016" s="1" t="s">
        <v>13</v>
      </c>
      <c r="F1016" s="1" t="s">
        <v>13</v>
      </c>
      <c r="G1016" s="1" t="s">
        <v>13</v>
      </c>
      <c r="H1016" s="1" t="s">
        <v>14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20016</v>
      </c>
      <c r="B1017" s="19" t="str">
        <f>HYPERLINK("https://baria-vungtau.gov.vn/sphere/baria/vungtau/page/xem-tin.cpx?uuid=64deee3e3c046a703b71dc45", "UBND Ủy ban nhân dân xã Lộc An tỉnh Bà Rịa - Vũng Tàu")</f>
        <v>UBND Ủy ban nhân dân xã Lộc An tỉnh Bà Rịa - Vũng Tàu</v>
      </c>
      <c r="C1017" s="20" t="s">
        <v>12</v>
      </c>
      <c r="D1017" s="21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20017</v>
      </c>
      <c r="B1018" s="19" t="s">
        <v>182</v>
      </c>
      <c r="C1018" s="22" t="s">
        <v>13</v>
      </c>
      <c r="D1018" s="20"/>
      <c r="E1018" s="1" t="s">
        <v>13</v>
      </c>
      <c r="F1018" s="1" t="s">
        <v>13</v>
      </c>
      <c r="G1018" s="1" t="s">
        <v>13</v>
      </c>
      <c r="H1018" s="1" t="s">
        <v>14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20018</v>
      </c>
      <c r="B1019" s="19" t="str">
        <f>HYPERLINK("https://tanhoa.phumy.baria-vungtau.gov.vn/", "UBND Ủy ban nhân dân xã Tân Hoà tỉnh Bà Rịa - Vũng Tàu")</f>
        <v>UBND Ủy ban nhân dân xã Tân Hoà tỉnh Bà Rịa - Vũng Tàu</v>
      </c>
      <c r="C1019" s="20" t="s">
        <v>12</v>
      </c>
      <c r="D1019" s="21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20019</v>
      </c>
      <c r="B1020" s="19" t="s">
        <v>183</v>
      </c>
      <c r="C1020" s="22" t="s">
        <v>13</v>
      </c>
      <c r="D1020" s="20"/>
      <c r="E1020" s="1" t="s">
        <v>13</v>
      </c>
      <c r="F1020" s="1" t="s">
        <v>13</v>
      </c>
      <c r="G1020" s="1" t="s">
        <v>13</v>
      </c>
      <c r="H1020" s="1" t="s">
        <v>14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20020</v>
      </c>
      <c r="B1021" s="19" t="str">
        <f>HYPERLINK("https://tanhai.phumy.baria-vungtau.gov.vn/", "UBND Ủy ban nhân dân xã Tân Hải tỉnh Bà Rịa - Vũng Tàu")</f>
        <v>UBND Ủy ban nhân dân xã Tân Hải tỉnh Bà Rịa - Vũng Tàu</v>
      </c>
      <c r="C1021" s="20" t="s">
        <v>12</v>
      </c>
      <c r="D1021" s="21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20021</v>
      </c>
      <c r="B1022" s="19" t="str">
        <f>HYPERLINK("https://www.facebook.com/p/C%C3%B4ng-an-ph%C6%B0%E1%BB%9Dng-Ph%C6%B0%E1%BB%9Bc-Ho%C3%A0-100077482225656/", "Công an xã Phước Hoà tỉnh Bà Rịa - Vũng Tàu")</f>
        <v>Công an xã Phước Hoà tỉnh Bà Rịa - Vũng Tàu</v>
      </c>
      <c r="C1022" s="20" t="s">
        <v>12</v>
      </c>
      <c r="D1022" s="20" t="s">
        <v>16</v>
      </c>
      <c r="E1022" s="1" t="s">
        <v>13</v>
      </c>
      <c r="F1022" s="1" t="s">
        <v>13</v>
      </c>
      <c r="G1022" s="1" t="s">
        <v>13</v>
      </c>
      <c r="H1022" s="1" t="s">
        <v>14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20022</v>
      </c>
      <c r="B1023" s="19" t="str">
        <f>HYPERLINK("https://phuochoa.phumy.baria-vungtau.gov.vn/", "UBND Ủy ban nhân dân xã Phước Hoà tỉnh Bà Rịa - Vũng Tàu")</f>
        <v>UBND Ủy ban nhân dân xã Phước Hoà tỉnh Bà Rịa - Vũng Tàu</v>
      </c>
      <c r="C1023" s="20" t="s">
        <v>12</v>
      </c>
      <c r="D1023" s="21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20023</v>
      </c>
      <c r="B1024" s="19" t="s">
        <v>184</v>
      </c>
      <c r="C1024" s="22" t="s">
        <v>13</v>
      </c>
      <c r="D1024" s="20"/>
      <c r="E1024" s="1" t="s">
        <v>13</v>
      </c>
      <c r="F1024" s="1" t="s">
        <v>13</v>
      </c>
      <c r="G1024" s="1" t="s">
        <v>13</v>
      </c>
      <c r="H1024" s="1" t="s">
        <v>14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20024</v>
      </c>
      <c r="B1025" s="19" t="str">
        <f>HYPERLINK("http://tanlap1.tanphuoc.tiengiang.gov.vn/", "UBND Ủy ban nhân dân xã Tân Phước tỉnh Bà Rịa - Vũng Tàu")</f>
        <v>UBND Ủy ban nhân dân xã Tân Phước tỉnh Bà Rịa - Vũng Tàu</v>
      </c>
      <c r="C1025" s="20" t="s">
        <v>12</v>
      </c>
      <c r="D1025" s="21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20025</v>
      </c>
      <c r="B1026" s="19" t="str">
        <f>HYPERLINK("https://www.facebook.com/p/Page-C%C3%B4ng-An-Ph%C6%B0%E1%BB%9Dng-M%E1%BB%B9-Xu%C3%A2n-100068711185475/", "Công an xã Mỹ Xuân tỉnh Bà Rịa - Vũng Tàu")</f>
        <v>Công an xã Mỹ Xuân tỉnh Bà Rịa - Vũng Tàu</v>
      </c>
      <c r="C1026" s="20" t="s">
        <v>12</v>
      </c>
      <c r="D1026" s="20"/>
      <c r="E1026" s="1" t="s">
        <v>13</v>
      </c>
      <c r="F1026" s="1" t="s">
        <v>13</v>
      </c>
      <c r="G1026" s="1" t="s">
        <v>13</v>
      </c>
      <c r="H1026" s="1" t="s">
        <v>14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20026</v>
      </c>
      <c r="B1027" s="19" t="str">
        <f>HYPERLINK("https://myxuan.phumy.baria-vungtau.gov.vn/", "UBND Ủy ban nhân dân xã Mỹ Xuân tỉnh Bà Rịa - Vũng Tàu")</f>
        <v>UBND Ủy ban nhân dân xã Mỹ Xuân tỉnh Bà Rịa - Vũng Tàu</v>
      </c>
      <c r="C1027" s="20" t="s">
        <v>12</v>
      </c>
      <c r="D1027" s="21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20027</v>
      </c>
      <c r="B1028" s="19" t="s">
        <v>185</v>
      </c>
      <c r="C1028" s="22" t="s">
        <v>13</v>
      </c>
      <c r="D1028" s="20" t="s">
        <v>16</v>
      </c>
      <c r="E1028" s="1" t="s">
        <v>13</v>
      </c>
      <c r="F1028" s="1" t="s">
        <v>13</v>
      </c>
      <c r="G1028" s="1" t="s">
        <v>13</v>
      </c>
      <c r="H1028" s="1" t="s">
        <v>14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20028</v>
      </c>
      <c r="B1029" s="19" t="str">
        <f>HYPERLINK("http://ttkhcn.baria-vungtau.gov.vn/songxoai/", "UBND Ủy ban nhân dân xã Sông Xoài tỉnh Bà Rịa - Vũng Tàu")</f>
        <v>UBND Ủy ban nhân dân xã Sông Xoài tỉnh Bà Rịa - Vũng Tàu</v>
      </c>
      <c r="C1029" s="20" t="s">
        <v>12</v>
      </c>
      <c r="D1029" s="21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20029</v>
      </c>
      <c r="B1030" s="19" t="s">
        <v>186</v>
      </c>
      <c r="C1030" s="22" t="s">
        <v>13</v>
      </c>
      <c r="D1030" s="20" t="s">
        <v>16</v>
      </c>
      <c r="E1030" s="1" t="s">
        <v>13</v>
      </c>
      <c r="F1030" s="1" t="s">
        <v>13</v>
      </c>
      <c r="G1030" s="1" t="s">
        <v>13</v>
      </c>
      <c r="H1030" s="1" t="s">
        <v>14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20030</v>
      </c>
      <c r="B1031" s="19" t="str">
        <f>HYPERLINK("http://ttkhcn.baria-vungtau.gov.vn/hacdich/", "UBND Ủy ban nhân dân xã Hắc Dịch tỉnh Bà Rịa - Vũng Tàu")</f>
        <v>UBND Ủy ban nhân dân xã Hắc Dịch tỉnh Bà Rịa - Vũng Tàu</v>
      </c>
      <c r="C1031" s="20" t="s">
        <v>12</v>
      </c>
      <c r="D1031" s="21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20031</v>
      </c>
      <c r="B1032" s="19" t="str">
        <f>HYPERLINK("https://www.facebook.com/UBNDXaTocTien/", "Công an xã Tóc Tiên tỉnh Bà Rịa - Vũng Tàu")</f>
        <v>Công an xã Tóc Tiên tỉnh Bà Rịa - Vũng Tàu</v>
      </c>
      <c r="C1032" s="20" t="s">
        <v>12</v>
      </c>
      <c r="D1032" s="20"/>
      <c r="E1032" s="1" t="s">
        <v>13</v>
      </c>
      <c r="F1032" s="1" t="s">
        <v>13</v>
      </c>
      <c r="G1032" s="1" t="s">
        <v>13</v>
      </c>
      <c r="H1032" s="1" t="s">
        <v>14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20032</v>
      </c>
      <c r="B1033" s="19" t="str">
        <f>HYPERLINK("https://toctien.phumy.baria-vungtau.gov.vn/", "UBND Ủy ban nhân dân xã Tóc Tiên tỉnh Bà Rịa - Vũng Tàu")</f>
        <v>UBND Ủy ban nhân dân xã Tóc Tiên tỉnh Bà Rịa - Vũng Tàu</v>
      </c>
      <c r="C1033" s="20" t="s">
        <v>12</v>
      </c>
      <c r="D1033" s="21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20033</v>
      </c>
      <c r="B1034" s="19" t="str">
        <f>HYPERLINK("https://www.facebook.com/tuoitrephuongtandinh/", "Công an phường Tân Định thành phố Hồ Chí Minh")</f>
        <v>Công an phường Tân Định thành phố Hồ Chí Minh</v>
      </c>
      <c r="C1034" s="20" t="s">
        <v>12</v>
      </c>
      <c r="D1034" s="20"/>
      <c r="E1034" s="1" t="s">
        <v>13</v>
      </c>
      <c r="F1034" s="1" t="s">
        <v>13</v>
      </c>
      <c r="G1034" s="1" t="s">
        <v>13</v>
      </c>
      <c r="H1034" s="1" t="s">
        <v>14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20034</v>
      </c>
      <c r="B1035" s="19" t="str">
        <f>HYPERLINK("http://www.congbao.hochiminhcity.gov.vn/cong-bao/van-ban/quyet-dinh/so/4759-qd-ubnd/ngay/24-09-2015/noi-dung/41284/41369", "UBND Ủy ban nhân dân phường Tân Định thành phố Hồ Chí Minh")</f>
        <v>UBND Ủy ban nhân dân phường Tân Định thành phố Hồ Chí Minh</v>
      </c>
      <c r="C1035" s="20" t="s">
        <v>12</v>
      </c>
      <c r="D1035" s="21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20035</v>
      </c>
      <c r="B1036" s="19" t="str">
        <f>HYPERLINK("https://www.facebook.com/doanphuongdakao/?locale=vi_VN", "Công an phường Đa Kao thành phố Hồ Chí Minh")</f>
        <v>Công an phường Đa Kao thành phố Hồ Chí Minh</v>
      </c>
      <c r="C1036" s="20" t="s">
        <v>12</v>
      </c>
      <c r="D1036" s="20"/>
      <c r="E1036" s="1" t="s">
        <v>13</v>
      </c>
      <c r="F1036" s="1" t="s">
        <v>13</v>
      </c>
      <c r="G1036" s="1" t="s">
        <v>13</v>
      </c>
      <c r="H1036" s="1" t="s">
        <v>14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20036</v>
      </c>
      <c r="B1037" s="19" t="str">
        <f>HYPERLINK("https://phuongdakao.gov.vn/", "UBND Ủy ban nhân dân phường Đa Kao thành phố Hồ Chí Minh")</f>
        <v>UBND Ủy ban nhân dân phường Đa Kao thành phố Hồ Chí Minh</v>
      </c>
      <c r="C1037" s="20" t="s">
        <v>12</v>
      </c>
      <c r="D1037" s="21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20037</v>
      </c>
      <c r="B1038" s="19" t="str">
        <f>HYPERLINK("https://www.facebook.com/p/C%C3%B4ng-an-ph%C6%B0%E1%BB%9Dng-B%E1%BA%BFn-Ngh%C3%A9-100081211247965/", "Công an phường Bến Nghé thành phố Hồ Chí Minh")</f>
        <v>Công an phường Bến Nghé thành phố Hồ Chí Minh</v>
      </c>
      <c r="C1038" s="20" t="s">
        <v>12</v>
      </c>
      <c r="D1038" s="20"/>
      <c r="E1038" s="1" t="s">
        <v>13</v>
      </c>
      <c r="F1038" s="1" t="s">
        <v>13</v>
      </c>
      <c r="G1038" s="1" t="s">
        <v>13</v>
      </c>
      <c r="H1038" s="1" t="s">
        <v>14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20038</v>
      </c>
      <c r="B1039" s="19" t="str">
        <f>HYPERLINK("https://phuongbennghe.gov.vn/", "UBND Ủy ban nhân dân phường Bến Nghé thành phố Hồ Chí Minh")</f>
        <v>UBND Ủy ban nhân dân phường Bến Nghé thành phố Hồ Chí Minh</v>
      </c>
      <c r="C1039" s="20" t="s">
        <v>12</v>
      </c>
      <c r="D1039" s="21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20039</v>
      </c>
      <c r="B1040" s="19" t="str">
        <f>HYPERLINK("https://www.facebook.com/benthanhyouth/", "Công an phường Bến Thành thành phố Hồ Chí Minh")</f>
        <v>Công an phường Bến Thành thành phố Hồ Chí Minh</v>
      </c>
      <c r="C1040" s="20" t="s">
        <v>12</v>
      </c>
      <c r="D1040" s="20"/>
      <c r="E1040" s="1" t="s">
        <v>13</v>
      </c>
      <c r="F1040" s="1" t="s">
        <v>13</v>
      </c>
      <c r="G1040" s="1" t="s">
        <v>13</v>
      </c>
      <c r="H1040" s="1" t="s">
        <v>14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20040</v>
      </c>
      <c r="B1041" s="19" t="str">
        <f>HYPERLINK("https://hochiminhcity.gov.vn/", "UBND Ủy ban nhân dân phường Bến Thành thành phố Hồ Chí Minh")</f>
        <v>UBND Ủy ban nhân dân phường Bến Thành thành phố Hồ Chí Minh</v>
      </c>
      <c r="C1041" s="20" t="s">
        <v>12</v>
      </c>
      <c r="D1041" s="21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20041</v>
      </c>
      <c r="B1042" s="19" t="str">
        <f>HYPERLINK("https://www.facebook.com/Roots.OrganicStore.JuiceBar/", "Công an phường Nguyễn Thái Bình thành phố Hồ Chí Minh")</f>
        <v>Công an phường Nguyễn Thái Bình thành phố Hồ Chí Minh</v>
      </c>
      <c r="C1042" s="20" t="s">
        <v>12</v>
      </c>
      <c r="D1042" s="20"/>
      <c r="E1042" s="1" t="s">
        <v>13</v>
      </c>
      <c r="F1042" s="1" t="s">
        <v>13</v>
      </c>
      <c r="G1042" s="1" t="s">
        <v>13</v>
      </c>
      <c r="H1042" s="1" t="s">
        <v>14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20042</v>
      </c>
      <c r="B1043" s="19" t="str">
        <f>HYPERLINK("http://phuongnguyenthaibinh.gov.vn/", "UBND Ủy ban nhân dân phường Nguyễn Thái Bình thành phố Hồ Chí Minh")</f>
        <v>UBND Ủy ban nhân dân phường Nguyễn Thái Bình thành phố Hồ Chí Minh</v>
      </c>
      <c r="C1043" s="20" t="s">
        <v>12</v>
      </c>
      <c r="D1043" s="21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20043</v>
      </c>
      <c r="B1044" s="19" t="s">
        <v>187</v>
      </c>
      <c r="C1044" s="22" t="s">
        <v>13</v>
      </c>
      <c r="D1044" s="20"/>
      <c r="E1044" s="1" t="s">
        <v>13</v>
      </c>
      <c r="F1044" s="1" t="s">
        <v>13</v>
      </c>
      <c r="G1044" s="1" t="s">
        <v>13</v>
      </c>
      <c r="H1044" s="1" t="s">
        <v>14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20044</v>
      </c>
      <c r="B1045" s="19" t="str">
        <f>HYPERLINK("http://phuongphamngulao.gov.vn/", "UBND Ủy ban nhân dân phường Phạm Ngũ Lão thành phố Hồ Chí Minh")</f>
        <v>UBND Ủy ban nhân dân phường Phạm Ngũ Lão thành phố Hồ Chí Minh</v>
      </c>
      <c r="C1045" s="20" t="s">
        <v>12</v>
      </c>
      <c r="D1045" s="21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20045</v>
      </c>
      <c r="B1046" s="19" t="str">
        <f>HYPERLINK("https://www.facebook.com/142328344255375", "Công an phường Cầu Ông Lãnh thành phố Hồ Chí Minh")</f>
        <v>Công an phường Cầu Ông Lãnh thành phố Hồ Chí Minh</v>
      </c>
      <c r="C1046" s="20" t="s">
        <v>12</v>
      </c>
      <c r="D1046" s="20"/>
      <c r="E1046" s="1" t="s">
        <v>13</v>
      </c>
      <c r="F1046" s="1" t="s">
        <v>13</v>
      </c>
      <c r="G1046" s="1" t="s">
        <v>13</v>
      </c>
      <c r="H1046" s="1" t="s">
        <v>14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20046</v>
      </c>
      <c r="B1047" s="19" t="str">
        <f>HYPERLINK("http://phuongcauonglanh.gov.vn/", "UBND Ủy ban nhân dân phường Cầu Ông Lãnh thành phố Hồ Chí Minh")</f>
        <v>UBND Ủy ban nhân dân phường Cầu Ông Lãnh thành phố Hồ Chí Minh</v>
      </c>
      <c r="C1047" s="20" t="s">
        <v>12</v>
      </c>
      <c r="D1047" s="21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20047</v>
      </c>
      <c r="B1048" s="19" t="s">
        <v>188</v>
      </c>
      <c r="C1048" s="22" t="s">
        <v>13</v>
      </c>
      <c r="D1048" s="20"/>
      <c r="E1048" s="1" t="s">
        <v>13</v>
      </c>
      <c r="F1048" s="1" t="s">
        <v>13</v>
      </c>
      <c r="G1048" s="1" t="s">
        <v>13</v>
      </c>
      <c r="H1048" s="1" t="s">
        <v>14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20048</v>
      </c>
      <c r="B1049" s="19" t="str">
        <f>HYPERLINK("http://phuongcogiang.gov.vn/", "UBND Ủy ban nhân dân phường Cô Giang thành phố Hồ Chí Minh")</f>
        <v>UBND Ủy ban nhân dân phường Cô Giang thành phố Hồ Chí Minh</v>
      </c>
      <c r="C1049" s="20" t="s">
        <v>12</v>
      </c>
      <c r="D1049" s="21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20049</v>
      </c>
      <c r="B1050" s="19" t="str">
        <f>HYPERLINK("https://www.facebook.com/doantn.pnct/", "Công an phường Nguyễn Cư Trinh thành phố Hồ Chí Minh")</f>
        <v>Công an phường Nguyễn Cư Trinh thành phố Hồ Chí Minh</v>
      </c>
      <c r="C1050" s="20" t="s">
        <v>12</v>
      </c>
      <c r="D1050" s="20"/>
      <c r="E1050" s="1" t="s">
        <v>13</v>
      </c>
      <c r="F1050" s="1" t="s">
        <v>13</v>
      </c>
      <c r="G1050" s="1" t="s">
        <v>13</v>
      </c>
      <c r="H1050" s="1" t="s">
        <v>14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20050</v>
      </c>
      <c r="B1051" s="19" t="str">
        <f>HYPERLINK("http://phuongnguyencutrinh.gov.vn/", "UBND Ủy ban nhân dân phường Nguyễn Cư Trinh thành phố Hồ Chí Minh")</f>
        <v>UBND Ủy ban nhân dân phường Nguyễn Cư Trinh thành phố Hồ Chí Minh</v>
      </c>
      <c r="C1051" s="20" t="s">
        <v>12</v>
      </c>
      <c r="D1051" s="21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20051</v>
      </c>
      <c r="B1052" s="19" t="str">
        <f>HYPERLINK("https://www.facebook.com/bantincaukho/", "Công an phường Cầu Kho thành phố Hồ Chí Minh")</f>
        <v>Công an phường Cầu Kho thành phố Hồ Chí Minh</v>
      </c>
      <c r="C1052" s="20" t="s">
        <v>12</v>
      </c>
      <c r="D1052" s="20"/>
      <c r="E1052" s="1" t="s">
        <v>13</v>
      </c>
      <c r="F1052" s="1" t="s">
        <v>13</v>
      </c>
      <c r="G1052" s="1" t="s">
        <v>13</v>
      </c>
      <c r="H1052" s="1" t="s">
        <v>14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20052</v>
      </c>
      <c r="B1053" s="19" t="str">
        <f>HYPERLINK("http://phuongcaukho.gov.vn/", "UBND Ủy ban nhân dân phường Cầu Kho thành phố Hồ Chí Minh")</f>
        <v>UBND Ủy ban nhân dân phường Cầu Kho thành phố Hồ Chí Minh</v>
      </c>
      <c r="C1053" s="20" t="s">
        <v>12</v>
      </c>
      <c r="D1053" s="21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20053</v>
      </c>
      <c r="B1054" s="19" t="str">
        <f>HYPERLINK("https://www.facebook.com/doanphuongthanhxuanq12/", "Công an phường Thạnh Xuân thành phố Hồ Chí Minh")</f>
        <v>Công an phường Thạnh Xuân thành phố Hồ Chí Minh</v>
      </c>
      <c r="C1054" s="20" t="s">
        <v>12</v>
      </c>
      <c r="D1054" s="20"/>
      <c r="E1054" s="1" t="s">
        <v>13</v>
      </c>
      <c r="F1054" s="1" t="s">
        <v>13</v>
      </c>
      <c r="G1054" s="1" t="s">
        <v>13</v>
      </c>
      <c r="H1054" s="1" t="s">
        <v>14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20054</v>
      </c>
      <c r="B1055" s="19" t="str">
        <f>HYPERLINK("http://www.phuongthanhxuan.gov.vn/", "UBND Ủy ban nhân dân phường Thạnh Xuân thành phố Hồ Chí Minh")</f>
        <v>UBND Ủy ban nhân dân phường Thạnh Xuân thành phố Hồ Chí Minh</v>
      </c>
      <c r="C1055" s="20" t="s">
        <v>12</v>
      </c>
      <c r="D1055" s="21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20055</v>
      </c>
      <c r="B1056" s="19" t="str">
        <f>HYPERLINK("https://www.facebook.com/PhuongThanhLoc.Q12/?locale=vi_VN", "Công an phường Thạnh Lộc thành phố Hồ Chí Minh")</f>
        <v>Công an phường Thạnh Lộc thành phố Hồ Chí Minh</v>
      </c>
      <c r="C1056" s="20" t="s">
        <v>12</v>
      </c>
      <c r="D1056" s="20"/>
      <c r="E1056" s="1" t="s">
        <v>13</v>
      </c>
      <c r="F1056" s="1" t="s">
        <v>13</v>
      </c>
      <c r="G1056" s="1" t="s">
        <v>13</v>
      </c>
      <c r="H1056" s="1" t="s">
        <v>14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20056</v>
      </c>
      <c r="B1057" s="19" t="str">
        <f>HYPERLINK("http://www.phuongthanhloc.gov.vn/", "UBND Ủy ban nhân dân phường Thạnh Lộc thành phố Hồ Chí Minh")</f>
        <v>UBND Ủy ban nhân dân phường Thạnh Lộc thành phố Hồ Chí Minh</v>
      </c>
      <c r="C1057" s="20" t="s">
        <v>12</v>
      </c>
      <c r="D1057" s="21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20057</v>
      </c>
      <c r="B1058" s="19" t="s">
        <v>189</v>
      </c>
      <c r="C1058" s="22" t="s">
        <v>13</v>
      </c>
      <c r="D1058" s="20"/>
      <c r="E1058" s="1" t="s">
        <v>13</v>
      </c>
      <c r="F1058" s="1" t="s">
        <v>13</v>
      </c>
      <c r="G1058" s="1" t="s">
        <v>13</v>
      </c>
      <c r="H1058" s="1" t="s">
        <v>14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20058</v>
      </c>
      <c r="B1059" s="19" t="str">
        <f>HYPERLINK("http://www.quan12.hochiminhcity.gov.vn/pages/hiep-thanh.aspx", "UBND Ủy ban nhân dân phường Hiệp Thành thành phố Hồ Chí Minh")</f>
        <v>UBND Ủy ban nhân dân phường Hiệp Thành thành phố Hồ Chí Minh</v>
      </c>
      <c r="C1059" s="20" t="s">
        <v>12</v>
      </c>
      <c r="D1059" s="21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20059</v>
      </c>
      <c r="B1060" s="19" t="str">
        <f>HYPERLINK("https://www.facebook.com/bantin.phuongThoiAn/", "Công an phường Thới An thành phố Hồ Chí Minh")</f>
        <v>Công an phường Thới An thành phố Hồ Chí Minh</v>
      </c>
      <c r="C1060" s="20" t="s">
        <v>12</v>
      </c>
      <c r="D1060" s="20"/>
      <c r="E1060" s="1" t="s">
        <v>13</v>
      </c>
      <c r="F1060" s="1" t="s">
        <v>13</v>
      </c>
      <c r="G1060" s="1" t="s">
        <v>13</v>
      </c>
      <c r="H1060" s="1" t="s">
        <v>14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20060</v>
      </c>
      <c r="B1061" s="19" t="str">
        <f>HYPERLINK("http://phuongthoian.gov.vn/", "UBND Ủy ban nhân dân phường Thới An thành phố Hồ Chí Minh")</f>
        <v>UBND Ủy ban nhân dân phường Thới An thành phố Hồ Chí Minh</v>
      </c>
      <c r="C1061" s="20" t="s">
        <v>12</v>
      </c>
      <c r="D1061" s="21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20061</v>
      </c>
      <c r="B1062" s="19" t="str">
        <f>HYPERLINK("https://www.facebook.com/p/UBND-Ph%C6%B0%E1%BB%9Dng-T%C3%A2n-Ch%C3%A1nh-Hi%E1%BB%87p-100075998404846/", "Công an phường Tân Chánh Hiệp thành phố Hồ Chí Minh")</f>
        <v>Công an phường Tân Chánh Hiệp thành phố Hồ Chí Minh</v>
      </c>
      <c r="C1062" s="20" t="s">
        <v>12</v>
      </c>
      <c r="D1062" s="20"/>
      <c r="E1062" s="1" t="s">
        <v>13</v>
      </c>
      <c r="F1062" s="1" t="s">
        <v>13</v>
      </c>
      <c r="G1062" s="1" t="s">
        <v>13</v>
      </c>
      <c r="H1062" s="1" t="s">
        <v>14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20062</v>
      </c>
      <c r="B1063" s="19" t="str">
        <f>HYPERLINK("http://www.quan12.hochiminhcity.gov.vn/pages/tan-chanh-hiep.aspx", "UBND Ủy ban nhân dân phường Tân Chánh Hiệp thành phố Hồ Chí Minh")</f>
        <v>UBND Ủy ban nhân dân phường Tân Chánh Hiệp thành phố Hồ Chí Minh</v>
      </c>
      <c r="C1063" s="20" t="s">
        <v>12</v>
      </c>
      <c r="D1063" s="21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20063</v>
      </c>
      <c r="B1064" s="19" t="str">
        <f>HYPERLINK("https://www.facebook.com/p/Ban-CHQS-ph%C6%B0%E1%BB%9Dng-An-Ph%C3%BA-%C4%90%C3%B4ng-Qu%E1%BA%ADn-12-100078939106549/", "Công an phường An Phú Đông thành phố Hồ Chí Minh")</f>
        <v>Công an phường An Phú Đông thành phố Hồ Chí Minh</v>
      </c>
      <c r="C1064" s="20" t="s">
        <v>12</v>
      </c>
      <c r="D1064" s="20"/>
      <c r="E1064" s="1" t="s">
        <v>13</v>
      </c>
      <c r="F1064" s="1" t="s">
        <v>13</v>
      </c>
      <c r="G1064" s="1" t="s">
        <v>13</v>
      </c>
      <c r="H1064" s="1" t="s">
        <v>14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20064</v>
      </c>
      <c r="B1065" s="19" t="str">
        <f>HYPERLINK("http://www.quan12.hochiminhcity.gov.vn/pages/an-phu-dong.aspx", "UBND Ủy ban nhân dân phường An Phú Đông thành phố Hồ Chí Minh")</f>
        <v>UBND Ủy ban nhân dân phường An Phú Đông thành phố Hồ Chí Minh</v>
      </c>
      <c r="C1065" s="20" t="s">
        <v>12</v>
      </c>
      <c r="D1065" s="21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20065</v>
      </c>
      <c r="B1066" s="19" t="str">
        <f>HYPERLINK("https://www.facebook.com/p/Th%C3%B4ng-tin-ph%C6%B0%E1%BB%9Dng-T%C3%A2n-Th%E1%BB%9Bi-Hi%E1%BB%87p-100068745201574/", "Công an phường Tân Thới Hiệp thành phố Hồ Chí Minh")</f>
        <v>Công an phường Tân Thới Hiệp thành phố Hồ Chí Minh</v>
      </c>
      <c r="C1066" s="20" t="s">
        <v>12</v>
      </c>
      <c r="D1066" s="20"/>
      <c r="E1066" s="1" t="s">
        <v>13</v>
      </c>
      <c r="F1066" s="1" t="s">
        <v>13</v>
      </c>
      <c r="G1066" s="1" t="s">
        <v>13</v>
      </c>
      <c r="H1066" s="1" t="s">
        <v>14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20066</v>
      </c>
      <c r="B1067" s="19" t="str">
        <f>HYPERLINK("http://www.quan12.hochiminhcity.gov.vn/pages/tan-thoi-hiep.aspx", "UBND Ủy ban nhân dân phường Tân Thới Hiệp thành phố Hồ Chí Minh")</f>
        <v>UBND Ủy ban nhân dân phường Tân Thới Hiệp thành phố Hồ Chí Minh</v>
      </c>
      <c r="C1067" s="20" t="s">
        <v>12</v>
      </c>
      <c r="D1067" s="21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20067</v>
      </c>
      <c r="B1068" s="19" t="str">
        <f>HYPERLINK("https://www.facebook.com/UBNDTrungMyTay/", "Công an phường Trung Mỹ Tây thành phố Hồ Chí Minh")</f>
        <v>Công an phường Trung Mỹ Tây thành phố Hồ Chí Minh</v>
      </c>
      <c r="C1068" s="20" t="s">
        <v>12</v>
      </c>
      <c r="D1068" s="20"/>
      <c r="E1068" s="1" t="s">
        <v>13</v>
      </c>
      <c r="F1068" s="1" t="s">
        <v>13</v>
      </c>
      <c r="G1068" s="1" t="s">
        <v>13</v>
      </c>
      <c r="H1068" s="1" t="s">
        <v>14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20068</v>
      </c>
      <c r="B1069" s="19" t="str">
        <f>HYPERLINK("http://www.quan12.hochiminhcity.gov.vn/tintuc/Lists/Posts/ViewPost.aspx?ID=5918", "UBND Ủy ban nhân dân phường Trung Mỹ Tây thành phố Hồ Chí Minh")</f>
        <v>UBND Ủy ban nhân dân phường Trung Mỹ Tây thành phố Hồ Chí Minh</v>
      </c>
      <c r="C1069" s="20" t="s">
        <v>12</v>
      </c>
      <c r="D1069" s="21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20069</v>
      </c>
      <c r="B1070" s="19" t="str">
        <f>HYPERLINK("https://www.facebook.com/p/Ph%C6%B0%E1%BB%9Dng-T%C3%A2n-H%C6%B0ng-Thu%E1%BA%ADn-100068762164138/", "Công an phường Tân Hưng Thuận thành phố Hồ Chí Minh")</f>
        <v>Công an phường Tân Hưng Thuận thành phố Hồ Chí Minh</v>
      </c>
      <c r="C1070" s="20" t="s">
        <v>12</v>
      </c>
      <c r="D1070" s="20"/>
      <c r="E1070" s="1" t="s">
        <v>13</v>
      </c>
      <c r="F1070" s="1" t="s">
        <v>13</v>
      </c>
      <c r="G1070" s="1" t="s">
        <v>13</v>
      </c>
      <c r="H1070" s="1" t="s">
        <v>14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20070</v>
      </c>
      <c r="B1071" s="19" t="str">
        <f>HYPERLINK("http://www.quan12.hochiminhcity.gov.vn/pages/tan-hung-thuan.aspx", "UBND Ủy ban nhân dân phường Tân Hưng Thuận thành phố Hồ Chí Minh")</f>
        <v>UBND Ủy ban nhân dân phường Tân Hưng Thuận thành phố Hồ Chí Minh</v>
      </c>
      <c r="C1071" s="20" t="s">
        <v>12</v>
      </c>
      <c r="D1071" s="21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20071</v>
      </c>
      <c r="B1072" s="19" t="str">
        <f>HYPERLINK("https://www.facebook.com/ubnd.pdht/?locale=vi_VN", "Công an phường Đông Hưng Thuận thành phố Hồ Chí Minh")</f>
        <v>Công an phường Đông Hưng Thuận thành phố Hồ Chí Minh</v>
      </c>
      <c r="C1072" s="20" t="s">
        <v>12</v>
      </c>
      <c r="D1072" s="20"/>
      <c r="E1072" s="1" t="s">
        <v>13</v>
      </c>
      <c r="F1072" s="1" t="s">
        <v>13</v>
      </c>
      <c r="G1072" s="1" t="s">
        <v>13</v>
      </c>
      <c r="H1072" s="1" t="s">
        <v>14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20072</v>
      </c>
      <c r="B1073" s="19" t="str">
        <f>HYPERLINK("http://www.quan12.hochiminhcity.gov.vn/pages/dong-hung-thuan.aspx", "UBND Ủy ban nhân dân phường Đông Hưng Thuận thành phố Hồ Chí Minh")</f>
        <v>UBND Ủy ban nhân dân phường Đông Hưng Thuận thành phố Hồ Chí Minh</v>
      </c>
      <c r="C1073" s="20" t="s">
        <v>12</v>
      </c>
      <c r="D1073" s="21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20073</v>
      </c>
      <c r="B1074" s="19" t="str">
        <f>HYPERLINK("https://www.facebook.com/tuyengiaopttn/", "Công an phường Tân Thới Nhất thành phố Hồ Chí Minh")</f>
        <v>Công an phường Tân Thới Nhất thành phố Hồ Chí Minh</v>
      </c>
      <c r="C1074" s="20" t="s">
        <v>12</v>
      </c>
      <c r="D1074" s="20"/>
      <c r="E1074" s="1" t="s">
        <v>13</v>
      </c>
      <c r="F1074" s="1" t="s">
        <v>13</v>
      </c>
      <c r="G1074" s="1" t="s">
        <v>13</v>
      </c>
      <c r="H1074" s="1" t="s">
        <v>14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20074</v>
      </c>
      <c r="B1075" s="19" t="str">
        <f>HYPERLINK("http://www.quan12.hochiminhcity.gov.vn/pages/tan-thoi-nhat.aspx", "UBND Ủy ban nhân dân phường Tân Thới Nhất thành phố Hồ Chí Minh")</f>
        <v>UBND Ủy ban nhân dân phường Tân Thới Nhất thành phố Hồ Chí Minh</v>
      </c>
      <c r="C1075" s="20" t="s">
        <v>12</v>
      </c>
      <c r="D1075" s="21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20075</v>
      </c>
      <c r="B1076" s="19" t="str">
        <f>HYPERLINK("https://www.facebook.com/PhuongLinhXuanThuDuc/?locale=vi_VN", "Công an phường Linh Xuân thành phố Hồ Chí Minh")</f>
        <v>Công an phường Linh Xuân thành phố Hồ Chí Minh</v>
      </c>
      <c r="C1076" s="20" t="s">
        <v>12</v>
      </c>
      <c r="D1076" s="20"/>
      <c r="E1076" s="1" t="s">
        <v>13</v>
      </c>
      <c r="F1076" s="1" t="s">
        <v>13</v>
      </c>
      <c r="G1076" s="1" t="s">
        <v>13</v>
      </c>
      <c r="H1076" s="1" t="s">
        <v>14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20076</v>
      </c>
      <c r="B1077" s="19" t="str">
        <f>HYPERLINK("https://linhxuan.tpthuduc.hochiminhcity.gov.vn/", "UBND Ủy ban nhân dân phường Linh Xuân thành phố Hồ Chí Minh")</f>
        <v>UBND Ủy ban nhân dân phường Linh Xuân thành phố Hồ Chí Minh</v>
      </c>
      <c r="C1077" s="20" t="s">
        <v>12</v>
      </c>
      <c r="D1077" s="21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20077</v>
      </c>
      <c r="B1078" s="19" t="str">
        <f>HYPERLINK("https://www.facebook.com/p/Ph%C6%B0%E1%BB%9Dng-B%C3%ACnh-Chi%E1%BB%83u-100066770958387/", "Công an phường Bình Chiểu thành phố Hồ Chí Minh")</f>
        <v>Công an phường Bình Chiểu thành phố Hồ Chí Minh</v>
      </c>
      <c r="C1078" s="20" t="s">
        <v>12</v>
      </c>
      <c r="D1078" s="20"/>
      <c r="E1078" s="1" t="s">
        <v>13</v>
      </c>
      <c r="F1078" s="1" t="s">
        <v>13</v>
      </c>
      <c r="G1078" s="1" t="s">
        <v>13</v>
      </c>
      <c r="H1078" s="1" t="s">
        <v>14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20078</v>
      </c>
      <c r="B1079" s="19" t="str">
        <f>HYPERLINK("https://binhchieu.tpthuduc.hochiminhcity.gov.vn/", "UBND Ủy ban nhân dân phường Bình Chiểu thành phố Hồ Chí Minh")</f>
        <v>UBND Ủy ban nhân dân phường Bình Chiểu thành phố Hồ Chí Minh</v>
      </c>
      <c r="C1079" s="20" t="s">
        <v>12</v>
      </c>
      <c r="D1079" s="21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20079</v>
      </c>
      <c r="B1080" s="19" t="str">
        <f>HYPERLINK("https://www.facebook.com/phuongLinhTrung.TpThuDuc/?locale=vi_VN", "Công an phường Linh Trung thành phố Hồ Chí Minh")</f>
        <v>Công an phường Linh Trung thành phố Hồ Chí Minh</v>
      </c>
      <c r="C1080" s="20" t="s">
        <v>12</v>
      </c>
      <c r="D1080" s="20"/>
      <c r="E1080" s="1" t="s">
        <v>13</v>
      </c>
      <c r="F1080" s="1" t="s">
        <v>13</v>
      </c>
      <c r="G1080" s="1" t="s">
        <v>13</v>
      </c>
      <c r="H1080" s="1" t="s">
        <v>14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20080</v>
      </c>
      <c r="B1081" s="19" t="str">
        <f>HYPERLINK("https://linhtrung.tpthuduc.hochiminhcity.gov.vn/", "UBND Ủy ban nhân dân phường Linh Trung thành phố Hồ Chí Minh")</f>
        <v>UBND Ủy ban nhân dân phường Linh Trung thành phố Hồ Chí Minh</v>
      </c>
      <c r="C1081" s="20" t="s">
        <v>12</v>
      </c>
      <c r="D1081" s="21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20081</v>
      </c>
      <c r="B1082" s="19" t="str">
        <f>HYPERLINK("https://www.facebook.com/phuongtambinhtd/", "Công an phường Tam Bình thành phố Hồ Chí Minh")</f>
        <v>Công an phường Tam Bình thành phố Hồ Chí Minh</v>
      </c>
      <c r="C1082" s="20" t="s">
        <v>12</v>
      </c>
      <c r="D1082" s="20"/>
      <c r="E1082" s="1" t="s">
        <v>13</v>
      </c>
      <c r="F1082" s="1" t="s">
        <v>13</v>
      </c>
      <c r="G1082" s="1" t="s">
        <v>13</v>
      </c>
      <c r="H1082" s="1" t="s">
        <v>14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20082</v>
      </c>
      <c r="B1083" s="19" t="str">
        <f>HYPERLINK("https://tambinh.tpthuduc.hochiminhcity.gov.vn/", "UBND Ủy ban nhân dân phường Tam Bình thành phố Hồ Chí Minh")</f>
        <v>UBND Ủy ban nhân dân phường Tam Bình thành phố Hồ Chí Minh</v>
      </c>
      <c r="C1083" s="20" t="s">
        <v>12</v>
      </c>
      <c r="D1083" s="21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20083</v>
      </c>
      <c r="B1084" s="19" t="s">
        <v>190</v>
      </c>
      <c r="C1084" s="22" t="s">
        <v>13</v>
      </c>
      <c r="D1084" s="20"/>
      <c r="E1084" s="1" t="s">
        <v>13</v>
      </c>
      <c r="F1084" s="1" t="s">
        <v>13</v>
      </c>
      <c r="G1084" s="1" t="s">
        <v>13</v>
      </c>
      <c r="H1084" s="1" t="s">
        <v>14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20084</v>
      </c>
      <c r="B1085" s="19" t="str">
        <f>HYPERLINK("https://tamphu.tpthuduc.hochiminhcity.gov.vn/", "UBND Ủy ban nhân dân phường Tam Phú thành phố Hồ Chí Minh")</f>
        <v>UBND Ủy ban nhân dân phường Tam Phú thành phố Hồ Chí Minh</v>
      </c>
      <c r="C1085" s="20" t="s">
        <v>12</v>
      </c>
      <c r="D1085" s="21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20085</v>
      </c>
      <c r="B1086" s="19" t="s">
        <v>191</v>
      </c>
      <c r="C1086" s="22" t="s">
        <v>13</v>
      </c>
      <c r="D1086" s="20"/>
      <c r="E1086" s="1" t="s">
        <v>13</v>
      </c>
      <c r="F1086" s="1" t="s">
        <v>13</v>
      </c>
      <c r="G1086" s="1" t="s">
        <v>13</v>
      </c>
      <c r="H1086" s="1" t="s">
        <v>14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20086</v>
      </c>
      <c r="B1087" s="19" t="str">
        <f>HYPERLINK("https://hiepbinhphuoc.tpthuduc.hochiminhcity.gov.vn/", "UBND Ủy ban nhân dân phường Hiệp Bình Phước thành phố Hồ Chí Minh")</f>
        <v>UBND Ủy ban nhân dân phường Hiệp Bình Phước thành phố Hồ Chí Minh</v>
      </c>
      <c r="C1087" s="20" t="s">
        <v>12</v>
      </c>
      <c r="D1087" s="21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20087</v>
      </c>
      <c r="B1088" s="19" t="str">
        <f>HYPERLINK("https://www.facebook.com/p/C%C3%B4ng-an-th%C3%A0nh-ph%E1%BB%91-Th%E1%BB%A7-%C4%90%E1%BB%A9c-100066442031973/?locale=hy_AM", "Công an phường Hiệp Bình Chánh thành phố Hồ Chí Minh")</f>
        <v>Công an phường Hiệp Bình Chánh thành phố Hồ Chí Minh</v>
      </c>
      <c r="C1088" s="20" t="s">
        <v>12</v>
      </c>
      <c r="D1088" s="20"/>
      <c r="E1088" s="1" t="s">
        <v>13</v>
      </c>
      <c r="F1088" s="1" t="s">
        <v>13</v>
      </c>
      <c r="G1088" s="1" t="s">
        <v>13</v>
      </c>
      <c r="H1088" s="1" t="s">
        <v>14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20088</v>
      </c>
      <c r="B1089" s="19" t="str">
        <f>HYPERLINK("https://hiepbinhchanh.tpthuduc.hochiminhcity.gov.vn/", "UBND Ủy ban nhân dân phường Hiệp Bình Chánh thành phố Hồ Chí Minh")</f>
        <v>UBND Ủy ban nhân dân phường Hiệp Bình Chánh thành phố Hồ Chí Minh</v>
      </c>
      <c r="C1089" s="20" t="s">
        <v>12</v>
      </c>
      <c r="D1089" s="21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20089</v>
      </c>
      <c r="B1090" s="19" t="str">
        <f>HYPERLINK("https://www.facebook.com/p/Ph%C6%B0%E1%BB%9Dng-Linh-Chi%E1%BB%83u-TP-Th%E1%BB%A7-%C4%90%E1%BB%A9c-100064784807594/", "Công an phường Linh Chiểu thành phố Hồ Chí Minh")</f>
        <v>Công an phường Linh Chiểu thành phố Hồ Chí Minh</v>
      </c>
      <c r="C1090" s="20" t="s">
        <v>12</v>
      </c>
      <c r="D1090" s="20"/>
      <c r="E1090" s="1" t="s">
        <v>13</v>
      </c>
      <c r="F1090" s="1" t="s">
        <v>13</v>
      </c>
      <c r="G1090" s="1" t="s">
        <v>13</v>
      </c>
      <c r="H1090" s="1" t="s">
        <v>14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20090</v>
      </c>
      <c r="B1091" s="19" t="str">
        <f>HYPERLINK("https://linhchieu.tpthuduc.hochiminhcity.gov.vn/", "UBND Ủy ban nhân dân phường Linh Chiểu thành phố Hồ Chí Minh")</f>
        <v>UBND Ủy ban nhân dân phường Linh Chiểu thành phố Hồ Chí Minh</v>
      </c>
      <c r="C1091" s="20" t="s">
        <v>12</v>
      </c>
      <c r="D1091" s="21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20091</v>
      </c>
      <c r="B1092" s="19" t="str">
        <f>HYPERLINK("https://www.facebook.com/p/Ph%C6%B0%E1%BB%9Dng-Linh-T%C3%A2y-TP-Th%E1%BB%A7-%C4%90%E1%BB%A9c-100085636577636/", "Công an phường Linh Tây thành phố Hồ Chí Minh")</f>
        <v>Công an phường Linh Tây thành phố Hồ Chí Minh</v>
      </c>
      <c r="C1092" s="20" t="s">
        <v>12</v>
      </c>
      <c r="D1092" s="20"/>
      <c r="E1092" s="1" t="s">
        <v>13</v>
      </c>
      <c r="F1092" s="1" t="s">
        <v>13</v>
      </c>
      <c r="G1092" s="1" t="s">
        <v>13</v>
      </c>
      <c r="H1092" s="1" t="s">
        <v>14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20092</v>
      </c>
      <c r="B1093" s="19" t="str">
        <f>HYPERLINK("https://linhtay.tpthuduc.hochiminhcity.gov.vn/", "UBND Ủy ban nhân dân phường Linh Tây thành phố Hồ Chí Minh")</f>
        <v>UBND Ủy ban nhân dân phường Linh Tây thành phố Hồ Chí Minh</v>
      </c>
      <c r="C1093" s="20" t="s">
        <v>12</v>
      </c>
      <c r="D1093" s="21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20093</v>
      </c>
      <c r="B1094" s="19" t="str">
        <f>HYPERLINK("https://www.facebook.com/tuoitrecatphcm/", "Công an phường Linh Đông thành phố Hồ Chí Minh")</f>
        <v>Công an phường Linh Đông thành phố Hồ Chí Minh</v>
      </c>
      <c r="C1094" s="20" t="s">
        <v>12</v>
      </c>
      <c r="D1094" s="20"/>
      <c r="E1094" s="1" t="s">
        <v>13</v>
      </c>
      <c r="F1094" s="1" t="s">
        <v>13</v>
      </c>
      <c r="G1094" s="1" t="s">
        <v>13</v>
      </c>
      <c r="H1094" s="1" t="s">
        <v>14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20094</v>
      </c>
      <c r="B1095" s="19" t="str">
        <f>HYPERLINK("https://linhdong.tpthuduc.hochiminhcity.gov.vn/", "UBND Ủy ban nhân dân phường Linh Đông thành phố Hồ Chí Minh")</f>
        <v>UBND Ủy ban nhân dân phường Linh Đông thành phố Hồ Chí Minh</v>
      </c>
      <c r="C1095" s="20" t="s">
        <v>12</v>
      </c>
      <c r="D1095" s="21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20095</v>
      </c>
      <c r="B1096" s="19" t="str">
        <f>HYPERLINK("https://www.facebook.com/p/Ph%C6%B0%E1%BB%9Dng-B%C3%ACnh-Th%E1%BB%8D-100069698377169/", "Công an phường Bình Thọ thành phố Hồ Chí Minh")</f>
        <v>Công an phường Bình Thọ thành phố Hồ Chí Minh</v>
      </c>
      <c r="C1096" s="20" t="s">
        <v>12</v>
      </c>
      <c r="D1096" s="20"/>
      <c r="E1096" s="1" t="s">
        <v>13</v>
      </c>
      <c r="F1096" s="1" t="s">
        <v>13</v>
      </c>
      <c r="G1096" s="1" t="s">
        <v>13</v>
      </c>
      <c r="H1096" s="1" t="s">
        <v>14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20096</v>
      </c>
      <c r="B1097" s="19" t="str">
        <f>HYPERLINK("https://binhtho.tpthuduc.hochiminhcity.gov.vn/", "UBND Ủy ban nhân dân phường Bình Thọ thành phố Hồ Chí Minh")</f>
        <v>UBND Ủy ban nhân dân phường Bình Thọ thành phố Hồ Chí Minh</v>
      </c>
      <c r="C1097" s="20" t="s">
        <v>12</v>
      </c>
      <c r="D1097" s="21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20097</v>
      </c>
      <c r="B1098" s="19" t="s">
        <v>192</v>
      </c>
      <c r="C1098" s="22" t="s">
        <v>13</v>
      </c>
      <c r="D1098" s="20"/>
      <c r="E1098" s="1" t="s">
        <v>13</v>
      </c>
      <c r="F1098" s="1" t="s">
        <v>13</v>
      </c>
      <c r="G1098" s="1" t="s">
        <v>13</v>
      </c>
      <c r="H1098" s="1" t="s">
        <v>14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20098</v>
      </c>
      <c r="B1099" s="19" t="str">
        <f>HYPERLINK("https://truongtho.tpthuduc.hochiminhcity.gov.vn/", "UBND Ủy ban nhân dân phường Trường Thọ thành phố Hồ Chí Minh")</f>
        <v>UBND Ủy ban nhân dân phường Trường Thọ thành phố Hồ Chí Minh</v>
      </c>
      <c r="C1099" s="20" t="s">
        <v>12</v>
      </c>
      <c r="D1099" s="21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20099</v>
      </c>
      <c r="B1100" s="19" t="str">
        <f>HYPERLINK("https://www.facebook.com/doanphuonglongbinh.bienhoa.dongnai/", "Công an phường Long Bình thành phố Hồ Chí Minh")</f>
        <v>Công an phường Long Bình thành phố Hồ Chí Minh</v>
      </c>
      <c r="C1100" s="20" t="s">
        <v>12</v>
      </c>
      <c r="D1100" s="20"/>
      <c r="E1100" s="1" t="s">
        <v>13</v>
      </c>
      <c r="F1100" s="1" t="s">
        <v>13</v>
      </c>
      <c r="G1100" s="1" t="s">
        <v>13</v>
      </c>
      <c r="H1100" s="1" t="s">
        <v>14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20100</v>
      </c>
      <c r="B1101" s="19" t="str">
        <f>HYPERLINK("https://longbinh.tpthuduc.hochiminhcity.gov.vn/", "UBND Ủy ban nhân dân phường Long Bình thành phố Hồ Chí Minh")</f>
        <v>UBND Ủy ban nhân dân phường Long Bình thành phố Hồ Chí Minh</v>
      </c>
      <c r="C1101" s="20" t="s">
        <v>12</v>
      </c>
      <c r="D1101" s="21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20101</v>
      </c>
      <c r="B1102" s="19" t="str">
        <f>HYPERLINK("https://www.facebook.com/p/Th%C3%B4ng-tin-ANTT-ph%C6%B0%E1%BB%9Dng-Long-Th%E1%BA%A1nh-M%E1%BB%B9-100069212829897/", "Công an phường Long Thạnh Mỹ thành phố Hồ Chí Minh")</f>
        <v>Công an phường Long Thạnh Mỹ thành phố Hồ Chí Minh</v>
      </c>
      <c r="C1102" s="20" t="s">
        <v>12</v>
      </c>
      <c r="D1102" s="20" t="s">
        <v>16</v>
      </c>
      <c r="E1102" s="1" t="s">
        <v>13</v>
      </c>
      <c r="F1102" s="1" t="s">
        <v>13</v>
      </c>
      <c r="G1102" s="1" t="s">
        <v>13</v>
      </c>
      <c r="H1102" s="1" t="s">
        <v>14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20102</v>
      </c>
      <c r="B1103" s="19" t="str">
        <f>HYPERLINK("https://longthanhmy.tpthuduc.hochiminhcity.gov.vn/", "UBND Ủy ban nhân dân phường Long Thạnh Mỹ thành phố Hồ Chí Minh")</f>
        <v>UBND Ủy ban nhân dân phường Long Thạnh Mỹ thành phố Hồ Chí Minh</v>
      </c>
      <c r="C1103" s="20" t="s">
        <v>12</v>
      </c>
      <c r="D1103" s="21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20103</v>
      </c>
      <c r="B1104" s="19" t="s">
        <v>193</v>
      </c>
      <c r="C1104" s="22" t="s">
        <v>13</v>
      </c>
      <c r="D1104" s="20"/>
      <c r="E1104" s="1" t="s">
        <v>13</v>
      </c>
      <c r="F1104" s="1" t="s">
        <v>13</v>
      </c>
      <c r="G1104" s="1" t="s">
        <v>13</v>
      </c>
      <c r="H1104" s="1" t="s">
        <v>14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20104</v>
      </c>
      <c r="B1105" s="19" t="str">
        <f>HYPERLINK("http://www.tanphu.hochiminhcity.gov.vn/", "UBND Ủy ban nhân dân phường Tân Phú thành phố Hồ Chí Minh")</f>
        <v>UBND Ủy ban nhân dân phường Tân Phú thành phố Hồ Chí Minh</v>
      </c>
      <c r="C1105" s="20" t="s">
        <v>12</v>
      </c>
      <c r="D1105" s="21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20105</v>
      </c>
      <c r="B1106" s="19" t="s">
        <v>194</v>
      </c>
      <c r="C1106" s="22" t="s">
        <v>13</v>
      </c>
      <c r="D1106" s="20"/>
      <c r="E1106" s="1" t="s">
        <v>13</v>
      </c>
      <c r="F1106" s="1" t="s">
        <v>13</v>
      </c>
      <c r="G1106" s="1" t="s">
        <v>13</v>
      </c>
      <c r="H1106" s="1" t="s">
        <v>14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20106</v>
      </c>
      <c r="B1107" s="19" t="str">
        <f>HYPERLINK("https://hiepphu.tpthuduc.hochiminhcity.gov.vn/", "UBND Ủy ban nhân dân phường Hiệp Phú thành phố Hồ Chí Minh")</f>
        <v>UBND Ủy ban nhân dân phường Hiệp Phú thành phố Hồ Chí Minh</v>
      </c>
      <c r="C1107" s="20" t="s">
        <v>12</v>
      </c>
      <c r="D1107" s="21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20107</v>
      </c>
      <c r="B1108" s="19" t="str">
        <f>HYPERLINK("https://www.facebook.com/p/%C4%90%E1%BA%A3ng-%E1%BB%A7y-%E1%BB%A6y-ban-nh%C3%A2n-d%C3%A2n-ph%C6%B0%E1%BB%9Dng-T%C4%83ng-Nh%C6%A1n-Ph%C3%BA-B-100063824058267/", "Công an phường Tăng Nhơn Phú A thành phố Hồ Chí Minh")</f>
        <v>Công an phường Tăng Nhơn Phú A thành phố Hồ Chí Minh</v>
      </c>
      <c r="C1108" s="20" t="s">
        <v>12</v>
      </c>
      <c r="D1108" s="20"/>
      <c r="E1108" s="1" t="s">
        <v>13</v>
      </c>
      <c r="F1108" s="1" t="s">
        <v>13</v>
      </c>
      <c r="G1108" s="1" t="s">
        <v>13</v>
      </c>
      <c r="H1108" s="1" t="s">
        <v>14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20108</v>
      </c>
      <c r="B1109" s="19" t="str">
        <f>HYPERLINK("https://tangnhonphub.tpthuduc.hochiminhcity.gov.vn/", "UBND Ủy ban nhân dân phường Tăng Nhơn Phú A thành phố Hồ Chí Minh")</f>
        <v>UBND Ủy ban nhân dân phường Tăng Nhơn Phú A thành phố Hồ Chí Minh</v>
      </c>
      <c r="C1109" s="20" t="s">
        <v>12</v>
      </c>
      <c r="D1109" s="21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20109</v>
      </c>
      <c r="B1110" s="19" t="s">
        <v>195</v>
      </c>
      <c r="C1110" s="22" t="s">
        <v>13</v>
      </c>
      <c r="D1110" s="20"/>
      <c r="E1110" s="1" t="s">
        <v>13</v>
      </c>
      <c r="F1110" s="1" t="s">
        <v>13</v>
      </c>
      <c r="G1110" s="1" t="s">
        <v>13</v>
      </c>
      <c r="H1110" s="1" t="s">
        <v>14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20110</v>
      </c>
      <c r="B1111" s="19" t="str">
        <f>HYPERLINK("https://tangnhonphub.tpthuduc.hochiminhcity.gov.vn/", "UBND Ủy ban nhân dân phường Tăng Nhơn Phú B thành phố Hồ Chí Minh")</f>
        <v>UBND Ủy ban nhân dân phường Tăng Nhơn Phú B thành phố Hồ Chí Minh</v>
      </c>
      <c r="C1111" s="20" t="s">
        <v>12</v>
      </c>
      <c r="D1111" s="21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20111</v>
      </c>
      <c r="B1112" s="19" t="str">
        <f>HYPERLINK("https://www.facebook.com/DTNPLB/?locale=vi_VN", "Công an phường Phước Long B thành phố Hồ Chí Minh")</f>
        <v>Công an phường Phước Long B thành phố Hồ Chí Minh</v>
      </c>
      <c r="C1112" s="20" t="s">
        <v>12</v>
      </c>
      <c r="D1112" s="20"/>
      <c r="E1112" s="1" t="s">
        <v>13</v>
      </c>
      <c r="F1112" s="1" t="s">
        <v>13</v>
      </c>
      <c r="G1112" s="1" t="s">
        <v>13</v>
      </c>
      <c r="H1112" s="1" t="s">
        <v>14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20112</v>
      </c>
      <c r="B1113" s="19" t="str">
        <f>HYPERLINK("https://phuoclongb.tpthuduc.hochiminhcity.gov.vn/", "UBND Ủy ban nhân dân phường Phước Long B thành phố Hồ Chí Minh")</f>
        <v>UBND Ủy ban nhân dân phường Phước Long B thành phố Hồ Chí Minh</v>
      </c>
      <c r="C1113" s="20" t="s">
        <v>12</v>
      </c>
      <c r="D1113" s="21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20113</v>
      </c>
      <c r="B1114" s="19" t="str">
        <f>HYPERLINK("https://www.facebook.com/DTNPLB/?locale=vi_VN", "Công an phường Phước Long A thành phố Hồ Chí Minh")</f>
        <v>Công an phường Phước Long A thành phố Hồ Chí Minh</v>
      </c>
      <c r="C1114" s="20" t="s">
        <v>12</v>
      </c>
      <c r="D1114" s="20"/>
      <c r="E1114" s="1" t="s">
        <v>13</v>
      </c>
      <c r="F1114" s="1" t="s">
        <v>13</v>
      </c>
      <c r="G1114" s="1" t="s">
        <v>13</v>
      </c>
      <c r="H1114" s="1" t="s">
        <v>14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20114</v>
      </c>
      <c r="B1115" s="19" t="str">
        <f>HYPERLINK("http://phuoclonga.tpthuduc.hochiminhcity.gov.vn/", "UBND Ủy ban nhân dân phường Phước Long A thành phố Hồ Chí Minh")</f>
        <v>UBND Ủy ban nhân dân phường Phước Long A thành phố Hồ Chí Minh</v>
      </c>
      <c r="C1115" s="20" t="s">
        <v>12</v>
      </c>
      <c r="D1115" s="21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20115</v>
      </c>
      <c r="B1116" s="19" t="str">
        <f>HYPERLINK("https://www.facebook.com/p/%C4%90%E1%BA%A3ng-b%E1%BB%99-Ph%C6%B0%E1%BB%9Dng-Tr%C6%B0%E1%BB%9Dng-Th%E1%BA%A1nh-Th%C3%A0nh-ph%E1%BB%91-Th%E1%BB%A7-%C4%90%E1%BB%A9c-Th%C3%A0nh-ph%E1%BB%91-H%E1%BB%93-Ch%C3%AD-Minh-100069366002768/", "Công an phường Trường Thạnh thành phố Hồ Chí Minh")</f>
        <v>Công an phường Trường Thạnh thành phố Hồ Chí Minh</v>
      </c>
      <c r="C1116" s="20" t="s">
        <v>12</v>
      </c>
      <c r="D1116" s="20"/>
      <c r="E1116" s="1" t="s">
        <v>13</v>
      </c>
      <c r="F1116" s="1" t="s">
        <v>13</v>
      </c>
      <c r="G1116" s="1" t="s">
        <v>13</v>
      </c>
      <c r="H1116" s="1" t="s">
        <v>14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20116</v>
      </c>
      <c r="B1117" s="19" t="str">
        <f>HYPERLINK("https://truongthanh.tpthuduc.hochiminhcity.gov.vn/", "UBND Ủy ban nhân dân phường Trường Thạnh thành phố Hồ Chí Minh")</f>
        <v>UBND Ủy ban nhân dân phường Trường Thạnh thành phố Hồ Chí Minh</v>
      </c>
      <c r="C1117" s="20" t="s">
        <v>12</v>
      </c>
      <c r="D1117" s="21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20117</v>
      </c>
      <c r="B1118" s="19" t="s">
        <v>196</v>
      </c>
      <c r="C1118" s="22" t="s">
        <v>13</v>
      </c>
      <c r="D1118" s="20"/>
      <c r="E1118" s="1" t="s">
        <v>13</v>
      </c>
      <c r="F1118" s="1" t="s">
        <v>13</v>
      </c>
      <c r="G1118" s="1" t="s">
        <v>13</v>
      </c>
      <c r="H1118" s="1" t="s">
        <v>14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20118</v>
      </c>
      <c r="B1119" s="19" t="str">
        <f>HYPERLINK("https://longphuoc.tpthuduc.hochiminhcity.gov.vn/", "UBND Ủy ban nhân dân phường Long Phước thành phố Hồ Chí Minh")</f>
        <v>UBND Ủy ban nhân dân phường Long Phước thành phố Hồ Chí Minh</v>
      </c>
      <c r="C1119" s="20" t="s">
        <v>12</v>
      </c>
      <c r="D1119" s="21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20119</v>
      </c>
      <c r="B1120" s="19" t="str">
        <f>HYPERLINK("https://www.facebook.com/Hoangnghia1984/", "Công an phường Long Trường thành phố Hồ Chí Minh")</f>
        <v>Công an phường Long Trường thành phố Hồ Chí Minh</v>
      </c>
      <c r="C1120" s="20" t="s">
        <v>12</v>
      </c>
      <c r="D1120" s="20"/>
      <c r="E1120" s="1" t="s">
        <v>13</v>
      </c>
      <c r="F1120" s="1" t="s">
        <v>13</v>
      </c>
      <c r="G1120" s="1" t="s">
        <v>13</v>
      </c>
      <c r="H1120" s="1" t="s">
        <v>14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20120</v>
      </c>
      <c r="B1121" s="19" t="str">
        <f>HYPERLINK("https://longtruong.tpthuduc.hochiminhcity.gov.vn/", "UBND Ủy ban nhân dân phường Long Trường thành phố Hồ Chí Minh")</f>
        <v>UBND Ủy ban nhân dân phường Long Trường thành phố Hồ Chí Minh</v>
      </c>
      <c r="C1121" s="20" t="s">
        <v>12</v>
      </c>
      <c r="D1121" s="21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20121</v>
      </c>
      <c r="B1122" s="19" t="s">
        <v>197</v>
      </c>
      <c r="C1122" s="22" t="s">
        <v>13</v>
      </c>
      <c r="D1122" s="20"/>
      <c r="E1122" s="1" t="s">
        <v>13</v>
      </c>
      <c r="F1122" s="1" t="s">
        <v>13</v>
      </c>
      <c r="G1122" s="1" t="s">
        <v>13</v>
      </c>
      <c r="H1122" s="1" t="s">
        <v>14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20122</v>
      </c>
      <c r="B1123" s="19" t="str">
        <f>HYPERLINK("https://phuocbinh.tpthuduc.hochiminhcity.gov.vn/", "UBND Ủy ban nhân dân phường Phước Bình thành phố Hồ Chí Minh")</f>
        <v>UBND Ủy ban nhân dân phường Phước Bình thành phố Hồ Chí Minh</v>
      </c>
      <c r="C1123" s="20" t="s">
        <v>12</v>
      </c>
      <c r="D1123" s="21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20123</v>
      </c>
      <c r="B1124" s="19" t="s">
        <v>198</v>
      </c>
      <c r="C1124" s="22" t="s">
        <v>13</v>
      </c>
      <c r="D1124" s="20"/>
      <c r="E1124" s="1" t="s">
        <v>13</v>
      </c>
      <c r="F1124" s="1" t="s">
        <v>13</v>
      </c>
      <c r="G1124" s="1" t="s">
        <v>13</v>
      </c>
      <c r="H1124" s="1" t="s">
        <v>14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20124</v>
      </c>
      <c r="B1125" s="19" t="str">
        <f>HYPERLINK("https://phuhuu.tpthuduc.hochiminhcity.gov.vn/", "UBND Ủy ban nhân dân phường Phú Hữu thành phố Hồ Chí Minh")</f>
        <v>UBND Ủy ban nhân dân phường Phú Hữu thành phố Hồ Chí Minh</v>
      </c>
      <c r="C1125" s="20" t="s">
        <v>12</v>
      </c>
      <c r="D1125" s="21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20125</v>
      </c>
      <c r="B1126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126" s="20" t="s">
        <v>12</v>
      </c>
      <c r="D1126" s="20"/>
      <c r="E1126" s="1" t="s">
        <v>13</v>
      </c>
      <c r="F1126" s="1" t="s">
        <v>13</v>
      </c>
      <c r="G1126" s="1" t="s">
        <v>13</v>
      </c>
      <c r="H1126" s="1" t="s">
        <v>14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20126</v>
      </c>
      <c r="B1127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127" s="20" t="s">
        <v>12</v>
      </c>
      <c r="D1127" s="21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20127</v>
      </c>
      <c r="B1128" s="19" t="str">
        <f>HYPERLINK("https://www.facebook.com/phuong13tanbinh/", "Công an phường 13 thành phố Hồ Chí Minh")</f>
        <v>Công an phường 13 thành phố Hồ Chí Minh</v>
      </c>
      <c r="C1128" s="20" t="s">
        <v>12</v>
      </c>
      <c r="D1128" s="20"/>
      <c r="E1128" s="1" t="s">
        <v>13</v>
      </c>
      <c r="F1128" s="1" t="s">
        <v>13</v>
      </c>
      <c r="G1128" s="1" t="s">
        <v>13</v>
      </c>
      <c r="H1128" s="1" t="s">
        <v>14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20128</v>
      </c>
      <c r="B1129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129" s="20" t="s">
        <v>12</v>
      </c>
      <c r="D1129" s="21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20129</v>
      </c>
      <c r="B1130" s="19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130" s="20" t="s">
        <v>12</v>
      </c>
      <c r="D1130" s="20"/>
      <c r="E1130" s="1" t="s">
        <v>13</v>
      </c>
      <c r="F1130" s="1" t="s">
        <v>13</v>
      </c>
      <c r="G1130" s="1" t="s">
        <v>13</v>
      </c>
      <c r="H1130" s="1" t="s">
        <v>14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20130</v>
      </c>
      <c r="B1131" s="19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131" s="20" t="s">
        <v>12</v>
      </c>
      <c r="D1131" s="21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20131</v>
      </c>
      <c r="B1132" s="19" t="str">
        <f>HYPERLINK("https://www.facebook.com/p/Ph%C6%B0%E1%BB%9Dng-6-Qu%E1%BA%ADn-B%C3%ACnh-Th%E1%BA%A1nh-100063683672949/", "Công an phường 6 thành phố Hồ Chí Minh")</f>
        <v>Công an phường 6 thành phố Hồ Chí Minh</v>
      </c>
      <c r="C1132" s="20" t="s">
        <v>12</v>
      </c>
      <c r="D1132" s="20"/>
      <c r="E1132" s="1" t="s">
        <v>13</v>
      </c>
      <c r="F1132" s="1" t="s">
        <v>13</v>
      </c>
      <c r="G1132" s="1" t="s">
        <v>13</v>
      </c>
      <c r="H1132" s="1" t="s">
        <v>14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20132</v>
      </c>
      <c r="B1133" s="19" t="str">
        <f>HYPERLINK("http://phuong6.quan10.gov.vn/", "UBND Ủy ban nhân dân phường 6 thành phố Hồ Chí Minh")</f>
        <v>UBND Ủy ban nhân dân phường 6 thành phố Hồ Chí Minh</v>
      </c>
      <c r="C1133" s="20" t="s">
        <v>12</v>
      </c>
      <c r="D1133" s="21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20133</v>
      </c>
      <c r="B1134" s="19" t="s">
        <v>199</v>
      </c>
      <c r="C1134" s="22" t="s">
        <v>13</v>
      </c>
      <c r="D1134" s="20"/>
      <c r="E1134" s="1" t="s">
        <v>13</v>
      </c>
      <c r="F1134" s="1" t="s">
        <v>13</v>
      </c>
      <c r="G1134" s="1" t="s">
        <v>13</v>
      </c>
      <c r="H1134" s="1" t="s">
        <v>14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20134</v>
      </c>
      <c r="B1135" s="19" t="str">
        <f>HYPERLINK("https://p16.govap.hochiminhcity.gov.vn/ubnd", "UBND Ủy ban nhân dân phường 16 thành phố Hồ Chí Minh")</f>
        <v>UBND Ủy ban nhân dân phường 16 thành phố Hồ Chí Minh</v>
      </c>
      <c r="C1135" s="20" t="s">
        <v>12</v>
      </c>
      <c r="D1135" s="21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20135</v>
      </c>
      <c r="B1136" s="19" t="str">
        <f>HYPERLINK("https://www.facebook.com/tuoitrecatphcm/", "Công an phường 12 thành phố Hồ Chí Minh")</f>
        <v>Công an phường 12 thành phố Hồ Chí Minh</v>
      </c>
      <c r="C1136" s="20" t="s">
        <v>12</v>
      </c>
      <c r="D1136" s="20"/>
      <c r="E1136" s="1" t="s">
        <v>13</v>
      </c>
      <c r="F1136" s="1" t="s">
        <v>13</v>
      </c>
      <c r="G1136" s="1" t="s">
        <v>13</v>
      </c>
      <c r="H1136" s="1" t="s">
        <v>14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20136</v>
      </c>
      <c r="B1137" s="19" t="str">
        <f>HYPERLINK("https://phuong12govap.gov.vn/", "UBND Ủy ban nhân dân phường 12 thành phố Hồ Chí Minh")</f>
        <v>UBND Ủy ban nhân dân phường 12 thành phố Hồ Chí Minh</v>
      </c>
      <c r="C1137" s="20" t="s">
        <v>12</v>
      </c>
      <c r="D1137" s="21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20137</v>
      </c>
      <c r="B1138" s="19" t="str">
        <f>HYPERLINK("https://www.facebook.com/tuoitrecatphcm/", "Công an phường 14 thành phố Hồ Chí Minh")</f>
        <v>Công an phường 14 thành phố Hồ Chí Minh</v>
      </c>
      <c r="C1138" s="20" t="s">
        <v>12</v>
      </c>
      <c r="D1138" s="20"/>
      <c r="E1138" s="1" t="s">
        <v>13</v>
      </c>
      <c r="F1138" s="1" t="s">
        <v>13</v>
      </c>
      <c r="G1138" s="1" t="s">
        <v>13</v>
      </c>
      <c r="H1138" s="1" t="s">
        <v>14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20138</v>
      </c>
      <c r="B1139" s="19" t="str">
        <f>HYPERLINK("http://phuong14.quan10.gov.vn/", "UBND Ủy ban nhân dân phường 14 thành phố Hồ Chí Minh")</f>
        <v>UBND Ủy ban nhân dân phường 14 thành phố Hồ Chí Minh</v>
      </c>
      <c r="C1139" s="20" t="s">
        <v>12</v>
      </c>
      <c r="D1139" s="21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20139</v>
      </c>
      <c r="B1140" s="19" t="str">
        <f>HYPERLINK("https://www.facebook.com/tuoitrecatphcm/", "Công an phường 10 thành phố Hồ Chí Minh")</f>
        <v>Công an phường 10 thành phố Hồ Chí Minh</v>
      </c>
      <c r="C1140" s="20" t="s">
        <v>12</v>
      </c>
      <c r="D1140" s="20"/>
      <c r="E1140" s="1" t="s">
        <v>13</v>
      </c>
      <c r="F1140" s="1" t="s">
        <v>13</v>
      </c>
      <c r="G1140" s="1" t="s">
        <v>13</v>
      </c>
      <c r="H1140" s="1" t="s">
        <v>14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20140</v>
      </c>
      <c r="B1141" s="19" t="str">
        <f>HYPERLINK("http://phuong10.quan10.gov.vn/", "UBND Ủy ban nhân dân phường 10 thành phố Hồ Chí Minh")</f>
        <v>UBND Ủy ban nhân dân phường 10 thành phố Hồ Chí Minh</v>
      </c>
      <c r="C1141" s="20" t="s">
        <v>12</v>
      </c>
      <c r="D1141" s="21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20141</v>
      </c>
      <c r="B1142" s="19" t="s">
        <v>200</v>
      </c>
      <c r="C1142" s="22" t="s">
        <v>13</v>
      </c>
      <c r="D1142" s="20"/>
      <c r="E1142" s="1" t="s">
        <v>13</v>
      </c>
      <c r="F1142" s="1" t="s">
        <v>13</v>
      </c>
      <c r="G1142" s="1" t="s">
        <v>13</v>
      </c>
      <c r="H1142" s="1" t="s">
        <v>14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20142</v>
      </c>
      <c r="B1143" s="19" t="str">
        <f>HYPERLINK("https://vpub.hochiminhcity.gov.vn/", "UBND Ủy ban nhân dân phường 05 thành phố Hồ Chí Minh")</f>
        <v>UBND Ủy ban nhân dân phường 05 thành phố Hồ Chí Minh</v>
      </c>
      <c r="C1143" s="20" t="s">
        <v>12</v>
      </c>
      <c r="D1143" s="21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20143</v>
      </c>
      <c r="B1144" s="19" t="str">
        <f>HYPERLINK("https://www.facebook.com/p/Ph%C6%B0%E1%BB%9Dng-7-B%C3%ACnh-Th%E1%BA%A1nh-100029413493915/", "Công an phường 07 thành phố Hồ Chí Minh")</f>
        <v>Công an phường 07 thành phố Hồ Chí Minh</v>
      </c>
      <c r="C1144" s="20" t="s">
        <v>12</v>
      </c>
      <c r="D1144" s="20"/>
      <c r="E1144" s="1" t="s">
        <v>13</v>
      </c>
      <c r="F1144" s="1" t="s">
        <v>13</v>
      </c>
      <c r="G1144" s="1" t="s">
        <v>13</v>
      </c>
      <c r="H1144" s="1" t="s">
        <v>14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20144</v>
      </c>
      <c r="B1145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145" s="20" t="s">
        <v>12</v>
      </c>
      <c r="D1145" s="21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20145</v>
      </c>
      <c r="B1146" s="19" t="s">
        <v>201</v>
      </c>
      <c r="C1146" s="22" t="s">
        <v>13</v>
      </c>
      <c r="D1146" s="20"/>
      <c r="E1146" s="1" t="s">
        <v>13</v>
      </c>
      <c r="F1146" s="1" t="s">
        <v>13</v>
      </c>
      <c r="G1146" s="1" t="s">
        <v>13</v>
      </c>
      <c r="H1146" s="1" t="s">
        <v>14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20146</v>
      </c>
      <c r="B1147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147" s="20" t="s">
        <v>12</v>
      </c>
      <c r="D1147" s="21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20147</v>
      </c>
      <c r="B1148" s="19" t="str">
        <f>HYPERLINK("https://www.facebook.com/tuoitrecatphcm/", "Công an phường 01 thành phố Hồ Chí Minh")</f>
        <v>Công an phường 01 thành phố Hồ Chí Minh</v>
      </c>
      <c r="C1148" s="20" t="s">
        <v>12</v>
      </c>
      <c r="D1148" s="20"/>
      <c r="E1148" s="1" t="s">
        <v>13</v>
      </c>
      <c r="F1148" s="1" t="s">
        <v>13</v>
      </c>
      <c r="G1148" s="1" t="s">
        <v>13</v>
      </c>
      <c r="H1148" s="1" t="s">
        <v>14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20148</v>
      </c>
      <c r="B1149" s="19" t="str">
        <f>HYPERLINK("https://vpub.hochiminhcity.gov.vn/", "UBND Ủy ban nhân dân phường 01 thành phố Hồ Chí Minh")</f>
        <v>UBND Ủy ban nhân dân phường 01 thành phố Hồ Chí Minh</v>
      </c>
      <c r="C1149" s="20" t="s">
        <v>12</v>
      </c>
      <c r="D1149" s="21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20149</v>
      </c>
      <c r="B1150" s="19" t="str">
        <f>HYPERLINK("https://www.facebook.com/p/B%E1%BA%A3n-tin-Ph%C6%B0%E1%BB%9Dng-9-Qu%E1%BA%ADn-11-100077663132015/", "Công an phường 9 thành phố Hồ Chí Minh")</f>
        <v>Công an phường 9 thành phố Hồ Chí Minh</v>
      </c>
      <c r="C1150" s="20" t="s">
        <v>12</v>
      </c>
      <c r="D1150" s="20"/>
      <c r="E1150" s="1" t="s">
        <v>13</v>
      </c>
      <c r="F1150" s="1" t="s">
        <v>13</v>
      </c>
      <c r="G1150" s="1" t="s">
        <v>13</v>
      </c>
      <c r="H1150" s="1" t="s">
        <v>14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20150</v>
      </c>
      <c r="B1151" s="19" t="str">
        <f>HYPERLINK("https://tanbinh.hochiminhcity.gov.vn/web/neoportal/-/uy-ban-nhan-dan-phuong-9", "UBND Ủy ban nhân dân phường 9 thành phố Hồ Chí Minh")</f>
        <v>UBND Ủy ban nhân dân phường 9 thành phố Hồ Chí Minh</v>
      </c>
      <c r="C1151" s="20" t="s">
        <v>12</v>
      </c>
      <c r="D1151" s="21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20151</v>
      </c>
      <c r="B1152" s="19" t="str">
        <f>HYPERLINK("https://www.facebook.com/tuoitrecatphcm/", "Công an phường 8 thành phố Hồ Chí Minh")</f>
        <v>Công an phường 8 thành phố Hồ Chí Minh</v>
      </c>
      <c r="C1152" s="20" t="s">
        <v>12</v>
      </c>
      <c r="D1152" s="20"/>
      <c r="E1152" s="1" t="s">
        <v>13</v>
      </c>
      <c r="F1152" s="1" t="s">
        <v>13</v>
      </c>
      <c r="G1152" s="1" t="s">
        <v>13</v>
      </c>
      <c r="H1152" s="1" t="s">
        <v>14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20152</v>
      </c>
      <c r="B1153" s="19" t="s">
        <v>202</v>
      </c>
      <c r="C1153" s="20" t="s">
        <v>12</v>
      </c>
      <c r="D1153" s="21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20153</v>
      </c>
      <c r="B1154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154" s="20" t="s">
        <v>12</v>
      </c>
      <c r="D1154" s="20"/>
      <c r="E1154" s="1" t="s">
        <v>13</v>
      </c>
      <c r="F1154" s="1" t="s">
        <v>13</v>
      </c>
      <c r="G1154" s="1" t="s">
        <v>13</v>
      </c>
      <c r="H1154" s="1" t="s">
        <v>14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20154</v>
      </c>
      <c r="B1155" s="19" t="str">
        <f>HYPERLINK("http://phuong11.quan10.gov.vn/", "UBND Ủy ban nhân dân phường 11 thành phố Hồ Chí Minh")</f>
        <v>UBND Ủy ban nhân dân phường 11 thành phố Hồ Chí Minh</v>
      </c>
      <c r="C1155" s="20" t="s">
        <v>12</v>
      </c>
      <c r="D1155" s="21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20155</v>
      </c>
      <c r="B1156" s="19" t="str">
        <f>HYPERLINK("https://www.facebook.com/tuoitrecatphcm/", "Công an phường 03 thành phố Hồ Chí Minh")</f>
        <v>Công an phường 03 thành phố Hồ Chí Minh</v>
      </c>
      <c r="C1156" s="20" t="s">
        <v>12</v>
      </c>
      <c r="D1156" s="20"/>
      <c r="E1156" s="1" t="s">
        <v>13</v>
      </c>
      <c r="F1156" s="1" t="s">
        <v>13</v>
      </c>
      <c r="G1156" s="1" t="s">
        <v>13</v>
      </c>
      <c r="H1156" s="1" t="s">
        <v>14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20156</v>
      </c>
      <c r="B1157" s="19" t="str">
        <f>HYPERLINK("https://quan3.hochiminhcity.gov.vn/", "UBND Ủy ban nhân dân phường 03 thành phố Hồ Chí Minh")</f>
        <v>UBND Ủy ban nhân dân phường 03 thành phố Hồ Chí Minh</v>
      </c>
      <c r="C1157" s="20" t="s">
        <v>12</v>
      </c>
      <c r="D1157" s="21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20157</v>
      </c>
      <c r="B1158" s="19" t="str">
        <f>HYPERLINK("https://www.facebook.com/phuong13tanbinh/", "Công an phường 13 thành phố Hồ Chí Minh")</f>
        <v>Công an phường 13 thành phố Hồ Chí Minh</v>
      </c>
      <c r="C1158" s="20" t="s">
        <v>12</v>
      </c>
      <c r="D1158" s="20"/>
      <c r="E1158" s="1" t="s">
        <v>13</v>
      </c>
      <c r="F1158" s="1" t="s">
        <v>13</v>
      </c>
      <c r="G1158" s="1" t="s">
        <v>13</v>
      </c>
      <c r="H1158" s="1" t="s">
        <v>14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20158</v>
      </c>
      <c r="B1159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159" s="20" t="s">
        <v>12</v>
      </c>
      <c r="D1159" s="21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20159</v>
      </c>
      <c r="B1160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160" s="20" t="s">
        <v>12</v>
      </c>
      <c r="D1160" s="20"/>
      <c r="E1160" s="1" t="s">
        <v>13</v>
      </c>
      <c r="F1160" s="1" t="s">
        <v>13</v>
      </c>
      <c r="G1160" s="1" t="s">
        <v>13</v>
      </c>
      <c r="H1160" s="1" t="s">
        <v>14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20160</v>
      </c>
      <c r="B1161" s="19" t="str">
        <f>HYPERLINK("http://phuong11.quan10.gov.vn/", "UBND Ủy ban nhân dân phường 11 thành phố Hồ Chí Minh")</f>
        <v>UBND Ủy ban nhân dân phường 11 thành phố Hồ Chí Minh</v>
      </c>
      <c r="C1161" s="20" t="s">
        <v>12</v>
      </c>
      <c r="D1161" s="21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20161</v>
      </c>
      <c r="B1162" s="19" t="str">
        <f>HYPERLINK("https://www.facebook.com/p/Ph%C6%B0%E1%BB%9Dng-27-Qu%E1%BA%ADn-B%C3%ACnh-Th%E1%BA%A1nh-100069111313987/", "Công an phường 27 thành phố Hồ Chí Minh")</f>
        <v>Công an phường 27 thành phố Hồ Chí Minh</v>
      </c>
      <c r="C1162" s="20" t="s">
        <v>12</v>
      </c>
      <c r="D1162" s="20"/>
      <c r="E1162" s="1" t="s">
        <v>13</v>
      </c>
      <c r="F1162" s="1" t="s">
        <v>13</v>
      </c>
      <c r="G1162" s="1" t="s">
        <v>13</v>
      </c>
      <c r="H1162" s="1" t="s">
        <v>14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20162</v>
      </c>
      <c r="B1163" s="19" t="str">
        <f>HYPERLINK("http://congbao.hochiminhcity.gov.vn/tin-tuc-tong-hop/Nhiem-vu-quy-hoach-phan-khu-ty-le-1-2000-khu-dan-cu-phuong-27--quan-Binh-Thanh", "UBND Ủy ban nhân dân phường 27 thành phố Hồ Chí Minh")</f>
        <v>UBND Ủy ban nhân dân phường 27 thành phố Hồ Chí Minh</v>
      </c>
      <c r="C1163" s="20" t="s">
        <v>12</v>
      </c>
      <c r="D1163" s="21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20163</v>
      </c>
      <c r="B1164" s="19" t="str">
        <f>HYPERLINK("https://www.facebook.com/tuoitrecatphcm/", "Công an phường 26 thành phố Hồ Chí Minh")</f>
        <v>Công an phường 26 thành phố Hồ Chí Minh</v>
      </c>
      <c r="C1164" s="20" t="s">
        <v>12</v>
      </c>
      <c r="D1164" s="20"/>
      <c r="E1164" s="1" t="s">
        <v>13</v>
      </c>
      <c r="F1164" s="1" t="s">
        <v>13</v>
      </c>
      <c r="G1164" s="1" t="s">
        <v>13</v>
      </c>
      <c r="H1164" s="1" t="s">
        <v>14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20164</v>
      </c>
      <c r="B1165" s="19" t="str">
        <f>HYPERLINK("http://congbao.hochiminhcity.gov.vn/cong-bao/van-ban/quyet-dinh/so/4267-qd-ubnd/ngay/26-08-2014/noi-dung/40400/40438", "UBND Ủy ban nhân dân phường 26 thành phố Hồ Chí Minh")</f>
        <v>UBND Ủy ban nhân dân phường 26 thành phố Hồ Chí Minh</v>
      </c>
      <c r="C1165" s="20" t="s">
        <v>12</v>
      </c>
      <c r="D1165" s="21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20165</v>
      </c>
      <c r="B1166" s="19" t="str">
        <f>HYPERLINK("https://www.facebook.com/tuoitrecatphcm/", "Công an phường 12 thành phố Hồ Chí Minh")</f>
        <v>Công an phường 12 thành phố Hồ Chí Minh</v>
      </c>
      <c r="C1166" s="20" t="s">
        <v>12</v>
      </c>
      <c r="D1166" s="20"/>
      <c r="E1166" s="1" t="s">
        <v>13</v>
      </c>
      <c r="F1166" s="1" t="s">
        <v>13</v>
      </c>
      <c r="G1166" s="1" t="s">
        <v>13</v>
      </c>
      <c r="H1166" s="1" t="s">
        <v>14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20166</v>
      </c>
      <c r="B1167" s="19" t="str">
        <f>HYPERLINK("https://phuong12govap.gov.vn/", "UBND Ủy ban nhân dân phường 12 thành phố Hồ Chí Minh")</f>
        <v>UBND Ủy ban nhân dân phường 12 thành phố Hồ Chí Minh</v>
      </c>
      <c r="C1167" s="20" t="s">
        <v>12</v>
      </c>
      <c r="D1167" s="21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20167</v>
      </c>
      <c r="B1168" s="19" t="s">
        <v>203</v>
      </c>
      <c r="C1168" s="22" t="s">
        <v>13</v>
      </c>
      <c r="D1168" s="20"/>
      <c r="E1168" s="1" t="s">
        <v>13</v>
      </c>
      <c r="F1168" s="1" t="s">
        <v>13</v>
      </c>
      <c r="G1168" s="1" t="s">
        <v>13</v>
      </c>
      <c r="H1168" s="1" t="s">
        <v>14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20168</v>
      </c>
      <c r="B1169" s="19" t="str">
        <f>HYPERLINK("http://phuthanh.tanphu.hochiminhcity.gov.vn/thu-tuc-hanh-chinh/quyet-dinh-so-4324qd-ubnd-ngay-13122022-cua-uy-ban-nhan-dan-thanh-pho-ve-ban-ha-cmobile1583-18278.aspx", "UBND Ủy ban nhân dân phường 25 thành phố Hồ Chí Minh")</f>
        <v>UBND Ủy ban nhân dân phường 25 thành phố Hồ Chí Minh</v>
      </c>
      <c r="C1169" s="20" t="s">
        <v>12</v>
      </c>
      <c r="D1169" s="21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20169</v>
      </c>
      <c r="B1170" s="19" t="s">
        <v>200</v>
      </c>
      <c r="C1170" s="22" t="s">
        <v>13</v>
      </c>
      <c r="D1170" s="20"/>
      <c r="E1170" s="1" t="s">
        <v>13</v>
      </c>
      <c r="F1170" s="1" t="s">
        <v>13</v>
      </c>
      <c r="G1170" s="1" t="s">
        <v>13</v>
      </c>
      <c r="H1170" s="1" t="s">
        <v>14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20170</v>
      </c>
      <c r="B1171" s="19" t="str">
        <f>HYPERLINK("https://vpub.hochiminhcity.gov.vn/", "UBND Ủy ban nhân dân phường 05 thành phố Hồ Chí Minh")</f>
        <v>UBND Ủy ban nhân dân phường 05 thành phố Hồ Chí Minh</v>
      </c>
      <c r="C1171" s="20" t="s">
        <v>12</v>
      </c>
      <c r="D1171" s="21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20171</v>
      </c>
      <c r="B1172" s="19" t="str">
        <f>HYPERLINK("https://www.facebook.com/p/Ph%C6%B0%E1%BB%9Dng-7-B%C3%ACnh-Th%E1%BA%A1nh-100029413493915/", "Công an phường 07 thành phố Hồ Chí Minh")</f>
        <v>Công an phường 07 thành phố Hồ Chí Minh</v>
      </c>
      <c r="C1172" s="20" t="s">
        <v>12</v>
      </c>
      <c r="D1172" s="20"/>
      <c r="E1172" s="1" t="s">
        <v>13</v>
      </c>
      <c r="F1172" s="1" t="s">
        <v>13</v>
      </c>
      <c r="G1172" s="1" t="s">
        <v>13</v>
      </c>
      <c r="H1172" s="1" t="s">
        <v>14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20172</v>
      </c>
      <c r="B1173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173" s="20" t="s">
        <v>12</v>
      </c>
      <c r="D1173" s="21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20173</v>
      </c>
      <c r="B1174" s="19" t="s">
        <v>204</v>
      </c>
      <c r="C1174" s="22" t="s">
        <v>13</v>
      </c>
      <c r="D1174" s="20"/>
      <c r="E1174" s="1" t="s">
        <v>13</v>
      </c>
      <c r="F1174" s="1" t="s">
        <v>13</v>
      </c>
      <c r="G1174" s="1" t="s">
        <v>13</v>
      </c>
      <c r="H1174" s="1" t="s">
        <v>14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20174</v>
      </c>
      <c r="B1175" s="19" t="s">
        <v>205</v>
      </c>
      <c r="C1175" s="20" t="s">
        <v>12</v>
      </c>
      <c r="D1175" s="21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20175</v>
      </c>
      <c r="B1176" s="19" t="str">
        <f>HYPERLINK("https://www.facebook.com/tuoitrecatphcm/", "Công an phường 06 thành phố Hồ Chí Minh")</f>
        <v>Công an phường 06 thành phố Hồ Chí Minh</v>
      </c>
      <c r="C1176" s="20" t="s">
        <v>12</v>
      </c>
      <c r="D1176" s="20"/>
      <c r="E1176" s="1" t="s">
        <v>13</v>
      </c>
      <c r="F1176" s="1" t="s">
        <v>13</v>
      </c>
      <c r="G1176" s="1" t="s">
        <v>13</v>
      </c>
      <c r="H1176" s="1" t="s">
        <v>14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20176</v>
      </c>
      <c r="B1177" s="19" t="str">
        <f>HYPERLINK("https://phuong6govap.gov.vn/", "UBND Ủy ban nhân dân phường 06 thành phố Hồ Chí Minh")</f>
        <v>UBND Ủy ban nhân dân phường 06 thành phố Hồ Chí Minh</v>
      </c>
      <c r="C1177" s="20" t="s">
        <v>12</v>
      </c>
      <c r="D1177" s="21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20177</v>
      </c>
      <c r="B1178" s="19" t="str">
        <f>HYPERLINK("https://www.facebook.com/tuoitrecatphcm/", "Công an phường 14 thành phố Hồ Chí Minh")</f>
        <v>Công an phường 14 thành phố Hồ Chí Minh</v>
      </c>
      <c r="C1178" s="20" t="s">
        <v>12</v>
      </c>
      <c r="D1178" s="20"/>
      <c r="E1178" s="1" t="s">
        <v>13</v>
      </c>
      <c r="F1178" s="1" t="s">
        <v>13</v>
      </c>
      <c r="G1178" s="1" t="s">
        <v>13</v>
      </c>
      <c r="H1178" s="1" t="s">
        <v>14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20178</v>
      </c>
      <c r="B1179" s="19" t="str">
        <f>HYPERLINK("http://phuong14.quan10.gov.vn/", "UBND Ủy ban nhân dân phường 14 thành phố Hồ Chí Minh")</f>
        <v>UBND Ủy ban nhân dân phường 14 thành phố Hồ Chí Minh</v>
      </c>
      <c r="C1179" s="20" t="s">
        <v>12</v>
      </c>
      <c r="D1179" s="21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20179</v>
      </c>
      <c r="B1180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180" s="20" t="s">
        <v>12</v>
      </c>
      <c r="D1180" s="20"/>
      <c r="E1180" s="1" t="s">
        <v>13</v>
      </c>
      <c r="F1180" s="1" t="s">
        <v>13</v>
      </c>
      <c r="G1180" s="1" t="s">
        <v>13</v>
      </c>
      <c r="H1180" s="1" t="s">
        <v>14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20180</v>
      </c>
      <c r="B1181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181" s="20" t="s">
        <v>12</v>
      </c>
      <c r="D1181" s="21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20181</v>
      </c>
      <c r="B1182" s="19" t="s">
        <v>206</v>
      </c>
      <c r="C1182" s="22" t="s">
        <v>13</v>
      </c>
      <c r="D1182" s="20"/>
      <c r="E1182" s="1" t="s">
        <v>13</v>
      </c>
      <c r="F1182" s="1" t="s">
        <v>13</v>
      </c>
      <c r="G1182" s="1" t="s">
        <v>13</v>
      </c>
      <c r="H1182" s="1" t="s">
        <v>14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20182</v>
      </c>
      <c r="B1183" s="19" t="s">
        <v>207</v>
      </c>
      <c r="C1183" s="20" t="s">
        <v>12</v>
      </c>
      <c r="D1183" s="21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20183</v>
      </c>
      <c r="B1184" s="19" t="str">
        <f>HYPERLINK("https://www.facebook.com/tuoitrecatphcm/", "Công an phường 01 thành phố Hồ Chí Minh")</f>
        <v>Công an phường 01 thành phố Hồ Chí Minh</v>
      </c>
      <c r="C1184" s="20" t="s">
        <v>12</v>
      </c>
      <c r="D1184" s="20"/>
      <c r="E1184" s="1" t="s">
        <v>13</v>
      </c>
      <c r="F1184" s="1" t="s">
        <v>13</v>
      </c>
      <c r="G1184" s="1" t="s">
        <v>13</v>
      </c>
      <c r="H1184" s="1" t="s">
        <v>14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20184</v>
      </c>
      <c r="B1185" s="19" t="str">
        <f>HYPERLINK("https://vpub.hochiminhcity.gov.vn/", "UBND Ủy ban nhân dân phường 01 thành phố Hồ Chí Minh")</f>
        <v>UBND Ủy ban nhân dân phường 01 thành phố Hồ Chí Minh</v>
      </c>
      <c r="C1185" s="20" t="s">
        <v>12</v>
      </c>
      <c r="D1185" s="21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20185</v>
      </c>
      <c r="B1186" s="19" t="str">
        <f>HYPERLINK("https://www.facebook.com/tuoitrecatphcm/", "Công an phường 03 thành phố Hồ Chí Minh")</f>
        <v>Công an phường 03 thành phố Hồ Chí Minh</v>
      </c>
      <c r="C1186" s="20" t="s">
        <v>12</v>
      </c>
      <c r="D1186" s="20"/>
      <c r="E1186" s="1" t="s">
        <v>13</v>
      </c>
      <c r="F1186" s="1" t="s">
        <v>13</v>
      </c>
      <c r="G1186" s="1" t="s">
        <v>13</v>
      </c>
      <c r="H1186" s="1" t="s">
        <v>14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20186</v>
      </c>
      <c r="B1187" s="19" t="str">
        <f>HYPERLINK("https://quan3.hochiminhcity.gov.vn/", "UBND Ủy ban nhân dân phường 03 thành phố Hồ Chí Minh")</f>
        <v>UBND Ủy ban nhân dân phường 03 thành phố Hồ Chí Minh</v>
      </c>
      <c r="C1187" s="20" t="s">
        <v>12</v>
      </c>
      <c r="D1187" s="21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20187</v>
      </c>
      <c r="B1188" s="19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188" s="20" t="s">
        <v>12</v>
      </c>
      <c r="D1188" s="20"/>
      <c r="E1188" s="1" t="s">
        <v>13</v>
      </c>
      <c r="F1188" s="1" t="s">
        <v>13</v>
      </c>
      <c r="G1188" s="1" t="s">
        <v>13</v>
      </c>
      <c r="H1188" s="1" t="s">
        <v>14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20188</v>
      </c>
      <c r="B1189" s="19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189" s="20" t="s">
        <v>12</v>
      </c>
      <c r="D1189" s="21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20189</v>
      </c>
      <c r="B1190" s="19" t="str">
        <f>HYPERLINK("https://www.facebook.com/tuoitrephuong21/", "Công an phường 21 thành phố Hồ Chí Minh")</f>
        <v>Công an phường 21 thành phố Hồ Chí Minh</v>
      </c>
      <c r="C1190" s="20" t="s">
        <v>12</v>
      </c>
      <c r="D1190" s="20"/>
      <c r="E1190" s="1" t="s">
        <v>13</v>
      </c>
      <c r="F1190" s="1" t="s">
        <v>13</v>
      </c>
      <c r="G1190" s="1" t="s">
        <v>13</v>
      </c>
      <c r="H1190" s="1" t="s">
        <v>14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20190</v>
      </c>
      <c r="B1191" s="19" t="str">
        <f>HYPERLINK("http://congbao.hochiminhcity.gov.vn/cong-bao/van-ban/quyet-dinh/so/02-2021-qd-ubnd/ngay/21-01-2021/noi-dung/44283/44292", "UBND Ủy ban nhân dân phường 21 thành phố Hồ Chí Minh")</f>
        <v>UBND Ủy ban nhân dân phường 21 thành phố Hồ Chí Minh</v>
      </c>
      <c r="C1191" s="20" t="s">
        <v>12</v>
      </c>
      <c r="D1191" s="21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20191</v>
      </c>
      <c r="B1192" s="19" t="str">
        <f>HYPERLINK("https://www.facebook.com/p/Ph%C6%B0%E1%BB%9Dng-22-Qu%E1%BA%ADn-B%C3%ACnh-Th%E1%BA%A1nh-100083001625347/", "Công an phường 22 thành phố Hồ Chí Minh")</f>
        <v>Công an phường 22 thành phố Hồ Chí Minh</v>
      </c>
      <c r="C1192" s="20" t="s">
        <v>12</v>
      </c>
      <c r="D1192" s="20"/>
      <c r="E1192" s="1" t="s">
        <v>13</v>
      </c>
      <c r="F1192" s="1" t="s">
        <v>13</v>
      </c>
      <c r="G1192" s="1" t="s">
        <v>13</v>
      </c>
      <c r="H1192" s="1" t="s">
        <v>14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20192</v>
      </c>
      <c r="B1193" s="19" t="str">
        <f>HYPERLINK("https://phuong22binhthanh.gov.vn/", "UBND Ủy ban nhân dân phường 22 thành phố Hồ Chí Minh")</f>
        <v>UBND Ủy ban nhân dân phường 22 thành phố Hồ Chí Minh</v>
      </c>
      <c r="C1193" s="20" t="s">
        <v>12</v>
      </c>
      <c r="D1193" s="21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20193</v>
      </c>
      <c r="B1194" s="19" t="str">
        <f>HYPERLINK("https://www.facebook.com/p/Ph%C6%B0%E1%BB%9Dng-19-Qu%E1%BA%ADn-B%C3%ACnh-Th%E1%BA%A1nh-100076176696498/?locale=vi_VN", "Công an phường 19 thành phố Hồ Chí Minh")</f>
        <v>Công an phường 19 thành phố Hồ Chí Minh</v>
      </c>
      <c r="C1194" s="20" t="s">
        <v>12</v>
      </c>
      <c r="D1194" s="20"/>
      <c r="E1194" s="1" t="s">
        <v>13</v>
      </c>
      <c r="F1194" s="1" t="s">
        <v>13</v>
      </c>
      <c r="G1194" s="1" t="s">
        <v>13</v>
      </c>
      <c r="H1194" s="1" t="s">
        <v>14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20194</v>
      </c>
      <c r="B1195" s="19" t="str">
        <f>HYPERLINK("http://tanthanh.tanphu.hochiminhcity.gov.vn/cai-cach-hanh-chinh/cong-van-so-3239ubnd-kstt-ngay-1162024-cua-uy-ban-nhan-dan-thanh-pho-ho-chi-min-tthcmobile1026-20714.aspx", "UBND Ủy ban nhân dân phường 19 thành phố Hồ Chí Minh")</f>
        <v>UBND Ủy ban nhân dân phường 19 thành phố Hồ Chí Minh</v>
      </c>
      <c r="C1195" s="20" t="s">
        <v>12</v>
      </c>
      <c r="D1195" s="21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20195</v>
      </c>
      <c r="B1196" s="19" t="s">
        <v>208</v>
      </c>
      <c r="C1196" s="22" t="s">
        <v>13</v>
      </c>
      <c r="D1196" s="20"/>
      <c r="E1196" s="1" t="s">
        <v>13</v>
      </c>
      <c r="F1196" s="1" t="s">
        <v>13</v>
      </c>
      <c r="G1196" s="1" t="s">
        <v>13</v>
      </c>
      <c r="H1196" s="1" t="s">
        <v>14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20196</v>
      </c>
      <c r="B1197" s="19" t="str">
        <f>HYPERLINK("http://www.congbao.hochiminhcity.gov.vn/cong-bao/van-ban/quyet-dinh/so/1068-qd-ubnd/ngay/28-03-2023/45404", "UBND Ủy ban nhân dân phường 28 thành phố Hồ Chí Minh")</f>
        <v>UBND Ủy ban nhân dân phường 28 thành phố Hồ Chí Minh</v>
      </c>
      <c r="C1197" s="20" t="s">
        <v>12</v>
      </c>
      <c r="D1197" s="21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20197</v>
      </c>
      <c r="B1198" s="19" t="s">
        <v>206</v>
      </c>
      <c r="C1198" s="22" t="s">
        <v>13</v>
      </c>
      <c r="D1198" s="20"/>
      <c r="E1198" s="1" t="s">
        <v>13</v>
      </c>
      <c r="F1198" s="1" t="s">
        <v>13</v>
      </c>
      <c r="G1198" s="1" t="s">
        <v>13</v>
      </c>
      <c r="H1198" s="1" t="s">
        <v>14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20198</v>
      </c>
      <c r="B1199" s="19" t="s">
        <v>207</v>
      </c>
      <c r="C1199" s="20" t="s">
        <v>12</v>
      </c>
      <c r="D1199" s="21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20199</v>
      </c>
      <c r="B1200" s="19" t="s">
        <v>201</v>
      </c>
      <c r="C1200" s="22" t="s">
        <v>13</v>
      </c>
      <c r="D1200" s="20"/>
      <c r="E1200" s="1" t="s">
        <v>13</v>
      </c>
      <c r="F1200" s="1" t="s">
        <v>13</v>
      </c>
      <c r="G1200" s="1" t="s">
        <v>13</v>
      </c>
      <c r="H1200" s="1" t="s">
        <v>14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20200</v>
      </c>
      <c r="B120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201" s="20" t="s">
        <v>12</v>
      </c>
      <c r="D1201" s="21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20201</v>
      </c>
      <c r="B1202" s="19" t="str">
        <f>HYPERLINK("https://www.facebook.com/tuoitrecatphcm/", "Công an phường 12 thành phố Hồ Chí Minh")</f>
        <v>Công an phường 12 thành phố Hồ Chí Minh</v>
      </c>
      <c r="C1202" s="20" t="s">
        <v>12</v>
      </c>
      <c r="D1202" s="20"/>
      <c r="E1202" s="1" t="s">
        <v>13</v>
      </c>
      <c r="F1202" s="1" t="s">
        <v>13</v>
      </c>
      <c r="G1202" s="1" t="s">
        <v>13</v>
      </c>
      <c r="H1202" s="1" t="s">
        <v>14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20202</v>
      </c>
      <c r="B1203" s="19" t="str">
        <f>HYPERLINK("https://phuong12govap.gov.vn/", "UBND Ủy ban nhân dân phường 12 thành phố Hồ Chí Minh")</f>
        <v>UBND Ủy ban nhân dân phường 12 thành phố Hồ Chí Minh</v>
      </c>
      <c r="C1203" s="20" t="s">
        <v>12</v>
      </c>
      <c r="D1203" s="21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20203</v>
      </c>
      <c r="B1204" s="19" t="str">
        <f>HYPERLINK("https://www.facebook.com/phuong13tanbinh/", "Công an phường 13 thành phố Hồ Chí Minh")</f>
        <v>Công an phường 13 thành phố Hồ Chí Minh</v>
      </c>
      <c r="C1204" s="20" t="s">
        <v>12</v>
      </c>
      <c r="D1204" s="20"/>
      <c r="E1204" s="1" t="s">
        <v>13</v>
      </c>
      <c r="F1204" s="1" t="s">
        <v>13</v>
      </c>
      <c r="G1204" s="1" t="s">
        <v>13</v>
      </c>
      <c r="H1204" s="1" t="s">
        <v>14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20204</v>
      </c>
      <c r="B1205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205" s="20" t="s">
        <v>12</v>
      </c>
      <c r="D1205" s="21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20205</v>
      </c>
      <c r="B1206" s="19" t="str">
        <f>HYPERLINK("https://www.facebook.com/tuoitrecatphcm/", "Công an phường 01 thành phố Hồ Chí Minh")</f>
        <v>Công an phường 01 thành phố Hồ Chí Minh</v>
      </c>
      <c r="C1206" s="20" t="s">
        <v>12</v>
      </c>
      <c r="D1206" s="20"/>
      <c r="E1206" s="1" t="s">
        <v>13</v>
      </c>
      <c r="F1206" s="1" t="s">
        <v>13</v>
      </c>
      <c r="G1206" s="1" t="s">
        <v>13</v>
      </c>
      <c r="H1206" s="1" t="s">
        <v>14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20206</v>
      </c>
      <c r="B1207" s="19" t="str">
        <f>HYPERLINK("https://vpub.hochiminhcity.gov.vn/", "UBND Ủy ban nhân dân phường 01 thành phố Hồ Chí Minh")</f>
        <v>UBND Ủy ban nhân dân phường 01 thành phố Hồ Chí Minh</v>
      </c>
      <c r="C1207" s="20" t="s">
        <v>12</v>
      </c>
      <c r="D1207" s="21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20207</v>
      </c>
      <c r="B1208" s="19" t="str">
        <f>HYPERLINK("https://www.facebook.com/tuoitrecatphcm/", "Công an phường 03 thành phố Hồ Chí Minh")</f>
        <v>Công an phường 03 thành phố Hồ Chí Minh</v>
      </c>
      <c r="C1208" s="20" t="s">
        <v>12</v>
      </c>
      <c r="D1208" s="20"/>
      <c r="E1208" s="1" t="s">
        <v>13</v>
      </c>
      <c r="F1208" s="1" t="s">
        <v>13</v>
      </c>
      <c r="G1208" s="1" t="s">
        <v>13</v>
      </c>
      <c r="H1208" s="1" t="s">
        <v>14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20208</v>
      </c>
      <c r="B1209" s="19" t="str">
        <f>HYPERLINK("https://quan3.hochiminhcity.gov.vn/", "UBND Ủy ban nhân dân phường 03 thành phố Hồ Chí Minh")</f>
        <v>UBND Ủy ban nhân dân phường 03 thành phố Hồ Chí Minh</v>
      </c>
      <c r="C1209" s="20" t="s">
        <v>12</v>
      </c>
      <c r="D1209" s="21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20209</v>
      </c>
      <c r="B1210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210" s="20" t="s">
        <v>12</v>
      </c>
      <c r="D1210" s="20"/>
      <c r="E1210" s="1" t="s">
        <v>13</v>
      </c>
      <c r="F1210" s="1" t="s">
        <v>13</v>
      </c>
      <c r="G1210" s="1" t="s">
        <v>13</v>
      </c>
      <c r="H1210" s="1" t="s">
        <v>14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20210</v>
      </c>
      <c r="B1211" s="19" t="str">
        <f>HYPERLINK("http://phuong11.quan10.gov.vn/", "UBND Ủy ban nhân dân phường 11 thành phố Hồ Chí Minh")</f>
        <v>UBND Ủy ban nhân dân phường 11 thành phố Hồ Chí Minh</v>
      </c>
      <c r="C1211" s="20" t="s">
        <v>12</v>
      </c>
      <c r="D1211" s="21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20211</v>
      </c>
      <c r="B1212" s="19" t="str">
        <f>HYPERLINK("https://www.facebook.com/p/Ph%C6%B0%E1%BB%9Dng-7-B%C3%ACnh-Th%E1%BA%A1nh-100029413493915/", "Công an phường 07 thành phố Hồ Chí Minh")</f>
        <v>Công an phường 07 thành phố Hồ Chí Minh</v>
      </c>
      <c r="C1212" s="20" t="s">
        <v>12</v>
      </c>
      <c r="D1212" s="20"/>
      <c r="E1212" s="1" t="s">
        <v>13</v>
      </c>
      <c r="F1212" s="1" t="s">
        <v>13</v>
      </c>
      <c r="G1212" s="1" t="s">
        <v>13</v>
      </c>
      <c r="H1212" s="1" t="s">
        <v>14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20212</v>
      </c>
      <c r="B1213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213" s="20" t="s">
        <v>12</v>
      </c>
      <c r="D1213" s="21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20213</v>
      </c>
      <c r="B1214" s="19" t="s">
        <v>200</v>
      </c>
      <c r="C1214" s="22" t="s">
        <v>13</v>
      </c>
      <c r="D1214" s="20"/>
      <c r="E1214" s="1" t="s">
        <v>13</v>
      </c>
      <c r="F1214" s="1" t="s">
        <v>13</v>
      </c>
      <c r="G1214" s="1" t="s">
        <v>13</v>
      </c>
      <c r="H1214" s="1" t="s">
        <v>14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20214</v>
      </c>
      <c r="B1215" s="19" t="str">
        <f>HYPERLINK("https://vpub.hochiminhcity.gov.vn/", "UBND Ủy ban nhân dân phường 05 thành phố Hồ Chí Minh")</f>
        <v>UBND Ủy ban nhân dân phường 05 thành phố Hồ Chí Minh</v>
      </c>
      <c r="C1215" s="20" t="s">
        <v>12</v>
      </c>
      <c r="D1215" s="21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20215</v>
      </c>
      <c r="B1216" s="19" t="str">
        <f>HYPERLINK("https://www.facebook.com/tuoitrecatphcm/", "Công an phường 10 thành phố Hồ Chí Minh")</f>
        <v>Công an phường 10 thành phố Hồ Chí Minh</v>
      </c>
      <c r="C1216" s="20" t="s">
        <v>12</v>
      </c>
      <c r="D1216" s="20"/>
      <c r="E1216" s="1" t="s">
        <v>13</v>
      </c>
      <c r="F1216" s="1" t="s">
        <v>13</v>
      </c>
      <c r="G1216" s="1" t="s">
        <v>13</v>
      </c>
      <c r="H1216" s="1" t="s">
        <v>14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20216</v>
      </c>
      <c r="B1217" s="19" t="str">
        <f>HYPERLINK("http://phuong10.quan10.gov.vn/", "UBND Ủy ban nhân dân phường 10 thành phố Hồ Chí Minh")</f>
        <v>UBND Ủy ban nhân dân phường 10 thành phố Hồ Chí Minh</v>
      </c>
      <c r="C1217" s="20" t="s">
        <v>12</v>
      </c>
      <c r="D1217" s="21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20217</v>
      </c>
      <c r="B1218" s="19" t="str">
        <f>HYPERLINK("https://www.facebook.com/tuoitrecatphcm/", "Công an phường 06 thành phố Hồ Chí Minh")</f>
        <v>Công an phường 06 thành phố Hồ Chí Minh</v>
      </c>
      <c r="C1218" s="20" t="s">
        <v>12</v>
      </c>
      <c r="D1218" s="20"/>
      <c r="E1218" s="1" t="s">
        <v>13</v>
      </c>
      <c r="F1218" s="1" t="s">
        <v>13</v>
      </c>
      <c r="G1218" s="1" t="s">
        <v>13</v>
      </c>
      <c r="H1218" s="1" t="s">
        <v>14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20218</v>
      </c>
      <c r="B1219" s="19" t="str">
        <f>HYPERLINK("https://phuong6govap.gov.vn/", "UBND Ủy ban nhân dân phường 06 thành phố Hồ Chí Minh")</f>
        <v>UBND Ủy ban nhân dân phường 06 thành phố Hồ Chí Minh</v>
      </c>
      <c r="C1219" s="20" t="s">
        <v>12</v>
      </c>
      <c r="D1219" s="21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20219</v>
      </c>
      <c r="B1220" s="19" t="str">
        <f>HYPERLINK("https://www.facebook.com/tuoitrecatphcm/", "Công an phường 08 thành phố Hồ Chí Minh")</f>
        <v>Công an phường 08 thành phố Hồ Chí Minh</v>
      </c>
      <c r="C1220" s="20" t="s">
        <v>12</v>
      </c>
      <c r="D1220" s="20"/>
      <c r="E1220" s="1" t="s">
        <v>13</v>
      </c>
      <c r="F1220" s="1" t="s">
        <v>13</v>
      </c>
      <c r="G1220" s="1" t="s">
        <v>13</v>
      </c>
      <c r="H1220" s="1" t="s">
        <v>14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20220</v>
      </c>
      <c r="B1221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221" s="20" t="s">
        <v>12</v>
      </c>
      <c r="D1221" s="21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20221</v>
      </c>
      <c r="B1222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222" s="20" t="s">
        <v>12</v>
      </c>
      <c r="D1222" s="20"/>
      <c r="E1222" s="1" t="s">
        <v>13</v>
      </c>
      <c r="F1222" s="1" t="s">
        <v>13</v>
      </c>
      <c r="G1222" s="1" t="s">
        <v>13</v>
      </c>
      <c r="H1222" s="1" t="s">
        <v>14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20222</v>
      </c>
      <c r="B1223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223" s="20" t="s">
        <v>12</v>
      </c>
      <c r="D1223" s="21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20223</v>
      </c>
      <c r="B1224" s="19" t="str">
        <f>HYPERLINK("https://www.facebook.com/tuoitrecatphcm/", "Công an phường 14 thành phố Hồ Chí Minh")</f>
        <v>Công an phường 14 thành phố Hồ Chí Minh</v>
      </c>
      <c r="C1224" s="20" t="s">
        <v>12</v>
      </c>
      <c r="D1224" s="20"/>
      <c r="E1224" s="1" t="s">
        <v>13</v>
      </c>
      <c r="F1224" s="1" t="s">
        <v>13</v>
      </c>
      <c r="G1224" s="1" t="s">
        <v>13</v>
      </c>
      <c r="H1224" s="1" t="s">
        <v>14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20224</v>
      </c>
      <c r="B1225" s="19" t="str">
        <f>HYPERLINK("http://phuong14.quan10.gov.vn/", "UBND Ủy ban nhân dân phường 14 thành phố Hồ Chí Minh")</f>
        <v>UBND Ủy ban nhân dân phường 14 thành phố Hồ Chí Minh</v>
      </c>
      <c r="C1225" s="20" t="s">
        <v>12</v>
      </c>
      <c r="D1225" s="21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20225</v>
      </c>
      <c r="B1226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226" s="20" t="s">
        <v>12</v>
      </c>
      <c r="D1226" s="20"/>
      <c r="E1226" s="1" t="s">
        <v>13</v>
      </c>
      <c r="F1226" s="1" t="s">
        <v>13</v>
      </c>
      <c r="G1226" s="1" t="s">
        <v>13</v>
      </c>
      <c r="H1226" s="1" t="s">
        <v>14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20226</v>
      </c>
      <c r="B1227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227" s="20" t="s">
        <v>12</v>
      </c>
      <c r="D1227" s="21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20227</v>
      </c>
      <c r="B1228" s="19" t="s">
        <v>209</v>
      </c>
      <c r="C1228" s="22" t="s">
        <v>13</v>
      </c>
      <c r="D1228" s="20"/>
      <c r="E1228" s="1" t="s">
        <v>13</v>
      </c>
      <c r="F1228" s="1" t="s">
        <v>13</v>
      </c>
      <c r="G1228" s="1" t="s">
        <v>13</v>
      </c>
      <c r="H1228" s="1" t="s">
        <v>14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20228</v>
      </c>
      <c r="B1229" s="19" t="str">
        <f>HYPERLINK("http://tansonnhi.tanphu.hochiminhcity.gov.vn/", "UBND Ủy ban nhân dân phường Tân Sơn Nhì thành phố Hồ Chí Minh")</f>
        <v>UBND Ủy ban nhân dân phường Tân Sơn Nhì thành phố Hồ Chí Minh</v>
      </c>
      <c r="C1229" s="20" t="s">
        <v>12</v>
      </c>
      <c r="D1229" s="21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20229</v>
      </c>
      <c r="B1230" s="19" t="str">
        <f>HYPERLINK("https://www.facebook.com/p/M%E1%BA%B7t-tr%E1%BA%ADn-ph%C6%B0%E1%BB%9Dng-T%C3%A2y-Th%E1%BA%A1nh-qu%E1%BA%ADn-T%C3%A2n-Ph%C3%BA-TP-H%E1%BB%93-Ch%C3%AD-Minh-100077332299548/", "Công an phường Tây Thạnh thành phố Hồ Chí Minh")</f>
        <v>Công an phường Tây Thạnh thành phố Hồ Chí Minh</v>
      </c>
      <c r="C1230" s="20" t="s">
        <v>12</v>
      </c>
      <c r="D1230" s="20"/>
      <c r="E1230" s="1" t="s">
        <v>13</v>
      </c>
      <c r="F1230" s="1" t="s">
        <v>13</v>
      </c>
      <c r="G1230" s="1" t="s">
        <v>13</v>
      </c>
      <c r="H1230" s="1" t="s">
        <v>14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20230</v>
      </c>
      <c r="B1231" s="19" t="str">
        <f>HYPERLINK("http://taythanh.tanphu.hochiminhcity.gov.vn/", "UBND Ủy ban nhân dân phường Tây Thạnh thành phố Hồ Chí Minh")</f>
        <v>UBND Ủy ban nhân dân phường Tây Thạnh thành phố Hồ Chí Minh</v>
      </c>
      <c r="C1231" s="20" t="s">
        <v>12</v>
      </c>
      <c r="D1231" s="21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20231</v>
      </c>
      <c r="B1232" s="19" t="s">
        <v>210</v>
      </c>
      <c r="C1232" s="22" t="s">
        <v>13</v>
      </c>
      <c r="D1232" s="20"/>
      <c r="E1232" s="1" t="s">
        <v>13</v>
      </c>
      <c r="F1232" s="1" t="s">
        <v>13</v>
      </c>
      <c r="G1232" s="1" t="s">
        <v>13</v>
      </c>
      <c r="H1232" s="1" t="s">
        <v>14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20232</v>
      </c>
      <c r="B1233" s="19" t="str">
        <f>HYPERLINK("http://sonky.tanphu.hochiminhcity.gov.vn/", "UBND Ủy ban nhân dân phường Sơn Kỳ thành phố Hồ Chí Minh")</f>
        <v>UBND Ủy ban nhân dân phường Sơn Kỳ thành phố Hồ Chí Minh</v>
      </c>
      <c r="C1233" s="20" t="s">
        <v>12</v>
      </c>
      <c r="D1233" s="21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20233</v>
      </c>
      <c r="B1234" s="19" t="str">
        <f>HYPERLINK("https://www.facebook.com/tanquy.tuoitre/", "Công an phường Tân Quý thành phố Hồ Chí Minh")</f>
        <v>Công an phường Tân Quý thành phố Hồ Chí Minh</v>
      </c>
      <c r="C1234" s="20" t="s">
        <v>12</v>
      </c>
      <c r="D1234" s="20"/>
      <c r="E1234" s="1" t="s">
        <v>13</v>
      </c>
      <c r="F1234" s="1" t="s">
        <v>13</v>
      </c>
      <c r="G1234" s="1" t="s">
        <v>13</v>
      </c>
      <c r="H1234" s="1" t="s">
        <v>14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20234</v>
      </c>
      <c r="B1235" s="19" t="str">
        <f>HYPERLINK("http://tanquy.tanphu.hochiminhcity.gov.vn/", "UBND Ủy ban nhân dân phường Tân Quý thành phố Hồ Chí Minh")</f>
        <v>UBND Ủy ban nhân dân phường Tân Quý thành phố Hồ Chí Minh</v>
      </c>
      <c r="C1235" s="20" t="s">
        <v>12</v>
      </c>
      <c r="D1235" s="21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20235</v>
      </c>
      <c r="B1236" s="19" t="s">
        <v>211</v>
      </c>
      <c r="C1236" s="22" t="s">
        <v>13</v>
      </c>
      <c r="D1236" s="20"/>
      <c r="E1236" s="1" t="s">
        <v>13</v>
      </c>
      <c r="F1236" s="1" t="s">
        <v>13</v>
      </c>
      <c r="G1236" s="1" t="s">
        <v>13</v>
      </c>
      <c r="H1236" s="1" t="s">
        <v>14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20236</v>
      </c>
      <c r="B1237" s="19" t="str">
        <f>HYPERLINK("http://tanthanh.tanphu.hochiminhcity.gov.vn/", "UBND Ủy ban nhân dân phường Tân Thành thành phố Hồ Chí Minh")</f>
        <v>UBND Ủy ban nhân dân phường Tân Thành thành phố Hồ Chí Minh</v>
      </c>
      <c r="C1237" s="20" t="s">
        <v>12</v>
      </c>
      <c r="D1237" s="21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20237</v>
      </c>
      <c r="B1238" s="19" t="s">
        <v>212</v>
      </c>
      <c r="C1238" s="22" t="s">
        <v>13</v>
      </c>
      <c r="D1238" s="20"/>
      <c r="E1238" s="1" t="s">
        <v>13</v>
      </c>
      <c r="F1238" s="1" t="s">
        <v>13</v>
      </c>
      <c r="G1238" s="1" t="s">
        <v>13</v>
      </c>
      <c r="H1238" s="1" t="s">
        <v>14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20238</v>
      </c>
      <c r="B1239" s="19" t="str">
        <f>HYPERLINK("http://phuthohoa.tanphu.hochiminhcity.gov.vn/", "UBND Ủy ban nhân dân phường Phú Thọ Hòa thành phố Hồ Chí Minh")</f>
        <v>UBND Ủy ban nhân dân phường Phú Thọ Hòa thành phố Hồ Chí Minh</v>
      </c>
      <c r="C1239" s="20" t="s">
        <v>12</v>
      </c>
      <c r="D1239" s="21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20239</v>
      </c>
      <c r="B1240" s="19" t="str">
        <f>HYPERLINK("https://www.facebook.com/rockitfitnesscenter/", "Công an phường Phú Thạnh thành phố Hồ Chí Minh")</f>
        <v>Công an phường Phú Thạnh thành phố Hồ Chí Minh</v>
      </c>
      <c r="C1240" s="20" t="s">
        <v>12</v>
      </c>
      <c r="D1240" s="20"/>
      <c r="E1240" s="1" t="s">
        <v>13</v>
      </c>
      <c r="F1240" s="1" t="s">
        <v>13</v>
      </c>
      <c r="G1240" s="1" t="s">
        <v>13</v>
      </c>
      <c r="H1240" s="1" t="s">
        <v>14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20240</v>
      </c>
      <c r="B1241" s="19" t="str">
        <f>HYPERLINK("http://phuthanh.tanphu.hochiminhcity.gov.vn/", "UBND Ủy ban nhân dân phường Phú Thạnh thành phố Hồ Chí Minh")</f>
        <v>UBND Ủy ban nhân dân phường Phú Thạnh thành phố Hồ Chí Minh</v>
      </c>
      <c r="C1241" s="20" t="s">
        <v>12</v>
      </c>
      <c r="D1241" s="21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20241</v>
      </c>
      <c r="B1242" s="19" t="s">
        <v>213</v>
      </c>
      <c r="C1242" s="22" t="s">
        <v>13</v>
      </c>
      <c r="D1242" s="20"/>
      <c r="E1242" s="1" t="s">
        <v>13</v>
      </c>
      <c r="F1242" s="1" t="s">
        <v>13</v>
      </c>
      <c r="G1242" s="1" t="s">
        <v>13</v>
      </c>
      <c r="H1242" s="1" t="s">
        <v>14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20242</v>
      </c>
      <c r="B1243" s="19" t="str">
        <f>HYPERLINK("http://phutrung.tanphu.hochiminhcity.gov.vn/", "UBND Ủy ban nhân dân phường Phú Trung thành phố Hồ Chí Minh")</f>
        <v>UBND Ủy ban nhân dân phường Phú Trung thành phố Hồ Chí Minh</v>
      </c>
      <c r="C1243" s="20" t="s">
        <v>12</v>
      </c>
      <c r="D1243" s="21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20243</v>
      </c>
      <c r="B1244" s="19" t="s">
        <v>214</v>
      </c>
      <c r="C1244" s="22" t="s">
        <v>13</v>
      </c>
      <c r="D1244" s="20"/>
      <c r="E1244" s="1" t="s">
        <v>13</v>
      </c>
      <c r="F1244" s="1" t="s">
        <v>13</v>
      </c>
      <c r="G1244" s="1" t="s">
        <v>13</v>
      </c>
      <c r="H1244" s="1" t="s">
        <v>14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20244</v>
      </c>
      <c r="B1245" s="19" t="str">
        <f>HYPERLINK("http://hoathanh.tanphu.hochiminhcity.gov.vn/", "UBND Ủy ban nhân dân phường Hòa Thạnh thành phố Hồ Chí Minh")</f>
        <v>UBND Ủy ban nhân dân phường Hòa Thạnh thành phố Hồ Chí Minh</v>
      </c>
      <c r="C1245" s="20" t="s">
        <v>12</v>
      </c>
      <c r="D1245" s="21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20245</v>
      </c>
      <c r="B1246" s="19" t="str">
        <f>HYPERLINK("https://www.facebook.com/tuoitrehieptanquantanphu/", "Công an phường Hiệp Tân thành phố Hồ Chí Minh")</f>
        <v>Công an phường Hiệp Tân thành phố Hồ Chí Minh</v>
      </c>
      <c r="C1246" s="20" t="s">
        <v>12</v>
      </c>
      <c r="D1246" s="20"/>
      <c r="E1246" s="1" t="s">
        <v>13</v>
      </c>
      <c r="F1246" s="1" t="s">
        <v>13</v>
      </c>
      <c r="G1246" s="1" t="s">
        <v>13</v>
      </c>
      <c r="H1246" s="1" t="s">
        <v>14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20246</v>
      </c>
      <c r="B1247" s="19" t="str">
        <f>HYPERLINK("http://hieptan.tanphu.hochiminhcity.gov.vn/", "UBND Ủy ban nhân dân phường Hiệp Tân thành phố Hồ Chí Minh")</f>
        <v>UBND Ủy ban nhân dân phường Hiệp Tân thành phố Hồ Chí Minh</v>
      </c>
      <c r="C1247" s="20" t="s">
        <v>12</v>
      </c>
      <c r="D1247" s="21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20247</v>
      </c>
      <c r="B1248" s="19" t="str">
        <f>HYPERLINK("https://www.facebook.com/tuoitretanthoihiep/", "Công an phường Tân Thới Hòa thành phố Hồ Chí Minh")</f>
        <v>Công an phường Tân Thới Hòa thành phố Hồ Chí Minh</v>
      </c>
      <c r="C1248" s="20" t="s">
        <v>12</v>
      </c>
      <c r="D1248" s="20"/>
      <c r="E1248" s="1" t="s">
        <v>13</v>
      </c>
      <c r="F1248" s="1" t="s">
        <v>13</v>
      </c>
      <c r="G1248" s="1" t="s">
        <v>13</v>
      </c>
      <c r="H1248" s="1" t="s">
        <v>14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20248</v>
      </c>
      <c r="B1249" s="19" t="str">
        <f>HYPERLINK("http://tanthoihoa.tanphu.hochiminhcity.gov.vn/", "UBND Ủy ban nhân dân phường Tân Thới Hòa thành phố Hồ Chí Minh")</f>
        <v>UBND Ủy ban nhân dân phường Tân Thới Hòa thành phố Hồ Chí Minh</v>
      </c>
      <c r="C1249" s="20" t="s">
        <v>12</v>
      </c>
      <c r="D1249" s="21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20249</v>
      </c>
      <c r="B1250" s="19" t="s">
        <v>201</v>
      </c>
      <c r="C1250" s="22" t="s">
        <v>13</v>
      </c>
      <c r="D1250" s="20"/>
      <c r="E1250" s="1" t="s">
        <v>13</v>
      </c>
      <c r="F1250" s="1" t="s">
        <v>13</v>
      </c>
      <c r="G1250" s="1" t="s">
        <v>13</v>
      </c>
      <c r="H1250" s="1" t="s">
        <v>14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20250</v>
      </c>
      <c r="B125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251" s="20" t="s">
        <v>12</v>
      </c>
      <c r="D1251" s="21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20251</v>
      </c>
      <c r="B1252" s="19" t="s">
        <v>200</v>
      </c>
      <c r="C1252" s="22" t="s">
        <v>13</v>
      </c>
      <c r="D1252" s="20"/>
      <c r="E1252" s="1" t="s">
        <v>13</v>
      </c>
      <c r="F1252" s="1" t="s">
        <v>13</v>
      </c>
      <c r="G1252" s="1" t="s">
        <v>13</v>
      </c>
      <c r="H1252" s="1" t="s">
        <v>14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20252</v>
      </c>
      <c r="B1253" s="19" t="str">
        <f>HYPERLINK("https://vpub.hochiminhcity.gov.vn/", "UBND Ủy ban nhân dân phường 05 thành phố Hồ Chí Minh")</f>
        <v>UBND Ủy ban nhân dân phường 05 thành phố Hồ Chí Minh</v>
      </c>
      <c r="C1253" s="20" t="s">
        <v>12</v>
      </c>
      <c r="D1253" s="21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20253</v>
      </c>
      <c r="B1254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254" s="20" t="s">
        <v>12</v>
      </c>
      <c r="D1254" s="20"/>
      <c r="E1254" s="1" t="s">
        <v>13</v>
      </c>
      <c r="F1254" s="1" t="s">
        <v>13</v>
      </c>
      <c r="G1254" s="1" t="s">
        <v>13</v>
      </c>
      <c r="H1254" s="1" t="s">
        <v>14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20254</v>
      </c>
      <c r="B1255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255" s="20" t="s">
        <v>12</v>
      </c>
      <c r="D1255" s="21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20255</v>
      </c>
      <c r="B1256" s="19" t="str">
        <f>HYPERLINK("https://www.facebook.com/p/Ph%C6%B0%E1%BB%9Dng-7-B%C3%ACnh-Th%E1%BA%A1nh-100029413493915/", "Công an phường 07 thành phố Hồ Chí Minh")</f>
        <v>Công an phường 07 thành phố Hồ Chí Minh</v>
      </c>
      <c r="C1256" s="20" t="s">
        <v>12</v>
      </c>
      <c r="D1256" s="20"/>
      <c r="E1256" s="1" t="s">
        <v>13</v>
      </c>
      <c r="F1256" s="1" t="s">
        <v>13</v>
      </c>
      <c r="G1256" s="1" t="s">
        <v>13</v>
      </c>
      <c r="H1256" s="1" t="s">
        <v>14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20256</v>
      </c>
      <c r="B1257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257" s="20" t="s">
        <v>12</v>
      </c>
      <c r="D1257" s="21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20257</v>
      </c>
      <c r="B1258" s="19" t="str">
        <f>HYPERLINK("https://www.facebook.com/tuoitrecatphcm/", "Công an phường 03 thành phố Hồ Chí Minh")</f>
        <v>Công an phường 03 thành phố Hồ Chí Minh</v>
      </c>
      <c r="C1258" s="20" t="s">
        <v>12</v>
      </c>
      <c r="D1258" s="20"/>
      <c r="E1258" s="1" t="s">
        <v>13</v>
      </c>
      <c r="F1258" s="1" t="s">
        <v>13</v>
      </c>
      <c r="G1258" s="1" t="s">
        <v>13</v>
      </c>
      <c r="H1258" s="1" t="s">
        <v>14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20258</v>
      </c>
      <c r="B1259" s="19" t="str">
        <f>HYPERLINK("https://quan3.hochiminhcity.gov.vn/", "UBND Ủy ban nhân dân phường 03 thành phố Hồ Chí Minh")</f>
        <v>UBND Ủy ban nhân dân phường 03 thành phố Hồ Chí Minh</v>
      </c>
      <c r="C1259" s="20" t="s">
        <v>12</v>
      </c>
      <c r="D1259" s="21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20259</v>
      </c>
      <c r="B1260" s="19" t="str">
        <f>HYPERLINK("https://www.facebook.com/tuoitrecatphcm/", "Công an phường 01 thành phố Hồ Chí Minh")</f>
        <v>Công an phường 01 thành phố Hồ Chí Minh</v>
      </c>
      <c r="C1260" s="20" t="s">
        <v>12</v>
      </c>
      <c r="D1260" s="20"/>
      <c r="E1260" s="1" t="s">
        <v>13</v>
      </c>
      <c r="F1260" s="1" t="s">
        <v>13</v>
      </c>
      <c r="G1260" s="1" t="s">
        <v>13</v>
      </c>
      <c r="H1260" s="1" t="s">
        <v>14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20260</v>
      </c>
      <c r="B1261" s="19" t="str">
        <f>HYPERLINK("https://vpub.hochiminhcity.gov.vn/", "UBND Ủy ban nhân dân phường 01 thành phố Hồ Chí Minh")</f>
        <v>UBND Ủy ban nhân dân phường 01 thành phố Hồ Chí Minh</v>
      </c>
      <c r="C1261" s="20" t="s">
        <v>12</v>
      </c>
      <c r="D1261" s="21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20261</v>
      </c>
      <c r="B1262" s="19" t="s">
        <v>206</v>
      </c>
      <c r="C1262" s="22" t="s">
        <v>13</v>
      </c>
      <c r="D1262" s="20"/>
      <c r="E1262" s="1" t="s">
        <v>13</v>
      </c>
      <c r="F1262" s="1" t="s">
        <v>13</v>
      </c>
      <c r="G1262" s="1" t="s">
        <v>13</v>
      </c>
      <c r="H1262" s="1" t="s">
        <v>14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20262</v>
      </c>
      <c r="B1263" s="19" t="s">
        <v>207</v>
      </c>
      <c r="C1263" s="20" t="s">
        <v>12</v>
      </c>
      <c r="D1263" s="21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20263</v>
      </c>
      <c r="B1264" s="19" t="str">
        <f>HYPERLINK("https://www.facebook.com/tuoitrecatphcm/", "Công an phường 08 thành phố Hồ Chí Minh")</f>
        <v>Công an phường 08 thành phố Hồ Chí Minh</v>
      </c>
      <c r="C1264" s="20" t="s">
        <v>12</v>
      </c>
      <c r="D1264" s="20"/>
      <c r="E1264" s="1" t="s">
        <v>13</v>
      </c>
      <c r="F1264" s="1" t="s">
        <v>13</v>
      </c>
      <c r="G1264" s="1" t="s">
        <v>13</v>
      </c>
      <c r="H1264" s="1" t="s">
        <v>14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20264</v>
      </c>
      <c r="B1265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265" s="20" t="s">
        <v>12</v>
      </c>
      <c r="D1265" s="21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20265</v>
      </c>
      <c r="B1266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266" s="20" t="s">
        <v>12</v>
      </c>
      <c r="D1266" s="20"/>
      <c r="E1266" s="1" t="s">
        <v>13</v>
      </c>
      <c r="F1266" s="1" t="s">
        <v>13</v>
      </c>
      <c r="G1266" s="1" t="s">
        <v>13</v>
      </c>
      <c r="H1266" s="1" t="s">
        <v>14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20266</v>
      </c>
      <c r="B1267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267" s="20" t="s">
        <v>12</v>
      </c>
      <c r="D1267" s="21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20267</v>
      </c>
      <c r="B1268" s="19" t="str">
        <f>HYPERLINK("https://www.facebook.com/tuoitrecatphcm/", "Công an phường 10 thành phố Hồ Chí Minh")</f>
        <v>Công an phường 10 thành phố Hồ Chí Minh</v>
      </c>
      <c r="C1268" s="20" t="s">
        <v>12</v>
      </c>
      <c r="D1268" s="20"/>
      <c r="E1268" s="1" t="s">
        <v>13</v>
      </c>
      <c r="F1268" s="1" t="s">
        <v>13</v>
      </c>
      <c r="G1268" s="1" t="s">
        <v>13</v>
      </c>
      <c r="H1268" s="1" t="s">
        <v>14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20268</v>
      </c>
      <c r="B1269" s="19" t="str">
        <f>HYPERLINK("http://phuong10.quan10.gov.vn/", "UBND Ủy ban nhân dân phường 10 thành phố Hồ Chí Minh")</f>
        <v>UBND Ủy ban nhân dân phường 10 thành phố Hồ Chí Minh</v>
      </c>
      <c r="C1269" s="20" t="s">
        <v>12</v>
      </c>
      <c r="D1269" s="21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20269</v>
      </c>
      <c r="B1270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270" s="20" t="s">
        <v>12</v>
      </c>
      <c r="D1270" s="20"/>
      <c r="E1270" s="1" t="s">
        <v>13</v>
      </c>
      <c r="F1270" s="1" t="s">
        <v>13</v>
      </c>
      <c r="G1270" s="1" t="s">
        <v>13</v>
      </c>
      <c r="H1270" s="1" t="s">
        <v>14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20270</v>
      </c>
      <c r="B1271" s="19" t="str">
        <f>HYPERLINK("http://phuong11.quan10.gov.vn/", "UBND Ủy ban nhân dân phường 11 thành phố Hồ Chí Minh")</f>
        <v>UBND Ủy ban nhân dân phường 11 thành phố Hồ Chí Minh</v>
      </c>
      <c r="C1271" s="20" t="s">
        <v>12</v>
      </c>
      <c r="D1271" s="21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20271</v>
      </c>
      <c r="B1272" s="19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272" s="20" t="s">
        <v>12</v>
      </c>
      <c r="D1272" s="20"/>
      <c r="E1272" s="1" t="s">
        <v>13</v>
      </c>
      <c r="F1272" s="1" t="s">
        <v>13</v>
      </c>
      <c r="G1272" s="1" t="s">
        <v>13</v>
      </c>
      <c r="H1272" s="1" t="s">
        <v>14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20272</v>
      </c>
      <c r="B1273" s="19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273" s="20" t="s">
        <v>12</v>
      </c>
      <c r="D1273" s="21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20273</v>
      </c>
      <c r="B1274" s="19" t="str">
        <f>HYPERLINK("https://www.facebook.com/tuoitrecatphcm/", "Công an phường 14 thành phố Hồ Chí Minh")</f>
        <v>Công an phường 14 thành phố Hồ Chí Minh</v>
      </c>
      <c r="C1274" s="20" t="s">
        <v>12</v>
      </c>
      <c r="D1274" s="20"/>
      <c r="E1274" s="1" t="s">
        <v>13</v>
      </c>
      <c r="F1274" s="1" t="s">
        <v>13</v>
      </c>
      <c r="G1274" s="1" t="s">
        <v>13</v>
      </c>
      <c r="H1274" s="1" t="s">
        <v>14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20274</v>
      </c>
      <c r="B1275" s="19" t="str">
        <f>HYPERLINK("http://phuong14.quan10.gov.vn/", "UBND Ủy ban nhân dân phường 14 thành phố Hồ Chí Minh")</f>
        <v>UBND Ủy ban nhân dân phường 14 thành phố Hồ Chí Minh</v>
      </c>
      <c r="C1275" s="20" t="s">
        <v>12</v>
      </c>
      <c r="D1275" s="21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20275</v>
      </c>
      <c r="B1276" s="19" t="str">
        <f>HYPERLINK("https://www.facebook.com/tuoitrecatphcm/", "Công an phường 12 thành phố Hồ Chí Minh")</f>
        <v>Công an phường 12 thành phố Hồ Chí Minh</v>
      </c>
      <c r="C1276" s="20" t="s">
        <v>12</v>
      </c>
      <c r="D1276" s="20"/>
      <c r="E1276" s="1" t="s">
        <v>13</v>
      </c>
      <c r="F1276" s="1" t="s">
        <v>13</v>
      </c>
      <c r="G1276" s="1" t="s">
        <v>13</v>
      </c>
      <c r="H1276" s="1" t="s">
        <v>14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20276</v>
      </c>
      <c r="B1277" s="19" t="str">
        <f>HYPERLINK("https://phuong12govap.gov.vn/", "UBND Ủy ban nhân dân phường 12 thành phố Hồ Chí Minh")</f>
        <v>UBND Ủy ban nhân dân phường 12 thành phố Hồ Chí Minh</v>
      </c>
      <c r="C1277" s="20" t="s">
        <v>12</v>
      </c>
      <c r="D1277" s="21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20277</v>
      </c>
      <c r="B1278" s="19" t="str">
        <f>HYPERLINK("https://www.facebook.com/phuong13tanbinh/", "Công an phường 13 thành phố Hồ Chí Minh")</f>
        <v>Công an phường 13 thành phố Hồ Chí Minh</v>
      </c>
      <c r="C1278" s="20" t="s">
        <v>12</v>
      </c>
      <c r="D1278" s="20"/>
      <c r="E1278" s="1" t="s">
        <v>13</v>
      </c>
      <c r="F1278" s="1" t="s">
        <v>13</v>
      </c>
      <c r="G1278" s="1" t="s">
        <v>13</v>
      </c>
      <c r="H1278" s="1" t="s">
        <v>14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20278</v>
      </c>
      <c r="B1279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279" s="20" t="s">
        <v>12</v>
      </c>
      <c r="D1279" s="21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20279</v>
      </c>
      <c r="B1280" s="19" t="s">
        <v>215</v>
      </c>
      <c r="C1280" s="22" t="s">
        <v>13</v>
      </c>
      <c r="D1280" s="20"/>
      <c r="E1280" s="1" t="s">
        <v>13</v>
      </c>
      <c r="F1280" s="1" t="s">
        <v>13</v>
      </c>
      <c r="G1280" s="1" t="s">
        <v>13</v>
      </c>
      <c r="H1280" s="1" t="s">
        <v>14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20280</v>
      </c>
      <c r="B1281" s="19" t="str">
        <f>HYPERLINK("https://thaodien.tpthuduc.hochiminhcity.gov.vn/", "UBND Ủy ban nhân dân phường Thảo Điền thành phố Hồ Chí Minh")</f>
        <v>UBND Ủy ban nhân dân phường Thảo Điền thành phố Hồ Chí Minh</v>
      </c>
      <c r="C1281" s="20" t="s">
        <v>12</v>
      </c>
      <c r="D1281" s="21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20281</v>
      </c>
      <c r="B1282" s="19" t="str">
        <f>HYPERLINK("https://www.facebook.com/tuoitrephuonganphu/", "Công an phường An Phú thành phố Hồ Chí Minh")</f>
        <v>Công an phường An Phú thành phố Hồ Chí Minh</v>
      </c>
      <c r="C1282" s="20" t="s">
        <v>12</v>
      </c>
      <c r="D1282" s="20"/>
      <c r="E1282" s="1" t="s">
        <v>13</v>
      </c>
      <c r="F1282" s="1" t="s">
        <v>13</v>
      </c>
      <c r="G1282" s="1" t="s">
        <v>13</v>
      </c>
      <c r="H1282" s="1" t="s">
        <v>14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20282</v>
      </c>
      <c r="B1283" s="19" t="str">
        <f>HYPERLINK("http://phuthanh.tanphu.hochiminhcity.gov.vn/", "UBND Ủy ban nhân dân phường An Phú thành phố Hồ Chí Minh")</f>
        <v>UBND Ủy ban nhân dân phường An Phú thành phố Hồ Chí Minh</v>
      </c>
      <c r="C1283" s="20" t="s">
        <v>12</v>
      </c>
      <c r="D1283" s="21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20283</v>
      </c>
      <c r="B1284" s="19" t="str">
        <f>HYPERLINK("https://www.facebook.com/tuoitrecatphcm/", "Công an phường Bình An thành phố Hồ Chí Minh")</f>
        <v>Công an phường Bình An thành phố Hồ Chí Minh</v>
      </c>
      <c r="C1284" s="20" t="s">
        <v>12</v>
      </c>
      <c r="D1284" s="20"/>
      <c r="E1284" s="1" t="s">
        <v>13</v>
      </c>
      <c r="F1284" s="1" t="s">
        <v>13</v>
      </c>
      <c r="G1284" s="1" t="s">
        <v>13</v>
      </c>
      <c r="H1284" s="1" t="s">
        <v>14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20284</v>
      </c>
      <c r="B1285" s="19" t="str">
        <f>HYPERLINK("https://binhtho.tpthuduc.hochiminhcity.gov.vn/", "UBND Ủy ban nhân dân phường Bình An thành phố Hồ Chí Minh")</f>
        <v>UBND Ủy ban nhân dân phường Bình An thành phố Hồ Chí Minh</v>
      </c>
      <c r="C1285" s="20" t="s">
        <v>12</v>
      </c>
      <c r="D1285" s="21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20285</v>
      </c>
      <c r="B1286" s="19" t="str">
        <f>HYPERLINK("https://www.facebook.com/tuoitrephuongbinhtrungtay/?locale=vi_VN", "Công an phường Bình Trưng Đông thành phố Hồ Chí Minh")</f>
        <v>Công an phường Bình Trưng Đông thành phố Hồ Chí Minh</v>
      </c>
      <c r="C1286" s="20" t="s">
        <v>12</v>
      </c>
      <c r="D1286" s="20"/>
      <c r="E1286" s="1" t="s">
        <v>13</v>
      </c>
      <c r="F1286" s="1" t="s">
        <v>13</v>
      </c>
      <c r="G1286" s="1" t="s">
        <v>13</v>
      </c>
      <c r="H1286" s="1" t="s">
        <v>14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20286</v>
      </c>
      <c r="B1287" s="19" t="str">
        <f>HYPERLINK("https://binhtrungdong.tpthuduc.hochiminhcity.gov.vn/", "UBND Ủy ban nhân dân phường Bình Trưng Đông thành phố Hồ Chí Minh")</f>
        <v>UBND Ủy ban nhân dân phường Bình Trưng Đông thành phố Hồ Chí Minh</v>
      </c>
      <c r="C1287" s="20" t="s">
        <v>12</v>
      </c>
      <c r="D1287" s="21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20287</v>
      </c>
      <c r="B1288" s="19" t="str">
        <f>HYPERLINK("https://www.facebook.com/tuoitrephuongbinhtrungtay/?locale=vi_VN", "Công an phường Bình Trưng Tây thành phố Hồ Chí Minh")</f>
        <v>Công an phường Bình Trưng Tây thành phố Hồ Chí Minh</v>
      </c>
      <c r="C1288" s="20" t="s">
        <v>12</v>
      </c>
      <c r="D1288" s="20"/>
      <c r="E1288" s="1" t="s">
        <v>13</v>
      </c>
      <c r="F1288" s="1" t="s">
        <v>13</v>
      </c>
      <c r="G1288" s="1" t="s">
        <v>13</v>
      </c>
      <c r="H1288" s="1" t="s">
        <v>14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20288</v>
      </c>
      <c r="B1289" s="19" t="str">
        <f>HYPERLINK("https://binhtrungtay.tpthuduc.hochiminhcity.gov.vn/", "UBND Ủy ban nhân dân phường Bình Trưng Tây thành phố Hồ Chí Minh")</f>
        <v>UBND Ủy ban nhân dân phường Bình Trưng Tây thành phố Hồ Chí Minh</v>
      </c>
      <c r="C1289" s="20" t="s">
        <v>12</v>
      </c>
      <c r="D1289" s="21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20289</v>
      </c>
      <c r="B1290" s="19" t="s">
        <v>216</v>
      </c>
      <c r="C1290" s="22" t="s">
        <v>13</v>
      </c>
      <c r="D1290" s="20"/>
      <c r="E1290" s="1" t="s">
        <v>13</v>
      </c>
      <c r="F1290" s="1" t="s">
        <v>13</v>
      </c>
      <c r="G1290" s="1" t="s">
        <v>13</v>
      </c>
      <c r="H1290" s="1" t="s">
        <v>14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20290</v>
      </c>
      <c r="B1291" s="19" t="s">
        <v>217</v>
      </c>
      <c r="C1291" s="20" t="s">
        <v>12</v>
      </c>
      <c r="D1291" s="21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20291</v>
      </c>
      <c r="B1292" s="19" t="s">
        <v>218</v>
      </c>
      <c r="C1292" s="22" t="s">
        <v>13</v>
      </c>
      <c r="D1292" s="20"/>
      <c r="E1292" s="1" t="s">
        <v>13</v>
      </c>
      <c r="F1292" s="1" t="s">
        <v>13</v>
      </c>
      <c r="G1292" s="1" t="s">
        <v>13</v>
      </c>
      <c r="H1292" s="1" t="s">
        <v>14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20292</v>
      </c>
      <c r="B1293" s="19" t="str">
        <f>HYPERLINK("https://www.ankhanhtpthuduc.gov.vn/", "UBND Ủy ban nhân dân phường An Khánh thành phố Hồ Chí Minh")</f>
        <v>UBND Ủy ban nhân dân phường An Khánh thành phố Hồ Chí Minh</v>
      </c>
      <c r="C1293" s="20" t="s">
        <v>12</v>
      </c>
      <c r="D1293" s="21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20293</v>
      </c>
      <c r="B1294" s="19" t="s">
        <v>219</v>
      </c>
      <c r="C1294" s="22" t="s">
        <v>13</v>
      </c>
      <c r="D1294" s="20"/>
      <c r="E1294" s="1" t="s">
        <v>13</v>
      </c>
      <c r="F1294" s="1" t="s">
        <v>13</v>
      </c>
      <c r="G1294" s="1" t="s">
        <v>13</v>
      </c>
      <c r="H1294" s="1" t="s">
        <v>14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20294</v>
      </c>
      <c r="B1295" s="19" t="str">
        <f>HYPERLINK("http://catlai.tpthuduc.hochiminhcity.gov.vn/", "UBND Ủy ban nhân dân phường Cát Lái thành phố Hồ Chí Minh")</f>
        <v>UBND Ủy ban nhân dân phường Cát Lái thành phố Hồ Chí Minh</v>
      </c>
      <c r="C1295" s="20" t="s">
        <v>12</v>
      </c>
      <c r="D1295" s="21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20295</v>
      </c>
      <c r="B1296" s="19" t="str">
        <f>HYPERLINK("https://www.facebook.com/phuongthanhmyloi/", "Công an phường Thạnh Mỹ Lợi thành phố Hồ Chí Minh")</f>
        <v>Công an phường Thạnh Mỹ Lợi thành phố Hồ Chí Minh</v>
      </c>
      <c r="C1296" s="20" t="s">
        <v>12</v>
      </c>
      <c r="D1296" s="20"/>
      <c r="E1296" s="1" t="s">
        <v>13</v>
      </c>
      <c r="F1296" s="1" t="s">
        <v>13</v>
      </c>
      <c r="G1296" s="1" t="s">
        <v>13</v>
      </c>
      <c r="H1296" s="1" t="s">
        <v>14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20296</v>
      </c>
      <c r="B1297" s="19" t="str">
        <f>HYPERLINK("https://thanhmyloi.tpthuduc.hochiminhcity.gov.vn/", "UBND Ủy ban nhân dân phường Thạnh Mỹ Lợi thành phố Hồ Chí Minh")</f>
        <v>UBND Ủy ban nhân dân phường Thạnh Mỹ Lợi thành phố Hồ Chí Minh</v>
      </c>
      <c r="C1297" s="20" t="s">
        <v>12</v>
      </c>
      <c r="D1297" s="21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20297</v>
      </c>
      <c r="B1298" s="19" t="str">
        <f>HYPERLINK("https://www.facebook.com/cenhochiminh/", "Công an phường An Lợi Đông thành phố Hồ Chí Minh")</f>
        <v>Công an phường An Lợi Đông thành phố Hồ Chí Minh</v>
      </c>
      <c r="C1298" s="20" t="s">
        <v>12</v>
      </c>
      <c r="D1298" s="20"/>
      <c r="E1298" s="1" t="s">
        <v>13</v>
      </c>
      <c r="F1298" s="1" t="s">
        <v>13</v>
      </c>
      <c r="G1298" s="1" t="s">
        <v>13</v>
      </c>
      <c r="H1298" s="1" t="s">
        <v>14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20298</v>
      </c>
      <c r="B1299" s="19" t="str">
        <f>HYPERLINK("https://anloidong.tpthuduc.hochiminhcity.gov.vn/", "UBND Ủy ban nhân dân phường An Lợi Đông thành phố Hồ Chí Minh")</f>
        <v>UBND Ủy ban nhân dân phường An Lợi Đông thành phố Hồ Chí Minh</v>
      </c>
      <c r="C1299" s="20" t="s">
        <v>12</v>
      </c>
      <c r="D1299" s="21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20299</v>
      </c>
      <c r="B1300" s="19" t="s">
        <v>220</v>
      </c>
      <c r="C1300" s="22" t="s">
        <v>13</v>
      </c>
      <c r="D1300" s="20"/>
      <c r="E1300" s="1" t="s">
        <v>13</v>
      </c>
      <c r="F1300" s="1" t="s">
        <v>13</v>
      </c>
      <c r="G1300" s="1" t="s">
        <v>13</v>
      </c>
      <c r="H1300" s="1" t="s">
        <v>14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20300</v>
      </c>
      <c r="B1301" s="19" t="str">
        <f>HYPERLINK("https://thuthiem.tpthuduc.hochiminhcity.gov.vn/", "UBND Ủy ban nhân dân phường Thủ Thiêm thành phố Hồ Chí Minh")</f>
        <v>UBND Ủy ban nhân dân phường Thủ Thiêm thành phố Hồ Chí Minh</v>
      </c>
      <c r="C1301" s="20" t="s">
        <v>12</v>
      </c>
      <c r="D1301" s="21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20301</v>
      </c>
      <c r="B1302" s="19" t="str">
        <f>HYPERLINK("https://www.facebook.com/tuoitrecatphcm/", "Công an phường 08 thành phố Hồ Chí Minh")</f>
        <v>Công an phường 08 thành phố Hồ Chí Minh</v>
      </c>
      <c r="C1302" s="20" t="s">
        <v>12</v>
      </c>
      <c r="D1302" s="20"/>
      <c r="E1302" s="1" t="s">
        <v>13</v>
      </c>
      <c r="F1302" s="1" t="s">
        <v>13</v>
      </c>
      <c r="G1302" s="1" t="s">
        <v>13</v>
      </c>
      <c r="H1302" s="1" t="s">
        <v>14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20302</v>
      </c>
      <c r="B1303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03" s="20" t="s">
        <v>12</v>
      </c>
      <c r="D1303" s="21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20303</v>
      </c>
      <c r="B1304" s="19" t="str">
        <f>HYPERLINK("https://www.facebook.com/p/Ph%C6%B0%E1%BB%9Dng-7-B%C3%ACnh-Th%E1%BA%A1nh-100029413493915/", "Công an phường 07 thành phố Hồ Chí Minh")</f>
        <v>Công an phường 07 thành phố Hồ Chí Minh</v>
      </c>
      <c r="C1304" s="20" t="s">
        <v>12</v>
      </c>
      <c r="D1304" s="20"/>
      <c r="E1304" s="1" t="s">
        <v>13</v>
      </c>
      <c r="F1304" s="1" t="s">
        <v>13</v>
      </c>
      <c r="G1304" s="1" t="s">
        <v>13</v>
      </c>
      <c r="H1304" s="1" t="s">
        <v>14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20304</v>
      </c>
      <c r="B1305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05" s="20" t="s">
        <v>12</v>
      </c>
      <c r="D1305" s="21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20305</v>
      </c>
      <c r="B1306" s="19" t="str">
        <f>HYPERLINK("https://www.facebook.com/tuoitrecatphcm/", "Công an phường 14 thành phố Hồ Chí Minh")</f>
        <v>Công an phường 14 thành phố Hồ Chí Minh</v>
      </c>
      <c r="C1306" s="20" t="s">
        <v>12</v>
      </c>
      <c r="D1306" s="20"/>
      <c r="E1306" s="1" t="s">
        <v>13</v>
      </c>
      <c r="F1306" s="1" t="s">
        <v>13</v>
      </c>
      <c r="G1306" s="1" t="s">
        <v>13</v>
      </c>
      <c r="H1306" s="1" t="s">
        <v>14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20306</v>
      </c>
      <c r="B1307" s="19" t="str">
        <f>HYPERLINK("http://phuong14.quan10.gov.vn/", "UBND Ủy ban nhân dân phường 14 thành phố Hồ Chí Minh")</f>
        <v>UBND Ủy ban nhân dân phường 14 thành phố Hồ Chí Minh</v>
      </c>
      <c r="C1307" s="20" t="s">
        <v>12</v>
      </c>
      <c r="D1307" s="21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20307</v>
      </c>
      <c r="B1308" s="19" t="str">
        <f>HYPERLINK("https://www.facebook.com/tuoitrecatphcm/", "Công an phường 12 thành phố Hồ Chí Minh")</f>
        <v>Công an phường 12 thành phố Hồ Chí Minh</v>
      </c>
      <c r="C1308" s="20" t="s">
        <v>12</v>
      </c>
      <c r="D1308" s="20"/>
      <c r="E1308" s="1" t="s">
        <v>13</v>
      </c>
      <c r="F1308" s="1" t="s">
        <v>13</v>
      </c>
      <c r="G1308" s="1" t="s">
        <v>13</v>
      </c>
      <c r="H1308" s="1" t="s">
        <v>14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20308</v>
      </c>
      <c r="B1309" s="19" t="str">
        <f>HYPERLINK("https://phuong12govap.gov.vn/", "UBND Ủy ban nhân dân phường 12 thành phố Hồ Chí Minh")</f>
        <v>UBND Ủy ban nhân dân phường 12 thành phố Hồ Chí Minh</v>
      </c>
      <c r="C1309" s="20" t="s">
        <v>12</v>
      </c>
      <c r="D1309" s="21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20309</v>
      </c>
      <c r="B1310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10" s="20" t="s">
        <v>12</v>
      </c>
      <c r="D1310" s="20"/>
      <c r="E1310" s="1" t="s">
        <v>13</v>
      </c>
      <c r="F1310" s="1" t="s">
        <v>13</v>
      </c>
      <c r="G1310" s="1" t="s">
        <v>13</v>
      </c>
      <c r="H1310" s="1" t="s">
        <v>14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20310</v>
      </c>
      <c r="B1311" s="19" t="str">
        <f>HYPERLINK("http://phuong11.quan10.gov.vn/", "UBND Ủy ban nhân dân phường 11 thành phố Hồ Chí Minh")</f>
        <v>UBND Ủy ban nhân dân phường 11 thành phố Hồ Chí Minh</v>
      </c>
      <c r="C1311" s="20" t="s">
        <v>12</v>
      </c>
      <c r="D1311" s="21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20311</v>
      </c>
      <c r="B1312" s="19" t="str">
        <f>HYPERLINK("https://www.facebook.com/phuong13tanbinh/", "Công an phường 13 thành phố Hồ Chí Minh")</f>
        <v>Công an phường 13 thành phố Hồ Chí Minh</v>
      </c>
      <c r="C1312" s="20" t="s">
        <v>12</v>
      </c>
      <c r="D1312" s="20"/>
      <c r="E1312" s="1" t="s">
        <v>13</v>
      </c>
      <c r="F1312" s="1" t="s">
        <v>13</v>
      </c>
      <c r="G1312" s="1" t="s">
        <v>13</v>
      </c>
      <c r="H1312" s="1" t="s">
        <v>14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20312</v>
      </c>
      <c r="B1313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13" s="20" t="s">
        <v>12</v>
      </c>
      <c r="D1313" s="21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20313</v>
      </c>
      <c r="B1314" s="19" t="str">
        <f>HYPERLINK("https://www.facebook.com/tuoitrecatphcm/", "Công an phường 06 thành phố Hồ Chí Minh")</f>
        <v>Công an phường 06 thành phố Hồ Chí Minh</v>
      </c>
      <c r="C1314" s="20" t="s">
        <v>12</v>
      </c>
      <c r="D1314" s="20"/>
      <c r="E1314" s="1" t="s">
        <v>13</v>
      </c>
      <c r="F1314" s="1" t="s">
        <v>13</v>
      </c>
      <c r="G1314" s="1" t="s">
        <v>13</v>
      </c>
      <c r="H1314" s="1" t="s">
        <v>14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20314</v>
      </c>
      <c r="B1315" s="19" t="str">
        <f>HYPERLINK("https://phuong6govap.gov.vn/", "UBND Ủy ban nhân dân phường 06 thành phố Hồ Chí Minh")</f>
        <v>UBND Ủy ban nhân dân phường 06 thành phố Hồ Chí Minh</v>
      </c>
      <c r="C1315" s="20" t="s">
        <v>12</v>
      </c>
      <c r="D1315" s="21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20315</v>
      </c>
      <c r="B1316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16" s="20" t="s">
        <v>12</v>
      </c>
      <c r="D1316" s="20"/>
      <c r="E1316" s="1" t="s">
        <v>13</v>
      </c>
      <c r="F1316" s="1" t="s">
        <v>13</v>
      </c>
      <c r="G1316" s="1" t="s">
        <v>13</v>
      </c>
      <c r="H1316" s="1" t="s">
        <v>14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20316</v>
      </c>
      <c r="B1317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17" s="20" t="s">
        <v>12</v>
      </c>
      <c r="D1317" s="21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20317</v>
      </c>
      <c r="B1318" s="19" t="str">
        <f>HYPERLINK("https://www.facebook.com/tuoitrecatphcm/", "Công an phường 10 thành phố Hồ Chí Minh")</f>
        <v>Công an phường 10 thành phố Hồ Chí Minh</v>
      </c>
      <c r="C1318" s="20" t="s">
        <v>12</v>
      </c>
      <c r="D1318" s="20"/>
      <c r="E1318" s="1" t="s">
        <v>13</v>
      </c>
      <c r="F1318" s="1" t="s">
        <v>13</v>
      </c>
      <c r="G1318" s="1" t="s">
        <v>13</v>
      </c>
      <c r="H1318" s="1" t="s">
        <v>14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20318</v>
      </c>
      <c r="B1319" s="19" t="str">
        <f>HYPERLINK("http://phuong10.quan10.gov.vn/", "UBND Ủy ban nhân dân phường 10 thành phố Hồ Chí Minh")</f>
        <v>UBND Ủy ban nhân dân phường 10 thành phố Hồ Chí Minh</v>
      </c>
      <c r="C1319" s="20" t="s">
        <v>12</v>
      </c>
      <c r="D1319" s="21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20319</v>
      </c>
      <c r="B1320" s="19" t="s">
        <v>201</v>
      </c>
      <c r="C1320" s="22" t="s">
        <v>13</v>
      </c>
      <c r="D1320" s="20"/>
      <c r="E1320" s="1" t="s">
        <v>13</v>
      </c>
      <c r="F1320" s="1" t="s">
        <v>13</v>
      </c>
      <c r="G1320" s="1" t="s">
        <v>13</v>
      </c>
      <c r="H1320" s="1" t="s">
        <v>14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20320</v>
      </c>
      <c r="B132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21" s="20" t="s">
        <v>12</v>
      </c>
      <c r="D1321" s="21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20321</v>
      </c>
      <c r="B1322" s="19" t="s">
        <v>200</v>
      </c>
      <c r="C1322" s="22" t="s">
        <v>13</v>
      </c>
      <c r="D1322" s="20"/>
      <c r="E1322" s="1" t="s">
        <v>13</v>
      </c>
      <c r="F1322" s="1" t="s">
        <v>13</v>
      </c>
      <c r="G1322" s="1" t="s">
        <v>13</v>
      </c>
      <c r="H1322" s="1" t="s">
        <v>14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20322</v>
      </c>
      <c r="B1323" s="19" t="str">
        <f>HYPERLINK("https://vpub.hochiminhcity.gov.vn/", "UBND Ủy ban nhân dân phường 05 thành phố Hồ Chí Minh")</f>
        <v>UBND Ủy ban nhân dân phường 05 thành phố Hồ Chí Minh</v>
      </c>
      <c r="C1323" s="20" t="s">
        <v>12</v>
      </c>
      <c r="D1323" s="21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20323</v>
      </c>
      <c r="B1324" s="19" t="str">
        <f>HYPERLINK("https://www.facebook.com/tuoitrecatphcm/", "Công an phường 03 thành phố Hồ Chí Minh")</f>
        <v>Công an phường 03 thành phố Hồ Chí Minh</v>
      </c>
      <c r="C1324" s="20" t="s">
        <v>12</v>
      </c>
      <c r="D1324" s="20"/>
      <c r="E1324" s="1" t="s">
        <v>13</v>
      </c>
      <c r="F1324" s="1" t="s">
        <v>13</v>
      </c>
      <c r="G1324" s="1" t="s">
        <v>13</v>
      </c>
      <c r="H1324" s="1" t="s">
        <v>14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20324</v>
      </c>
      <c r="B1325" s="19" t="str">
        <f>HYPERLINK("https://quan3.hochiminhcity.gov.vn/", "UBND Ủy ban nhân dân phường 03 thành phố Hồ Chí Minh")</f>
        <v>UBND Ủy ban nhân dân phường 03 thành phố Hồ Chí Minh</v>
      </c>
      <c r="C1325" s="20" t="s">
        <v>12</v>
      </c>
      <c r="D1325" s="21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20325</v>
      </c>
      <c r="B1326" s="19" t="s">
        <v>206</v>
      </c>
      <c r="C1326" s="22" t="s">
        <v>13</v>
      </c>
      <c r="D1326" s="20"/>
      <c r="E1326" s="1" t="s">
        <v>13</v>
      </c>
      <c r="F1326" s="1" t="s">
        <v>13</v>
      </c>
      <c r="G1326" s="1" t="s">
        <v>13</v>
      </c>
      <c r="H1326" s="1" t="s">
        <v>14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20326</v>
      </c>
      <c r="B1327" s="19" t="s">
        <v>207</v>
      </c>
      <c r="C1327" s="20" t="s">
        <v>12</v>
      </c>
      <c r="D1327" s="21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20327</v>
      </c>
      <c r="B1328" s="19" t="str">
        <f>HYPERLINK("https://www.facebook.com/tuoitrecatphcm/", "Công an phường 01 thành phố Hồ Chí Minh")</f>
        <v>Công an phường 01 thành phố Hồ Chí Minh</v>
      </c>
      <c r="C1328" s="20" t="s">
        <v>12</v>
      </c>
      <c r="D1328" s="20"/>
      <c r="E1328" s="1" t="s">
        <v>13</v>
      </c>
      <c r="F1328" s="1" t="s">
        <v>13</v>
      </c>
      <c r="G1328" s="1" t="s">
        <v>13</v>
      </c>
      <c r="H1328" s="1" t="s">
        <v>14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20328</v>
      </c>
      <c r="B1329" s="19" t="str">
        <f>HYPERLINK("https://vpub.hochiminhcity.gov.vn/", "UBND Ủy ban nhân dân phường 01 thành phố Hồ Chí Minh")</f>
        <v>UBND Ủy ban nhân dân phường 01 thành phố Hồ Chí Minh</v>
      </c>
      <c r="C1329" s="20" t="s">
        <v>12</v>
      </c>
      <c r="D1329" s="21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20329</v>
      </c>
      <c r="B1330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330" s="20" t="s">
        <v>12</v>
      </c>
      <c r="D1330" s="20"/>
      <c r="E1330" s="1" t="s">
        <v>13</v>
      </c>
      <c r="F1330" s="1" t="s">
        <v>13</v>
      </c>
      <c r="G1330" s="1" t="s">
        <v>13</v>
      </c>
      <c r="H1330" s="1" t="s">
        <v>14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20330</v>
      </c>
      <c r="B1331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331" s="20" t="s">
        <v>12</v>
      </c>
      <c r="D1331" s="21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20331</v>
      </c>
      <c r="B1332" s="19" t="str">
        <f>HYPERLINK("https://www.facebook.com/phuong13tanbinh/", "Công an phường 13 thành phố Hồ Chí Minh")</f>
        <v>Công an phường 13 thành phố Hồ Chí Minh</v>
      </c>
      <c r="C1332" s="20" t="s">
        <v>12</v>
      </c>
      <c r="D1332" s="20"/>
      <c r="E1332" s="1" t="s">
        <v>13</v>
      </c>
      <c r="F1332" s="1" t="s">
        <v>13</v>
      </c>
      <c r="G1332" s="1" t="s">
        <v>13</v>
      </c>
      <c r="H1332" s="1" t="s">
        <v>14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20332</v>
      </c>
      <c r="B1333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33" s="20" t="s">
        <v>12</v>
      </c>
      <c r="D1333" s="21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20333</v>
      </c>
      <c r="B1334" s="19" t="str">
        <f>HYPERLINK("https://www.facebook.com/tuoitrecatphcm/", "Công an phường 14 thành phố Hồ Chí Minh")</f>
        <v>Công an phường 14 thành phố Hồ Chí Minh</v>
      </c>
      <c r="C1334" s="20" t="s">
        <v>12</v>
      </c>
      <c r="D1334" s="20"/>
      <c r="E1334" s="1" t="s">
        <v>13</v>
      </c>
      <c r="F1334" s="1" t="s">
        <v>13</v>
      </c>
      <c r="G1334" s="1" t="s">
        <v>13</v>
      </c>
      <c r="H1334" s="1" t="s">
        <v>14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20334</v>
      </c>
      <c r="B1335" s="19" t="str">
        <f>HYPERLINK("http://phuong14.quan10.gov.vn/", "UBND Ủy ban nhân dân phường 14 thành phố Hồ Chí Minh")</f>
        <v>UBND Ủy ban nhân dân phường 14 thành phố Hồ Chí Minh</v>
      </c>
      <c r="C1335" s="20" t="s">
        <v>12</v>
      </c>
      <c r="D1335" s="21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20335</v>
      </c>
      <c r="B1336" s="19" t="str">
        <f>HYPERLINK("https://www.facebook.com/tuoitrecatphcm/", "Công an phường 12 thành phố Hồ Chí Minh")</f>
        <v>Công an phường 12 thành phố Hồ Chí Minh</v>
      </c>
      <c r="C1336" s="20" t="s">
        <v>12</v>
      </c>
      <c r="D1336" s="20"/>
      <c r="E1336" s="1" t="s">
        <v>13</v>
      </c>
      <c r="F1336" s="1" t="s">
        <v>13</v>
      </c>
      <c r="G1336" s="1" t="s">
        <v>13</v>
      </c>
      <c r="H1336" s="1" t="s">
        <v>14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20336</v>
      </c>
      <c r="B1337" s="19" t="str">
        <f>HYPERLINK("https://phuong12govap.gov.vn/", "UBND Ủy ban nhân dân phường 12 thành phố Hồ Chí Minh")</f>
        <v>UBND Ủy ban nhân dân phường 12 thành phố Hồ Chí Minh</v>
      </c>
      <c r="C1337" s="20" t="s">
        <v>12</v>
      </c>
      <c r="D1337" s="21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20337</v>
      </c>
      <c r="B1338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38" s="20" t="s">
        <v>12</v>
      </c>
      <c r="D1338" s="20"/>
      <c r="E1338" s="1" t="s">
        <v>13</v>
      </c>
      <c r="F1338" s="1" t="s">
        <v>13</v>
      </c>
      <c r="G1338" s="1" t="s">
        <v>13</v>
      </c>
      <c r="H1338" s="1" t="s">
        <v>14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20338</v>
      </c>
      <c r="B1339" s="19" t="str">
        <f>HYPERLINK("http://phuong11.quan10.gov.vn/", "UBND Ủy ban nhân dân phường 11 thành phố Hồ Chí Minh")</f>
        <v>UBND Ủy ban nhân dân phường 11 thành phố Hồ Chí Minh</v>
      </c>
      <c r="C1339" s="20" t="s">
        <v>12</v>
      </c>
      <c r="D1339" s="21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20339</v>
      </c>
      <c r="B1340" s="19" t="str">
        <f>HYPERLINK("https://www.facebook.com/tuoitrecatphcm/", "Công an phường 10 thành phố Hồ Chí Minh")</f>
        <v>Công an phường 10 thành phố Hồ Chí Minh</v>
      </c>
      <c r="C1340" s="20" t="s">
        <v>12</v>
      </c>
      <c r="D1340" s="20"/>
      <c r="E1340" s="1" t="s">
        <v>13</v>
      </c>
      <c r="F1340" s="1" t="s">
        <v>13</v>
      </c>
      <c r="G1340" s="1" t="s">
        <v>13</v>
      </c>
      <c r="H1340" s="1" t="s">
        <v>14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20340</v>
      </c>
      <c r="B1341" s="19" t="str">
        <f>HYPERLINK("http://phuong10.quan10.gov.vn/", "UBND Ủy ban nhân dân phường 10 thành phố Hồ Chí Minh")</f>
        <v>UBND Ủy ban nhân dân phường 10 thành phố Hồ Chí Minh</v>
      </c>
      <c r="C1341" s="20" t="s">
        <v>12</v>
      </c>
      <c r="D1341" s="21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20341</v>
      </c>
      <c r="B1342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42" s="20" t="s">
        <v>12</v>
      </c>
      <c r="D1342" s="20"/>
      <c r="E1342" s="1" t="s">
        <v>13</v>
      </c>
      <c r="F1342" s="1" t="s">
        <v>13</v>
      </c>
      <c r="G1342" s="1" t="s">
        <v>13</v>
      </c>
      <c r="H1342" s="1" t="s">
        <v>14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20342</v>
      </c>
      <c r="B1343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43" s="20" t="s">
        <v>12</v>
      </c>
      <c r="D1343" s="21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20343</v>
      </c>
      <c r="B1344" s="19" t="str">
        <f>HYPERLINK("https://www.facebook.com/tuoitrecatphcm/", "Công an phường 01 thành phố Hồ Chí Minh")</f>
        <v>Công an phường 01 thành phố Hồ Chí Minh</v>
      </c>
      <c r="C1344" s="20" t="s">
        <v>12</v>
      </c>
      <c r="D1344" s="20"/>
      <c r="E1344" s="1" t="s">
        <v>13</v>
      </c>
      <c r="F1344" s="1" t="s">
        <v>13</v>
      </c>
      <c r="G1344" s="1" t="s">
        <v>13</v>
      </c>
      <c r="H1344" s="1" t="s">
        <v>14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20344</v>
      </c>
      <c r="B1345" s="19" t="str">
        <f>HYPERLINK("https://vpub.hochiminhcity.gov.vn/", "UBND Ủy ban nhân dân phường 01 thành phố Hồ Chí Minh")</f>
        <v>UBND Ủy ban nhân dân phường 01 thành phố Hồ Chí Minh</v>
      </c>
      <c r="C1345" s="20" t="s">
        <v>12</v>
      </c>
      <c r="D1345" s="21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20345</v>
      </c>
      <c r="B1346" s="19" t="str">
        <f>HYPERLINK("https://www.facebook.com/tuoitrecatphcm/", "Công an phường 08 thành phố Hồ Chí Minh")</f>
        <v>Công an phường 08 thành phố Hồ Chí Minh</v>
      </c>
      <c r="C1346" s="20" t="s">
        <v>12</v>
      </c>
      <c r="D1346" s="20"/>
      <c r="E1346" s="1" t="s">
        <v>13</v>
      </c>
      <c r="F1346" s="1" t="s">
        <v>13</v>
      </c>
      <c r="G1346" s="1" t="s">
        <v>13</v>
      </c>
      <c r="H1346" s="1" t="s">
        <v>14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20346</v>
      </c>
      <c r="B1347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47" s="20" t="s">
        <v>12</v>
      </c>
      <c r="D1347" s="21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20347</v>
      </c>
      <c r="B1348" s="19" t="s">
        <v>206</v>
      </c>
      <c r="C1348" s="22" t="s">
        <v>13</v>
      </c>
      <c r="D1348" s="20"/>
      <c r="E1348" s="1" t="s">
        <v>13</v>
      </c>
      <c r="F1348" s="1" t="s">
        <v>13</v>
      </c>
      <c r="G1348" s="1" t="s">
        <v>13</v>
      </c>
      <c r="H1348" s="1" t="s">
        <v>14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20348</v>
      </c>
      <c r="B1349" s="19" t="s">
        <v>207</v>
      </c>
      <c r="C1349" s="20" t="s">
        <v>12</v>
      </c>
      <c r="D1349" s="21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20349</v>
      </c>
      <c r="B1350" s="19" t="s">
        <v>201</v>
      </c>
      <c r="C1350" s="22" t="s">
        <v>13</v>
      </c>
      <c r="D1350" s="20"/>
      <c r="E1350" s="1" t="s">
        <v>13</v>
      </c>
      <c r="F1350" s="1" t="s">
        <v>13</v>
      </c>
      <c r="G1350" s="1" t="s">
        <v>13</v>
      </c>
      <c r="H1350" s="1" t="s">
        <v>14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20350</v>
      </c>
      <c r="B135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51" s="20" t="s">
        <v>12</v>
      </c>
      <c r="D1351" s="21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20351</v>
      </c>
      <c r="B1352" s="19" t="str">
        <f>HYPERLINK("https://www.facebook.com/p/Ph%C6%B0%E1%BB%9Dng-7-B%C3%ACnh-Th%E1%BA%A1nh-100029413493915/", "Công an phường 07 thành phố Hồ Chí Minh")</f>
        <v>Công an phường 07 thành phố Hồ Chí Minh</v>
      </c>
      <c r="C1352" s="20" t="s">
        <v>12</v>
      </c>
      <c r="D1352" s="20"/>
      <c r="E1352" s="1" t="s">
        <v>13</v>
      </c>
      <c r="F1352" s="1" t="s">
        <v>13</v>
      </c>
      <c r="G1352" s="1" t="s">
        <v>13</v>
      </c>
      <c r="H1352" s="1" t="s">
        <v>14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20352</v>
      </c>
      <c r="B1353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53" s="20" t="s">
        <v>12</v>
      </c>
      <c r="D1353" s="21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20353</v>
      </c>
      <c r="B1354" s="19" t="s">
        <v>200</v>
      </c>
      <c r="C1354" s="22" t="s">
        <v>13</v>
      </c>
      <c r="D1354" s="20"/>
      <c r="E1354" s="1" t="s">
        <v>13</v>
      </c>
      <c r="F1354" s="1" t="s">
        <v>13</v>
      </c>
      <c r="G1354" s="1" t="s">
        <v>13</v>
      </c>
      <c r="H1354" s="1" t="s">
        <v>14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20354</v>
      </c>
      <c r="B1355" s="19" t="str">
        <f>HYPERLINK("https://vpub.hochiminhcity.gov.vn/", "UBND Ủy ban nhân dân phường 05 thành phố Hồ Chí Minh")</f>
        <v>UBND Ủy ban nhân dân phường 05 thành phố Hồ Chí Minh</v>
      </c>
      <c r="C1355" s="20" t="s">
        <v>12</v>
      </c>
      <c r="D1355" s="21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20355</v>
      </c>
      <c r="B1356" s="19" t="str">
        <f>HYPERLINK("https://www.facebook.com/tuoitrecatphcm/", "Công an phường 06 thành phố Hồ Chí Minh")</f>
        <v>Công an phường 06 thành phố Hồ Chí Minh</v>
      </c>
      <c r="C1356" s="20" t="s">
        <v>12</v>
      </c>
      <c r="D1356" s="20"/>
      <c r="E1356" s="1" t="s">
        <v>13</v>
      </c>
      <c r="F1356" s="1" t="s">
        <v>13</v>
      </c>
      <c r="G1356" s="1" t="s">
        <v>13</v>
      </c>
      <c r="H1356" s="1" t="s">
        <v>14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20356</v>
      </c>
      <c r="B1357" s="19" t="str">
        <f>HYPERLINK("https://phuong6govap.gov.vn/", "UBND Ủy ban nhân dân phường 06 thành phố Hồ Chí Minh")</f>
        <v>UBND Ủy ban nhân dân phường 06 thành phố Hồ Chí Minh</v>
      </c>
      <c r="C1357" s="20" t="s">
        <v>12</v>
      </c>
      <c r="D1357" s="21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20357</v>
      </c>
      <c r="B1358" s="19" t="str">
        <f>HYPERLINK("https://www.facebook.com/tuoitrecatphcm/", "Công an phường 03 thành phố Hồ Chí Minh")</f>
        <v>Công an phường 03 thành phố Hồ Chí Minh</v>
      </c>
      <c r="C1358" s="20" t="s">
        <v>12</v>
      </c>
      <c r="D1358" s="20"/>
      <c r="E1358" s="1" t="s">
        <v>13</v>
      </c>
      <c r="F1358" s="1" t="s">
        <v>13</v>
      </c>
      <c r="G1358" s="1" t="s">
        <v>13</v>
      </c>
      <c r="H1358" s="1" t="s">
        <v>14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20358</v>
      </c>
      <c r="B1359" s="19" t="str">
        <f>HYPERLINK("https://quan3.hochiminhcity.gov.vn/", "UBND Ủy ban nhân dân phường 03 thành phố Hồ Chí Minh")</f>
        <v>UBND Ủy ban nhân dân phường 03 thành phố Hồ Chí Minh</v>
      </c>
      <c r="C1359" s="20" t="s">
        <v>12</v>
      </c>
      <c r="D1359" s="21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20359</v>
      </c>
      <c r="B1360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360" s="20" t="s">
        <v>12</v>
      </c>
      <c r="D1360" s="20"/>
      <c r="E1360" s="1" t="s">
        <v>13</v>
      </c>
      <c r="F1360" s="1" t="s">
        <v>13</v>
      </c>
      <c r="G1360" s="1" t="s">
        <v>13</v>
      </c>
      <c r="H1360" s="1" t="s">
        <v>14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20360</v>
      </c>
      <c r="B1361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361" s="20" t="s">
        <v>12</v>
      </c>
      <c r="D1361" s="21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20361</v>
      </c>
      <c r="B1362" s="19" t="s">
        <v>200</v>
      </c>
      <c r="C1362" s="22" t="s">
        <v>13</v>
      </c>
      <c r="D1362" s="20"/>
      <c r="E1362" s="1" t="s">
        <v>13</v>
      </c>
      <c r="F1362" s="1" t="s">
        <v>13</v>
      </c>
      <c r="G1362" s="1" t="s">
        <v>13</v>
      </c>
      <c r="H1362" s="1" t="s">
        <v>14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20362</v>
      </c>
      <c r="B1363" s="19" t="str">
        <f>HYPERLINK("https://vpub.hochiminhcity.gov.vn/", "UBND Ủy ban nhân dân phường 05 thành phố Hồ Chí Minh")</f>
        <v>UBND Ủy ban nhân dân phường 05 thành phố Hồ Chí Minh</v>
      </c>
      <c r="C1363" s="20" t="s">
        <v>12</v>
      </c>
      <c r="D1363" s="21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20363</v>
      </c>
      <c r="B1364" s="19" t="str">
        <f>HYPERLINK("https://www.facebook.com/tuoitrecatphcm/", "Công an phường 14 thành phố Hồ Chí Minh")</f>
        <v>Công an phường 14 thành phố Hồ Chí Minh</v>
      </c>
      <c r="C1364" s="20" t="s">
        <v>12</v>
      </c>
      <c r="D1364" s="20"/>
      <c r="E1364" s="1" t="s">
        <v>13</v>
      </c>
      <c r="F1364" s="1" t="s">
        <v>13</v>
      </c>
      <c r="G1364" s="1" t="s">
        <v>13</v>
      </c>
      <c r="H1364" s="1" t="s">
        <v>14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20364</v>
      </c>
      <c r="B1365" s="19" t="str">
        <f>HYPERLINK("http://phuong14.quan10.gov.vn/", "UBND Ủy ban nhân dân phường 14 thành phố Hồ Chí Minh")</f>
        <v>UBND Ủy ban nhân dân phường 14 thành phố Hồ Chí Minh</v>
      </c>
      <c r="C1365" s="20" t="s">
        <v>12</v>
      </c>
      <c r="D1365" s="21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20365</v>
      </c>
      <c r="B1366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66" s="20" t="s">
        <v>12</v>
      </c>
      <c r="D1366" s="20"/>
      <c r="E1366" s="1" t="s">
        <v>13</v>
      </c>
      <c r="F1366" s="1" t="s">
        <v>13</v>
      </c>
      <c r="G1366" s="1" t="s">
        <v>13</v>
      </c>
      <c r="H1366" s="1" t="s">
        <v>14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20366</v>
      </c>
      <c r="B1367" s="19" t="str">
        <f>HYPERLINK("http://phuong11.quan10.gov.vn/", "UBND Ủy ban nhân dân phường 11 thành phố Hồ Chí Minh")</f>
        <v>UBND Ủy ban nhân dân phường 11 thành phố Hồ Chí Minh</v>
      </c>
      <c r="C1367" s="20" t="s">
        <v>12</v>
      </c>
      <c r="D1367" s="21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20367</v>
      </c>
      <c r="B1368" s="19" t="str">
        <f>HYPERLINK("https://www.facebook.com/tuoitrecatphcm/", "Công an phường 03 thành phố Hồ Chí Minh")</f>
        <v>Công an phường 03 thành phố Hồ Chí Minh</v>
      </c>
      <c r="C1368" s="20" t="s">
        <v>12</v>
      </c>
      <c r="D1368" s="20"/>
      <c r="E1368" s="1" t="s">
        <v>13</v>
      </c>
      <c r="F1368" s="1" t="s">
        <v>13</v>
      </c>
      <c r="G1368" s="1" t="s">
        <v>13</v>
      </c>
      <c r="H1368" s="1" t="s">
        <v>14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20368</v>
      </c>
      <c r="B1369" s="19" t="str">
        <f>HYPERLINK("https://quan3.hochiminhcity.gov.vn/", "UBND Ủy ban nhân dân phường 03 thành phố Hồ Chí Minh")</f>
        <v>UBND Ủy ban nhân dân phường 03 thành phố Hồ Chí Minh</v>
      </c>
      <c r="C1369" s="20" t="s">
        <v>12</v>
      </c>
      <c r="D1369" s="21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20369</v>
      </c>
      <c r="B1370" s="19" t="str">
        <f>HYPERLINK("https://www.facebook.com/tuoitrecatphcm/", "Công an phường 10 thành phố Hồ Chí Minh")</f>
        <v>Công an phường 10 thành phố Hồ Chí Minh</v>
      </c>
      <c r="C1370" s="20" t="s">
        <v>12</v>
      </c>
      <c r="D1370" s="20"/>
      <c r="E1370" s="1" t="s">
        <v>13</v>
      </c>
      <c r="F1370" s="1" t="s">
        <v>13</v>
      </c>
      <c r="G1370" s="1" t="s">
        <v>13</v>
      </c>
      <c r="H1370" s="1" t="s">
        <v>14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20370</v>
      </c>
      <c r="B1371" s="19" t="str">
        <f>HYPERLINK("http://phuong10.quan10.gov.vn/", "UBND Ủy ban nhân dân phường 10 thành phố Hồ Chí Minh")</f>
        <v>UBND Ủy ban nhân dân phường 10 thành phố Hồ Chí Minh</v>
      </c>
      <c r="C1371" s="20" t="s">
        <v>12</v>
      </c>
      <c r="D1371" s="21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20371</v>
      </c>
      <c r="B1372" s="19" t="str">
        <f>HYPERLINK("https://www.facebook.com/phuong13tanbinh/", "Công an phường 13 thành phố Hồ Chí Minh")</f>
        <v>Công an phường 13 thành phố Hồ Chí Minh</v>
      </c>
      <c r="C1372" s="20" t="s">
        <v>12</v>
      </c>
      <c r="D1372" s="20"/>
      <c r="E1372" s="1" t="s">
        <v>13</v>
      </c>
      <c r="F1372" s="1" t="s">
        <v>13</v>
      </c>
      <c r="G1372" s="1" t="s">
        <v>13</v>
      </c>
      <c r="H1372" s="1" t="s">
        <v>14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20372</v>
      </c>
      <c r="B1373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73" s="20" t="s">
        <v>12</v>
      </c>
      <c r="D1373" s="21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20373</v>
      </c>
      <c r="B1374" s="19" t="str">
        <f>HYPERLINK("https://www.facebook.com/tuoitrecatphcm/", "Công an phường 08 thành phố Hồ Chí Minh")</f>
        <v>Công an phường 08 thành phố Hồ Chí Minh</v>
      </c>
      <c r="C1374" s="20" t="s">
        <v>12</v>
      </c>
      <c r="D1374" s="20"/>
      <c r="E1374" s="1" t="s">
        <v>13</v>
      </c>
      <c r="F1374" s="1" t="s">
        <v>13</v>
      </c>
      <c r="G1374" s="1" t="s">
        <v>13</v>
      </c>
      <c r="H1374" s="1" t="s">
        <v>14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20374</v>
      </c>
      <c r="B1375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75" s="20" t="s">
        <v>12</v>
      </c>
      <c r="D1375" s="21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20375</v>
      </c>
      <c r="B1376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76" s="20" t="s">
        <v>12</v>
      </c>
      <c r="D1376" s="20"/>
      <c r="E1376" s="1" t="s">
        <v>13</v>
      </c>
      <c r="F1376" s="1" t="s">
        <v>13</v>
      </c>
      <c r="G1376" s="1" t="s">
        <v>13</v>
      </c>
      <c r="H1376" s="1" t="s">
        <v>14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20376</v>
      </c>
      <c r="B1377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77" s="20" t="s">
        <v>12</v>
      </c>
      <c r="D1377" s="21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20377</v>
      </c>
      <c r="B1378" s="19" t="str">
        <f>HYPERLINK("https://www.facebook.com/tuoitrecatphcm/", "Công an phường 12 thành phố Hồ Chí Minh")</f>
        <v>Công an phường 12 thành phố Hồ Chí Minh</v>
      </c>
      <c r="C1378" s="20" t="s">
        <v>12</v>
      </c>
      <c r="D1378" s="20"/>
      <c r="E1378" s="1" t="s">
        <v>13</v>
      </c>
      <c r="F1378" s="1" t="s">
        <v>13</v>
      </c>
      <c r="G1378" s="1" t="s">
        <v>13</v>
      </c>
      <c r="H1378" s="1" t="s">
        <v>14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20378</v>
      </c>
      <c r="B1379" s="19" t="str">
        <f>HYPERLINK("https://phuong12govap.gov.vn/", "UBND Ủy ban nhân dân phường 12 thành phố Hồ Chí Minh")</f>
        <v>UBND Ủy ban nhân dân phường 12 thành phố Hồ Chí Minh</v>
      </c>
      <c r="C1379" s="20" t="s">
        <v>12</v>
      </c>
      <c r="D1379" s="21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20379</v>
      </c>
      <c r="B1380" s="19" t="str">
        <f>HYPERLINK("https://www.facebook.com/p/Ph%C6%B0%E1%BB%9Dng-7-B%C3%ACnh-Th%E1%BA%A1nh-100029413493915/", "Công an phường 07 thành phố Hồ Chí Minh")</f>
        <v>Công an phường 07 thành phố Hồ Chí Minh</v>
      </c>
      <c r="C1380" s="20" t="s">
        <v>12</v>
      </c>
      <c r="D1380" s="20"/>
      <c r="E1380" s="1" t="s">
        <v>13</v>
      </c>
      <c r="F1380" s="1" t="s">
        <v>13</v>
      </c>
      <c r="G1380" s="1" t="s">
        <v>13</v>
      </c>
      <c r="H1380" s="1" t="s">
        <v>14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20380</v>
      </c>
      <c r="B1381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81" s="20" t="s">
        <v>12</v>
      </c>
      <c r="D1381" s="21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20381</v>
      </c>
      <c r="B1382" s="19" t="str">
        <f>HYPERLINK("https://www.facebook.com/tuoitrecatphcm/", "Công an phường 06 thành phố Hồ Chí Minh")</f>
        <v>Công an phường 06 thành phố Hồ Chí Minh</v>
      </c>
      <c r="C1382" s="20" t="s">
        <v>12</v>
      </c>
      <c r="D1382" s="20"/>
      <c r="E1382" s="1" t="s">
        <v>13</v>
      </c>
      <c r="F1382" s="1" t="s">
        <v>13</v>
      </c>
      <c r="G1382" s="1" t="s">
        <v>13</v>
      </c>
      <c r="H1382" s="1" t="s">
        <v>14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20382</v>
      </c>
      <c r="B1383" s="19" t="str">
        <f>HYPERLINK("https://phuong6govap.gov.vn/", "UBND Ủy ban nhân dân phường 06 thành phố Hồ Chí Minh")</f>
        <v>UBND Ủy ban nhân dân phường 06 thành phố Hồ Chí Minh</v>
      </c>
      <c r="C1383" s="20" t="s">
        <v>12</v>
      </c>
      <c r="D1383" s="21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20383</v>
      </c>
      <c r="B1384" s="19" t="s">
        <v>201</v>
      </c>
      <c r="C1384" s="22" t="s">
        <v>13</v>
      </c>
      <c r="D1384" s="20"/>
      <c r="E1384" s="1" t="s">
        <v>13</v>
      </c>
      <c r="F1384" s="1" t="s">
        <v>13</v>
      </c>
      <c r="G1384" s="1" t="s">
        <v>13</v>
      </c>
      <c r="H1384" s="1" t="s">
        <v>14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20384</v>
      </c>
      <c r="B1385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85" s="20" t="s">
        <v>12</v>
      </c>
      <c r="D1385" s="21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20385</v>
      </c>
      <c r="B1386" s="19" t="str">
        <f>HYPERLINK("https://www.facebook.com/tuoitrecatphcm/", "Công an phường 01 thành phố Hồ Chí Minh")</f>
        <v>Công an phường 01 thành phố Hồ Chí Minh</v>
      </c>
      <c r="C1386" s="20" t="s">
        <v>12</v>
      </c>
      <c r="D1386" s="20"/>
      <c r="E1386" s="1" t="s">
        <v>13</v>
      </c>
      <c r="F1386" s="1" t="s">
        <v>13</v>
      </c>
      <c r="G1386" s="1" t="s">
        <v>13</v>
      </c>
      <c r="H1386" s="1" t="s">
        <v>14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20386</v>
      </c>
      <c r="B1387" s="19" t="str">
        <f>HYPERLINK("https://vpub.hochiminhcity.gov.vn/", "UBND Ủy ban nhân dân phường 01 thành phố Hồ Chí Minh")</f>
        <v>UBND Ủy ban nhân dân phường 01 thành phố Hồ Chí Minh</v>
      </c>
      <c r="C1387" s="20" t="s">
        <v>12</v>
      </c>
      <c r="D1387" s="21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20387</v>
      </c>
      <c r="B1388" s="19" t="s">
        <v>206</v>
      </c>
      <c r="C1388" s="22" t="s">
        <v>13</v>
      </c>
      <c r="D1388" s="20"/>
      <c r="E1388" s="1" t="s">
        <v>13</v>
      </c>
      <c r="F1388" s="1" t="s">
        <v>13</v>
      </c>
      <c r="G1388" s="1" t="s">
        <v>13</v>
      </c>
      <c r="H1388" s="1" t="s">
        <v>14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20388</v>
      </c>
      <c r="B1389" s="19" t="s">
        <v>207</v>
      </c>
      <c r="C1389" s="20" t="s">
        <v>12</v>
      </c>
      <c r="D1389" s="21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20389</v>
      </c>
      <c r="B1390" s="19" t="s">
        <v>199</v>
      </c>
      <c r="C1390" s="22" t="s">
        <v>13</v>
      </c>
      <c r="D1390" s="20"/>
      <c r="E1390" s="1" t="s">
        <v>13</v>
      </c>
      <c r="F1390" s="1" t="s">
        <v>13</v>
      </c>
      <c r="G1390" s="1" t="s">
        <v>13</v>
      </c>
      <c r="H1390" s="1" t="s">
        <v>14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20390</v>
      </c>
      <c r="B1391" s="19" t="str">
        <f>HYPERLINK("https://p16.govap.hochiminhcity.gov.vn/ubnd", "UBND Ủy ban nhân dân phường 16 thành phố Hồ Chí Minh")</f>
        <v>UBND Ủy ban nhân dân phường 16 thành phố Hồ Chí Minh</v>
      </c>
      <c r="C1391" s="20" t="s">
        <v>12</v>
      </c>
      <c r="D1391" s="21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20391</v>
      </c>
      <c r="B1392" s="19" t="str">
        <f>HYPERLINK("https://www.facebook.com/tuoitrecatphcm/", "Công an phường 12 thành phố Hồ Chí Minh")</f>
        <v>Công an phường 12 thành phố Hồ Chí Minh</v>
      </c>
      <c r="C1392" s="20" t="s">
        <v>12</v>
      </c>
      <c r="D1392" s="20"/>
      <c r="E1392" s="1" t="s">
        <v>13</v>
      </c>
      <c r="F1392" s="1" t="s">
        <v>13</v>
      </c>
      <c r="G1392" s="1" t="s">
        <v>13</v>
      </c>
      <c r="H1392" s="1" t="s">
        <v>14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20392</v>
      </c>
      <c r="B1393" s="19" t="str">
        <f>HYPERLINK("https://phuong12govap.gov.vn/", "UBND Ủy ban nhân dân phường 12 thành phố Hồ Chí Minh")</f>
        <v>UBND Ủy ban nhân dân phường 12 thành phố Hồ Chí Minh</v>
      </c>
      <c r="C1393" s="20" t="s">
        <v>12</v>
      </c>
      <c r="D1393" s="21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20393</v>
      </c>
      <c r="B1394" s="19" t="str">
        <f>HYPERLINK("https://www.facebook.com/phuong13tanbinh/", "Công an phường 13 thành phố Hồ Chí Minh")</f>
        <v>Công an phường 13 thành phố Hồ Chí Minh</v>
      </c>
      <c r="C1394" s="20" t="s">
        <v>12</v>
      </c>
      <c r="D1394" s="20"/>
      <c r="E1394" s="1" t="s">
        <v>13</v>
      </c>
      <c r="F1394" s="1" t="s">
        <v>13</v>
      </c>
      <c r="G1394" s="1" t="s">
        <v>13</v>
      </c>
      <c r="H1394" s="1" t="s">
        <v>14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20394</v>
      </c>
      <c r="B1395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95" s="20" t="s">
        <v>12</v>
      </c>
      <c r="D1395" s="21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20395</v>
      </c>
      <c r="B1396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96" s="20" t="s">
        <v>12</v>
      </c>
      <c r="D1396" s="20"/>
      <c r="E1396" s="1" t="s">
        <v>13</v>
      </c>
      <c r="F1396" s="1" t="s">
        <v>13</v>
      </c>
      <c r="G1396" s="1" t="s">
        <v>13</v>
      </c>
      <c r="H1396" s="1" t="s">
        <v>14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20396</v>
      </c>
      <c r="B1397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97" s="20" t="s">
        <v>12</v>
      </c>
      <c r="D1397" s="21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20397</v>
      </c>
      <c r="B1398" s="19" t="str">
        <f>HYPERLINK("https://www.facebook.com/tuoitrecatphcm/", "Công an phường 06 thành phố Hồ Chí Minh")</f>
        <v>Công an phường 06 thành phố Hồ Chí Minh</v>
      </c>
      <c r="C1398" s="20" t="s">
        <v>12</v>
      </c>
      <c r="D1398" s="20"/>
      <c r="E1398" s="1" t="s">
        <v>13</v>
      </c>
      <c r="F1398" s="1" t="s">
        <v>13</v>
      </c>
      <c r="G1398" s="1" t="s">
        <v>13</v>
      </c>
      <c r="H1398" s="1" t="s">
        <v>14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20398</v>
      </c>
      <c r="B1399" s="19" t="str">
        <f>HYPERLINK("https://phuong6govap.gov.vn/", "UBND Ủy ban nhân dân phường 06 thành phố Hồ Chí Minh")</f>
        <v>UBND Ủy ban nhân dân phường 06 thành phố Hồ Chí Minh</v>
      </c>
      <c r="C1399" s="20" t="s">
        <v>12</v>
      </c>
      <c r="D1399" s="21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20399</v>
      </c>
      <c r="B1400" s="19" t="str">
        <f>HYPERLINK("https://www.facebook.com/tuoitrecatphcm/", "Công an phường 08 thành phố Hồ Chí Minh")</f>
        <v>Công an phường 08 thành phố Hồ Chí Minh</v>
      </c>
      <c r="C1400" s="20" t="s">
        <v>12</v>
      </c>
      <c r="D1400" s="20"/>
      <c r="E1400" s="1" t="s">
        <v>13</v>
      </c>
      <c r="F1400" s="1" t="s">
        <v>13</v>
      </c>
      <c r="G1400" s="1" t="s">
        <v>13</v>
      </c>
      <c r="H1400" s="1" t="s">
        <v>14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20400</v>
      </c>
      <c r="B1401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01" s="20" t="s">
        <v>12</v>
      </c>
      <c r="D1401" s="21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20401</v>
      </c>
      <c r="B1402" s="19" t="str">
        <f>HYPERLINK("https://www.facebook.com/tuoitrecatphcm/", "Công an phường 10 thành phố Hồ Chí Minh")</f>
        <v>Công an phường 10 thành phố Hồ Chí Minh</v>
      </c>
      <c r="C1402" s="20" t="s">
        <v>12</v>
      </c>
      <c r="D1402" s="20"/>
      <c r="E1402" s="1" t="s">
        <v>13</v>
      </c>
      <c r="F1402" s="1" t="s">
        <v>13</v>
      </c>
      <c r="G1402" s="1" t="s">
        <v>13</v>
      </c>
      <c r="H1402" s="1" t="s">
        <v>14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20402</v>
      </c>
      <c r="B1403" s="19" t="str">
        <f>HYPERLINK("http://phuong10.quan10.gov.vn/", "UBND Ủy ban nhân dân phường 10 thành phố Hồ Chí Minh")</f>
        <v>UBND Ủy ban nhân dân phường 10 thành phố Hồ Chí Minh</v>
      </c>
      <c r="C1403" s="20" t="s">
        <v>12</v>
      </c>
      <c r="D1403" s="21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20403</v>
      </c>
      <c r="B1404" s="19" t="s">
        <v>200</v>
      </c>
      <c r="C1404" s="22" t="s">
        <v>13</v>
      </c>
      <c r="D1404" s="20"/>
      <c r="E1404" s="1" t="s">
        <v>13</v>
      </c>
      <c r="F1404" s="1" t="s">
        <v>13</v>
      </c>
      <c r="G1404" s="1" t="s">
        <v>13</v>
      </c>
      <c r="H1404" s="1" t="s">
        <v>14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20404</v>
      </c>
      <c r="B1405" s="19" t="str">
        <f>HYPERLINK("https://vpub.hochiminhcity.gov.vn/", "UBND Ủy ban nhân dân phường 05 thành phố Hồ Chí Minh")</f>
        <v>UBND Ủy ban nhân dân phường 05 thành phố Hồ Chí Minh</v>
      </c>
      <c r="C1405" s="20" t="s">
        <v>12</v>
      </c>
      <c r="D1405" s="21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20405</v>
      </c>
      <c r="B1406" s="19" t="s">
        <v>221</v>
      </c>
      <c r="C1406" s="22" t="s">
        <v>13</v>
      </c>
      <c r="D1406" s="20"/>
      <c r="E1406" s="1" t="s">
        <v>13</v>
      </c>
      <c r="F1406" s="1" t="s">
        <v>13</v>
      </c>
      <c r="G1406" s="1" t="s">
        <v>13</v>
      </c>
      <c r="H1406" s="1" t="s">
        <v>14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20406</v>
      </c>
      <c r="B1407" s="19" t="str">
        <f>HYPERLINK("https://vpub.hochiminhcity.gov.vn/", "UBND Ủy ban nhân dân phường 18 thành phố Hồ Chí Minh")</f>
        <v>UBND Ủy ban nhân dân phường 18 thành phố Hồ Chí Minh</v>
      </c>
      <c r="C1407" s="20" t="s">
        <v>12</v>
      </c>
      <c r="D1407" s="21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20407</v>
      </c>
      <c r="B1408" s="19" t="str">
        <f>HYPERLINK("https://www.facebook.com/tuoitrecatphcm/", "Công an phường 14 thành phố Hồ Chí Minh")</f>
        <v>Công an phường 14 thành phố Hồ Chí Minh</v>
      </c>
      <c r="C1408" s="20" t="s">
        <v>12</v>
      </c>
      <c r="D1408" s="20"/>
      <c r="E1408" s="1" t="s">
        <v>13</v>
      </c>
      <c r="F1408" s="1" t="s">
        <v>13</v>
      </c>
      <c r="G1408" s="1" t="s">
        <v>13</v>
      </c>
      <c r="H1408" s="1" t="s">
        <v>14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20408</v>
      </c>
      <c r="B1409" s="19" t="str">
        <f>HYPERLINK("http://phuong14.quan10.gov.vn/", "UBND Ủy ban nhân dân phường 14 thành phố Hồ Chí Minh")</f>
        <v>UBND Ủy ban nhân dân phường 14 thành phố Hồ Chí Minh</v>
      </c>
      <c r="C1409" s="20" t="s">
        <v>12</v>
      </c>
      <c r="D1409" s="21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20409</v>
      </c>
      <c r="B1410" s="19" t="s">
        <v>201</v>
      </c>
      <c r="C1410" s="22" t="s">
        <v>13</v>
      </c>
      <c r="D1410" s="20"/>
      <c r="E1410" s="1" t="s">
        <v>13</v>
      </c>
      <c r="F1410" s="1" t="s">
        <v>13</v>
      </c>
      <c r="G1410" s="1" t="s">
        <v>13</v>
      </c>
      <c r="H1410" s="1" t="s">
        <v>14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20410</v>
      </c>
      <c r="B141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11" s="20" t="s">
        <v>12</v>
      </c>
      <c r="D1411" s="21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20411</v>
      </c>
      <c r="B1412" s="19" t="str">
        <f>HYPERLINK("https://www.facebook.com/tuoitrecatphcm/", "Công an phường 03 thành phố Hồ Chí Minh")</f>
        <v>Công an phường 03 thành phố Hồ Chí Minh</v>
      </c>
      <c r="C1412" s="20" t="s">
        <v>12</v>
      </c>
      <c r="D1412" s="20"/>
      <c r="E1412" s="1" t="s">
        <v>13</v>
      </c>
      <c r="F1412" s="1" t="s">
        <v>13</v>
      </c>
      <c r="G1412" s="1" t="s">
        <v>13</v>
      </c>
      <c r="H1412" s="1" t="s">
        <v>14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20412</v>
      </c>
      <c r="B1413" s="19" t="str">
        <f>HYPERLINK("https://quan3.hochiminhcity.gov.vn/", "UBND Ủy ban nhân dân phường 03 thành phố Hồ Chí Minh")</f>
        <v>UBND Ủy ban nhân dân phường 03 thành phố Hồ Chí Minh</v>
      </c>
      <c r="C1413" s="20" t="s">
        <v>12</v>
      </c>
      <c r="D1413" s="21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20413</v>
      </c>
      <c r="B1414" s="19" t="s">
        <v>199</v>
      </c>
      <c r="C1414" s="22" t="s">
        <v>13</v>
      </c>
      <c r="D1414" s="20"/>
      <c r="E1414" s="1" t="s">
        <v>13</v>
      </c>
      <c r="F1414" s="1" t="s">
        <v>13</v>
      </c>
      <c r="G1414" s="1" t="s">
        <v>13</v>
      </c>
      <c r="H1414" s="1" t="s">
        <v>14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20414</v>
      </c>
      <c r="B1415" s="19" t="str">
        <f>HYPERLINK("https://p16.govap.hochiminhcity.gov.vn/ubnd", "UBND Ủy ban nhân dân phường 16 thành phố Hồ Chí Minh")</f>
        <v>UBND Ủy ban nhân dân phường 16 thành phố Hồ Chí Minh</v>
      </c>
      <c r="C1415" s="20" t="s">
        <v>12</v>
      </c>
      <c r="D1415" s="21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20415</v>
      </c>
      <c r="B1416" s="19" t="s">
        <v>206</v>
      </c>
      <c r="C1416" s="22" t="s">
        <v>13</v>
      </c>
      <c r="D1416" s="20"/>
      <c r="E1416" s="1" t="s">
        <v>13</v>
      </c>
      <c r="F1416" s="1" t="s">
        <v>13</v>
      </c>
      <c r="G1416" s="1" t="s">
        <v>13</v>
      </c>
      <c r="H1416" s="1" t="s">
        <v>14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20416</v>
      </c>
      <c r="B1417" s="19" t="s">
        <v>207</v>
      </c>
      <c r="C1417" s="20" t="s">
        <v>12</v>
      </c>
      <c r="D1417" s="21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20417</v>
      </c>
      <c r="B1418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418" s="20" t="s">
        <v>12</v>
      </c>
      <c r="D1418" s="20"/>
      <c r="E1418" s="1" t="s">
        <v>13</v>
      </c>
      <c r="F1418" s="1" t="s">
        <v>13</v>
      </c>
      <c r="G1418" s="1" t="s">
        <v>13</v>
      </c>
      <c r="H1418" s="1" t="s">
        <v>14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20418</v>
      </c>
      <c r="B1419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419" s="20" t="s">
        <v>12</v>
      </c>
      <c r="D1419" s="21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20419</v>
      </c>
      <c r="B1420" s="19" t="str">
        <f>HYPERLINK("https://www.facebook.com/tuoitrecatphcm/", "Công an phường 01 thành phố Hồ Chí Minh")</f>
        <v>Công an phường 01 thành phố Hồ Chí Minh</v>
      </c>
      <c r="C1420" s="20" t="s">
        <v>12</v>
      </c>
      <c r="D1420" s="20"/>
      <c r="E1420" s="1" t="s">
        <v>13</v>
      </c>
      <c r="F1420" s="1" t="s">
        <v>13</v>
      </c>
      <c r="G1420" s="1" t="s">
        <v>13</v>
      </c>
      <c r="H1420" s="1" t="s">
        <v>14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20420</v>
      </c>
      <c r="B1421" s="19" t="str">
        <f>HYPERLINK("https://vpub.hochiminhcity.gov.vn/", "UBND Ủy ban nhân dân phường 01 thành phố Hồ Chí Minh")</f>
        <v>UBND Ủy ban nhân dân phường 01 thành phố Hồ Chí Minh</v>
      </c>
      <c r="C1421" s="20" t="s">
        <v>12</v>
      </c>
      <c r="D1421" s="21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20421</v>
      </c>
      <c r="B1422" s="19" t="s">
        <v>201</v>
      </c>
      <c r="C1422" s="22" t="s">
        <v>13</v>
      </c>
      <c r="D1422" s="20"/>
      <c r="E1422" s="1" t="s">
        <v>13</v>
      </c>
      <c r="F1422" s="1" t="s">
        <v>13</v>
      </c>
      <c r="G1422" s="1" t="s">
        <v>13</v>
      </c>
      <c r="H1422" s="1" t="s">
        <v>14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20422</v>
      </c>
      <c r="B1423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23" s="20" t="s">
        <v>12</v>
      </c>
      <c r="D1423" s="21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20423</v>
      </c>
      <c r="B1424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24" s="20" t="s">
        <v>12</v>
      </c>
      <c r="D1424" s="20"/>
      <c r="E1424" s="1" t="s">
        <v>13</v>
      </c>
      <c r="F1424" s="1" t="s">
        <v>13</v>
      </c>
      <c r="G1424" s="1" t="s">
        <v>13</v>
      </c>
      <c r="H1424" s="1" t="s">
        <v>14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20424</v>
      </c>
      <c r="B1425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25" s="20" t="s">
        <v>12</v>
      </c>
      <c r="D1425" s="21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20425</v>
      </c>
      <c r="B1426" s="19" t="str">
        <f>HYPERLINK("https://www.facebook.com/tuoitrecatphcm/", "Công an phường 03 thành phố Hồ Chí Minh")</f>
        <v>Công an phường 03 thành phố Hồ Chí Minh</v>
      </c>
      <c r="C1426" s="20" t="s">
        <v>12</v>
      </c>
      <c r="D1426" s="20"/>
      <c r="E1426" s="1" t="s">
        <v>13</v>
      </c>
      <c r="F1426" s="1" t="s">
        <v>13</v>
      </c>
      <c r="G1426" s="1" t="s">
        <v>13</v>
      </c>
      <c r="H1426" s="1" t="s">
        <v>14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20426</v>
      </c>
      <c r="B1427" s="19" t="str">
        <f>HYPERLINK("https://quan3.hochiminhcity.gov.vn/", "UBND Ủy ban nhân dân phường 03 thành phố Hồ Chí Minh")</f>
        <v>UBND Ủy ban nhân dân phường 03 thành phố Hồ Chí Minh</v>
      </c>
      <c r="C1427" s="20" t="s">
        <v>12</v>
      </c>
      <c r="D1427" s="21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20427</v>
      </c>
      <c r="B1428" s="19" t="str">
        <f>HYPERLINK("https://www.facebook.com/tuoitrecatphcm/", "Công an phường 12 thành phố Hồ Chí Minh")</f>
        <v>Công an phường 12 thành phố Hồ Chí Minh</v>
      </c>
      <c r="C1428" s="20" t="s">
        <v>12</v>
      </c>
      <c r="D1428" s="20"/>
      <c r="E1428" s="1" t="s">
        <v>13</v>
      </c>
      <c r="F1428" s="1" t="s">
        <v>13</v>
      </c>
      <c r="G1428" s="1" t="s">
        <v>13</v>
      </c>
      <c r="H1428" s="1" t="s">
        <v>14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20428</v>
      </c>
      <c r="B1429" s="19" t="str">
        <f>HYPERLINK("https://phuong12govap.gov.vn/", "UBND Ủy ban nhân dân phường 12 thành phố Hồ Chí Minh")</f>
        <v>UBND Ủy ban nhân dân phường 12 thành phố Hồ Chí Minh</v>
      </c>
      <c r="C1429" s="20" t="s">
        <v>12</v>
      </c>
      <c r="D1429" s="21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20429</v>
      </c>
      <c r="B1430" s="19" t="s">
        <v>206</v>
      </c>
      <c r="C1430" s="22" t="s">
        <v>13</v>
      </c>
      <c r="D1430" s="20"/>
      <c r="E1430" s="1" t="s">
        <v>13</v>
      </c>
      <c r="F1430" s="1" t="s">
        <v>13</v>
      </c>
      <c r="G1430" s="1" t="s">
        <v>13</v>
      </c>
      <c r="H1430" s="1" t="s">
        <v>14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20430</v>
      </c>
      <c r="B1431" s="19" t="s">
        <v>207</v>
      </c>
      <c r="C1431" s="20" t="s">
        <v>12</v>
      </c>
      <c r="D1431" s="21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20431</v>
      </c>
      <c r="B1432" s="19" t="str">
        <f>HYPERLINK("https://www.facebook.com/tuoitrecatphcm/", "Công an phường 08 thành phố Hồ Chí Minh")</f>
        <v>Công an phường 08 thành phố Hồ Chí Minh</v>
      </c>
      <c r="C1432" s="20" t="s">
        <v>12</v>
      </c>
      <c r="D1432" s="20"/>
      <c r="E1432" s="1" t="s">
        <v>13</v>
      </c>
      <c r="F1432" s="1" t="s">
        <v>13</v>
      </c>
      <c r="G1432" s="1" t="s">
        <v>13</v>
      </c>
      <c r="H1432" s="1" t="s">
        <v>14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20432</v>
      </c>
      <c r="B1433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33" s="20" t="s">
        <v>12</v>
      </c>
      <c r="D1433" s="21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20433</v>
      </c>
      <c r="B1434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434" s="20" t="s">
        <v>12</v>
      </c>
      <c r="D1434" s="20"/>
      <c r="E1434" s="1" t="s">
        <v>13</v>
      </c>
      <c r="F1434" s="1" t="s">
        <v>13</v>
      </c>
      <c r="G1434" s="1" t="s">
        <v>13</v>
      </c>
      <c r="H1434" s="1" t="s">
        <v>14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20434</v>
      </c>
      <c r="B1435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435" s="20" t="s">
        <v>12</v>
      </c>
      <c r="D1435" s="21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20435</v>
      </c>
      <c r="B1436" s="19" t="str">
        <f>HYPERLINK("https://www.facebook.com/p/Ph%C6%B0%E1%BB%9Dng-7-B%C3%ACnh-Th%E1%BA%A1nh-100029413493915/", "Công an phường 07 thành phố Hồ Chí Minh")</f>
        <v>Công an phường 07 thành phố Hồ Chí Minh</v>
      </c>
      <c r="C1436" s="20" t="s">
        <v>12</v>
      </c>
      <c r="D1436" s="20"/>
      <c r="E1436" s="1" t="s">
        <v>13</v>
      </c>
      <c r="F1436" s="1" t="s">
        <v>13</v>
      </c>
      <c r="G1436" s="1" t="s">
        <v>13</v>
      </c>
      <c r="H1436" s="1" t="s">
        <v>14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20436</v>
      </c>
      <c r="B1437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437" s="20" t="s">
        <v>12</v>
      </c>
      <c r="D1437" s="21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20437</v>
      </c>
      <c r="B1438" s="19" t="str">
        <f>HYPERLINK("https://www.facebook.com/tuoitrecatphcm/", "Công an phường 01 thành phố Hồ Chí Minh")</f>
        <v>Công an phường 01 thành phố Hồ Chí Minh</v>
      </c>
      <c r="C1438" s="20" t="s">
        <v>12</v>
      </c>
      <c r="D1438" s="20"/>
      <c r="E1438" s="1" t="s">
        <v>13</v>
      </c>
      <c r="F1438" s="1" t="s">
        <v>13</v>
      </c>
      <c r="G1438" s="1" t="s">
        <v>13</v>
      </c>
      <c r="H1438" s="1" t="s">
        <v>14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20438</v>
      </c>
      <c r="B1439" s="19" t="str">
        <f>HYPERLINK("https://vpub.hochiminhcity.gov.vn/", "UBND Ủy ban nhân dân phường 01 thành phố Hồ Chí Minh")</f>
        <v>UBND Ủy ban nhân dân phường 01 thành phố Hồ Chí Minh</v>
      </c>
      <c r="C1439" s="20" t="s">
        <v>12</v>
      </c>
      <c r="D1439" s="21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20439</v>
      </c>
      <c r="B1440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40" s="20" t="s">
        <v>12</v>
      </c>
      <c r="D1440" s="20"/>
      <c r="E1440" s="1" t="s">
        <v>13</v>
      </c>
      <c r="F1440" s="1" t="s">
        <v>13</v>
      </c>
      <c r="G1440" s="1" t="s">
        <v>13</v>
      </c>
      <c r="H1440" s="1" t="s">
        <v>14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20440</v>
      </c>
      <c r="B1441" s="19" t="str">
        <f>HYPERLINK("http://phuong11.quan10.gov.vn/", "UBND Ủy ban nhân dân phường 11 thành phố Hồ Chí Minh")</f>
        <v>UBND Ủy ban nhân dân phường 11 thành phố Hồ Chí Minh</v>
      </c>
      <c r="C1441" s="20" t="s">
        <v>12</v>
      </c>
      <c r="D1441" s="21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20441</v>
      </c>
      <c r="B1442" s="19" t="str">
        <f>HYPERLINK("https://www.facebook.com/tuoitrecatphcm/", "Công an phường 14 thành phố Hồ Chí Minh")</f>
        <v>Công an phường 14 thành phố Hồ Chí Minh</v>
      </c>
      <c r="C1442" s="20" t="s">
        <v>12</v>
      </c>
      <c r="D1442" s="20"/>
      <c r="E1442" s="1" t="s">
        <v>13</v>
      </c>
      <c r="F1442" s="1" t="s">
        <v>13</v>
      </c>
      <c r="G1442" s="1" t="s">
        <v>13</v>
      </c>
      <c r="H1442" s="1" t="s">
        <v>14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20442</v>
      </c>
      <c r="B1443" s="19" t="str">
        <f>HYPERLINK("http://phuong14.quan10.gov.vn/", "UBND Ủy ban nhân dân phường 14 thành phố Hồ Chí Minh")</f>
        <v>UBND Ủy ban nhân dân phường 14 thành phố Hồ Chí Minh</v>
      </c>
      <c r="C1443" s="20" t="s">
        <v>12</v>
      </c>
      <c r="D1443" s="21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20443</v>
      </c>
      <c r="B1444" s="19" t="s">
        <v>200</v>
      </c>
      <c r="C1444" s="22" t="s">
        <v>13</v>
      </c>
      <c r="D1444" s="20"/>
      <c r="E1444" s="1" t="s">
        <v>13</v>
      </c>
      <c r="F1444" s="1" t="s">
        <v>13</v>
      </c>
      <c r="G1444" s="1" t="s">
        <v>13</v>
      </c>
      <c r="H1444" s="1" t="s">
        <v>14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20444</v>
      </c>
      <c r="B1445" s="19" t="str">
        <f>HYPERLINK("https://vpub.hochiminhcity.gov.vn/", "UBND Ủy ban nhân dân phường 05 thành phố Hồ Chí Minh")</f>
        <v>UBND Ủy ban nhân dân phường 05 thành phố Hồ Chí Minh</v>
      </c>
      <c r="C1445" s="20" t="s">
        <v>12</v>
      </c>
      <c r="D1445" s="21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20445</v>
      </c>
      <c r="B1446" s="19" t="str">
        <f>HYPERLINK("https://www.facebook.com/tuoitrecatphcm/", "Công an phường 06 thành phố Hồ Chí Minh")</f>
        <v>Công an phường 06 thành phố Hồ Chí Minh</v>
      </c>
      <c r="C1446" s="20" t="s">
        <v>12</v>
      </c>
      <c r="D1446" s="20"/>
      <c r="E1446" s="1" t="s">
        <v>13</v>
      </c>
      <c r="F1446" s="1" t="s">
        <v>13</v>
      </c>
      <c r="G1446" s="1" t="s">
        <v>13</v>
      </c>
      <c r="H1446" s="1" t="s">
        <v>14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20446</v>
      </c>
      <c r="B1447" s="19" t="str">
        <f>HYPERLINK("https://phuong6govap.gov.vn/", "UBND Ủy ban nhân dân phường 06 thành phố Hồ Chí Minh")</f>
        <v>UBND Ủy ban nhân dân phường 06 thành phố Hồ Chí Minh</v>
      </c>
      <c r="C1447" s="20" t="s">
        <v>12</v>
      </c>
      <c r="D1447" s="21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20447</v>
      </c>
      <c r="B1448" s="19" t="str">
        <f>HYPERLINK("https://www.facebook.com/tuoitrecatphcm/", "Công an phường 10 thành phố Hồ Chí Minh")</f>
        <v>Công an phường 10 thành phố Hồ Chí Minh</v>
      </c>
      <c r="C1448" s="20" t="s">
        <v>12</v>
      </c>
      <c r="D1448" s="20"/>
      <c r="E1448" s="1" t="s">
        <v>13</v>
      </c>
      <c r="F1448" s="1" t="s">
        <v>13</v>
      </c>
      <c r="G1448" s="1" t="s">
        <v>13</v>
      </c>
      <c r="H1448" s="1" t="s">
        <v>14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20448</v>
      </c>
      <c r="B1449" s="19" t="str">
        <f>HYPERLINK("http://phuong10.quan10.gov.vn/", "UBND Ủy ban nhân dân phường 10 thành phố Hồ Chí Minh")</f>
        <v>UBND Ủy ban nhân dân phường 10 thành phố Hồ Chí Minh</v>
      </c>
      <c r="C1449" s="20" t="s">
        <v>12</v>
      </c>
      <c r="D1449" s="21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20449</v>
      </c>
      <c r="B1450" s="19" t="str">
        <f>HYPERLINK("https://www.facebook.com/phuong13tanbinh/", "Công an phường 13 thành phố Hồ Chí Minh")</f>
        <v>Công an phường 13 thành phố Hồ Chí Minh</v>
      </c>
      <c r="C1450" s="20" t="s">
        <v>12</v>
      </c>
      <c r="D1450" s="20"/>
      <c r="E1450" s="1" t="s">
        <v>13</v>
      </c>
      <c r="F1450" s="1" t="s">
        <v>13</v>
      </c>
      <c r="G1450" s="1" t="s">
        <v>13</v>
      </c>
      <c r="H1450" s="1" t="s">
        <v>14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20450</v>
      </c>
      <c r="B1451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51" s="20" t="s">
        <v>12</v>
      </c>
      <c r="D1451" s="21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20451</v>
      </c>
      <c r="B1452" s="19" t="str">
        <f>HYPERLINK("https://www.facebook.com/tuoitrecatphcm/", "Công an phường 14 thành phố Hồ Chí Minh")</f>
        <v>Công an phường 14 thành phố Hồ Chí Minh</v>
      </c>
      <c r="C1452" s="20" t="s">
        <v>12</v>
      </c>
      <c r="D1452" s="20"/>
      <c r="E1452" s="1" t="s">
        <v>13</v>
      </c>
      <c r="F1452" s="1" t="s">
        <v>13</v>
      </c>
      <c r="G1452" s="1" t="s">
        <v>13</v>
      </c>
      <c r="H1452" s="1" t="s">
        <v>14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20452</v>
      </c>
      <c r="B1453" s="19" t="str">
        <f>HYPERLINK("http://phuong14.quan10.gov.vn/", "UBND Ủy ban nhân dân phường 14 thành phố Hồ Chí Minh")</f>
        <v>UBND Ủy ban nhân dân phường 14 thành phố Hồ Chí Minh</v>
      </c>
      <c r="C1453" s="20" t="s">
        <v>12</v>
      </c>
      <c r="D1453" s="21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20453</v>
      </c>
      <c r="B1454" s="19" t="str">
        <f>HYPERLINK("https://www.facebook.com/phuong13tanbinh/", "Công an phường 13 thành phố Hồ Chí Minh")</f>
        <v>Công an phường 13 thành phố Hồ Chí Minh</v>
      </c>
      <c r="C1454" s="20" t="s">
        <v>12</v>
      </c>
      <c r="D1454" s="20"/>
      <c r="E1454" s="1" t="s">
        <v>13</v>
      </c>
      <c r="F1454" s="1" t="s">
        <v>13</v>
      </c>
      <c r="G1454" s="1" t="s">
        <v>13</v>
      </c>
      <c r="H1454" s="1" t="s">
        <v>14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20454</v>
      </c>
      <c r="B1455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55" s="20" t="s">
        <v>12</v>
      </c>
      <c r="D1455" s="21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20455</v>
      </c>
      <c r="B1456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56" s="20" t="s">
        <v>12</v>
      </c>
      <c r="D1456" s="20"/>
      <c r="E1456" s="1" t="s">
        <v>13</v>
      </c>
      <c r="F1456" s="1" t="s">
        <v>13</v>
      </c>
      <c r="G1456" s="1" t="s">
        <v>13</v>
      </c>
      <c r="H1456" s="1" t="s">
        <v>14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20456</v>
      </c>
      <c r="B1457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57" s="20" t="s">
        <v>12</v>
      </c>
      <c r="D1457" s="21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20457</v>
      </c>
      <c r="B1458" s="19" t="str">
        <f>HYPERLINK("https://www.facebook.com/tuoitrecatphcm/", "Công an phường 06 thành phố Hồ Chí Minh")</f>
        <v>Công an phường 06 thành phố Hồ Chí Minh</v>
      </c>
      <c r="C1458" s="20" t="s">
        <v>12</v>
      </c>
      <c r="D1458" s="20"/>
      <c r="E1458" s="1" t="s">
        <v>13</v>
      </c>
      <c r="F1458" s="1" t="s">
        <v>13</v>
      </c>
      <c r="G1458" s="1" t="s">
        <v>13</v>
      </c>
      <c r="H1458" s="1" t="s">
        <v>14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20458</v>
      </c>
      <c r="B1459" s="19" t="str">
        <f>HYPERLINK("https://phuong6govap.gov.vn/", "UBND Ủy ban nhân dân phường 06 thành phố Hồ Chí Minh")</f>
        <v>UBND Ủy ban nhân dân phường 06 thành phố Hồ Chí Minh</v>
      </c>
      <c r="C1459" s="20" t="s">
        <v>12</v>
      </c>
      <c r="D1459" s="21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20459</v>
      </c>
      <c r="B1460" s="19" t="str">
        <f>HYPERLINK("https://www.facebook.com/tuoitrecatphcm/", "Công an phường 12 thành phố Hồ Chí Minh")</f>
        <v>Công an phường 12 thành phố Hồ Chí Minh</v>
      </c>
      <c r="C1460" s="20" t="s">
        <v>12</v>
      </c>
      <c r="D1460" s="20"/>
      <c r="E1460" s="1" t="s">
        <v>13</v>
      </c>
      <c r="F1460" s="1" t="s">
        <v>13</v>
      </c>
      <c r="G1460" s="1" t="s">
        <v>13</v>
      </c>
      <c r="H1460" s="1" t="s">
        <v>14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20460</v>
      </c>
      <c r="B1461" s="19" t="str">
        <f>HYPERLINK("https://phuong12govap.gov.vn/", "UBND Ủy ban nhân dân phường 12 thành phố Hồ Chí Minh")</f>
        <v>UBND Ủy ban nhân dân phường 12 thành phố Hồ Chí Minh</v>
      </c>
      <c r="C1461" s="20" t="s">
        <v>12</v>
      </c>
      <c r="D1461" s="21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20461</v>
      </c>
      <c r="B1462" s="19" t="s">
        <v>200</v>
      </c>
      <c r="C1462" s="22" t="s">
        <v>13</v>
      </c>
      <c r="D1462" s="20"/>
      <c r="E1462" s="1" t="s">
        <v>13</v>
      </c>
      <c r="F1462" s="1" t="s">
        <v>13</v>
      </c>
      <c r="G1462" s="1" t="s">
        <v>13</v>
      </c>
      <c r="H1462" s="1" t="s">
        <v>14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20462</v>
      </c>
      <c r="B1463" s="19" t="str">
        <f>HYPERLINK("https://vpub.hochiminhcity.gov.vn/", "UBND Ủy ban nhân dân phường 05 thành phố Hồ Chí Minh")</f>
        <v>UBND Ủy ban nhân dân phường 05 thành phố Hồ Chí Minh</v>
      </c>
      <c r="C1463" s="20" t="s">
        <v>12</v>
      </c>
      <c r="D1463" s="21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20463</v>
      </c>
      <c r="B1464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64" s="20" t="s">
        <v>12</v>
      </c>
      <c r="D1464" s="20"/>
      <c r="E1464" s="1" t="s">
        <v>13</v>
      </c>
      <c r="F1464" s="1" t="s">
        <v>13</v>
      </c>
      <c r="G1464" s="1" t="s">
        <v>13</v>
      </c>
      <c r="H1464" s="1" t="s">
        <v>14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20464</v>
      </c>
      <c r="B1465" s="19" t="str">
        <f>HYPERLINK("http://phuong11.quan10.gov.vn/", "UBND Ủy ban nhân dân phường 11 thành phố Hồ Chí Minh")</f>
        <v>UBND Ủy ban nhân dân phường 11 thành phố Hồ Chí Minh</v>
      </c>
      <c r="C1465" s="20" t="s">
        <v>12</v>
      </c>
      <c r="D1465" s="21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20465</v>
      </c>
      <c r="B1466" s="19" t="s">
        <v>206</v>
      </c>
      <c r="C1466" s="22" t="s">
        <v>13</v>
      </c>
      <c r="D1466" s="20"/>
      <c r="E1466" s="1" t="s">
        <v>13</v>
      </c>
      <c r="F1466" s="1" t="s">
        <v>13</v>
      </c>
      <c r="G1466" s="1" t="s">
        <v>13</v>
      </c>
      <c r="H1466" s="1" t="s">
        <v>14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20466</v>
      </c>
      <c r="B1467" s="19" t="s">
        <v>207</v>
      </c>
      <c r="C1467" s="20" t="s">
        <v>12</v>
      </c>
      <c r="D1467" s="21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20467</v>
      </c>
      <c r="B1468" s="19" t="str">
        <f>HYPERLINK("https://www.facebook.com/tuoitrecatphcm/", "Công an phường 01 thành phố Hồ Chí Minh")</f>
        <v>Công an phường 01 thành phố Hồ Chí Minh</v>
      </c>
      <c r="C1468" s="20" t="s">
        <v>12</v>
      </c>
      <c r="D1468" s="20"/>
      <c r="E1468" s="1" t="s">
        <v>13</v>
      </c>
      <c r="F1468" s="1" t="s">
        <v>13</v>
      </c>
      <c r="G1468" s="1" t="s">
        <v>13</v>
      </c>
      <c r="H1468" s="1" t="s">
        <v>14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20468</v>
      </c>
      <c r="B1469" s="19" t="str">
        <f>HYPERLINK("https://vpub.hochiminhcity.gov.vn/", "UBND Ủy ban nhân dân phường 01 thành phố Hồ Chí Minh")</f>
        <v>UBND Ủy ban nhân dân phường 01 thành phố Hồ Chí Minh</v>
      </c>
      <c r="C1469" s="20" t="s">
        <v>12</v>
      </c>
      <c r="D1469" s="21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20469</v>
      </c>
      <c r="B1470" s="19" t="s">
        <v>201</v>
      </c>
      <c r="C1470" s="22" t="s">
        <v>13</v>
      </c>
      <c r="D1470" s="20"/>
      <c r="E1470" s="1" t="s">
        <v>13</v>
      </c>
      <c r="F1470" s="1" t="s">
        <v>13</v>
      </c>
      <c r="G1470" s="1" t="s">
        <v>13</v>
      </c>
      <c r="H1470" s="1" t="s">
        <v>14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20470</v>
      </c>
      <c r="B1471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71" s="20" t="s">
        <v>12</v>
      </c>
      <c r="D1471" s="21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20471</v>
      </c>
      <c r="B1472" s="19" t="str">
        <f>HYPERLINK("https://www.facebook.com/tuoitrecatphcm/", "Công an phường 08 thành phố Hồ Chí Minh")</f>
        <v>Công an phường 08 thành phố Hồ Chí Minh</v>
      </c>
      <c r="C1472" s="20" t="s">
        <v>12</v>
      </c>
      <c r="D1472" s="20"/>
      <c r="E1472" s="1" t="s">
        <v>13</v>
      </c>
      <c r="F1472" s="1" t="s">
        <v>13</v>
      </c>
      <c r="G1472" s="1" t="s">
        <v>13</v>
      </c>
      <c r="H1472" s="1" t="s">
        <v>14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20472</v>
      </c>
      <c r="B1473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73" s="20" t="s">
        <v>12</v>
      </c>
      <c r="D1473" s="21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20473</v>
      </c>
      <c r="B1474" s="19" t="str">
        <f>HYPERLINK("https://www.facebook.com/tuoitrecatphcm/", "Công an phường 03 thành phố Hồ Chí Minh")</f>
        <v>Công an phường 03 thành phố Hồ Chí Minh</v>
      </c>
      <c r="C1474" s="20" t="s">
        <v>12</v>
      </c>
      <c r="D1474" s="20"/>
      <c r="E1474" s="1" t="s">
        <v>13</v>
      </c>
      <c r="F1474" s="1" t="s">
        <v>13</v>
      </c>
      <c r="G1474" s="1" t="s">
        <v>13</v>
      </c>
      <c r="H1474" s="1" t="s">
        <v>14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20474</v>
      </c>
      <c r="B1475" s="19" t="str">
        <f>HYPERLINK("https://quan3.hochiminhcity.gov.vn/", "UBND Ủy ban nhân dân phường 03 thành phố Hồ Chí Minh")</f>
        <v>UBND Ủy ban nhân dân phường 03 thành phố Hồ Chí Minh</v>
      </c>
      <c r="C1475" s="20" t="s">
        <v>12</v>
      </c>
      <c r="D1475" s="21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20475</v>
      </c>
      <c r="B1476" s="19" t="str">
        <f>HYPERLINK("https://www.facebook.com/p/Ph%C6%B0%E1%BB%9Dng-7-B%C3%ACnh-Th%E1%BA%A1nh-100029413493915/", "Công an phường 07 thành phố Hồ Chí Minh")</f>
        <v>Công an phường 07 thành phố Hồ Chí Minh</v>
      </c>
      <c r="C1476" s="20" t="s">
        <v>12</v>
      </c>
      <c r="D1476" s="20"/>
      <c r="E1476" s="1" t="s">
        <v>13</v>
      </c>
      <c r="F1476" s="1" t="s">
        <v>13</v>
      </c>
      <c r="G1476" s="1" t="s">
        <v>13</v>
      </c>
      <c r="H1476" s="1" t="s">
        <v>14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20476</v>
      </c>
      <c r="B1477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477" s="20" t="s">
        <v>12</v>
      </c>
      <c r="D1477" s="21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20477</v>
      </c>
      <c r="B1478" s="19" t="str">
        <f>HYPERLINK("https://www.facebook.com/tuoitrecatphcm/", "Công an phường 10 thành phố Hồ Chí Minh")</f>
        <v>Công an phường 10 thành phố Hồ Chí Minh</v>
      </c>
      <c r="C1478" s="20" t="s">
        <v>12</v>
      </c>
      <c r="D1478" s="20"/>
      <c r="E1478" s="1" t="s">
        <v>13</v>
      </c>
      <c r="F1478" s="1" t="s">
        <v>13</v>
      </c>
      <c r="G1478" s="1" t="s">
        <v>13</v>
      </c>
      <c r="H1478" s="1" t="s">
        <v>14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20478</v>
      </c>
      <c r="B1479" s="19" t="str">
        <f>HYPERLINK("http://phuong10.quan10.gov.vn/", "UBND Ủy ban nhân dân phường 10 thành phố Hồ Chí Minh")</f>
        <v>UBND Ủy ban nhân dân phường 10 thành phố Hồ Chí Minh</v>
      </c>
      <c r="C1479" s="20" t="s">
        <v>12</v>
      </c>
      <c r="D1479" s="21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20479</v>
      </c>
      <c r="B1480" s="19" t="str">
        <f>HYPERLINK("https://www.facebook.com/tuoitrecatphcm/", "Công an phường 08 thành phố Hồ Chí Minh")</f>
        <v>Công an phường 08 thành phố Hồ Chí Minh</v>
      </c>
      <c r="C1480" s="20" t="s">
        <v>12</v>
      </c>
      <c r="D1480" s="20"/>
      <c r="E1480" s="1" t="s">
        <v>13</v>
      </c>
      <c r="F1480" s="1" t="s">
        <v>13</v>
      </c>
      <c r="G1480" s="1" t="s">
        <v>13</v>
      </c>
      <c r="H1480" s="1" t="s">
        <v>14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20480</v>
      </c>
      <c r="B1481" s="19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81" s="20" t="s">
        <v>12</v>
      </c>
      <c r="D1481" s="21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20481</v>
      </c>
      <c r="B1482" s="19" t="s">
        <v>206</v>
      </c>
      <c r="C1482" s="22" t="s">
        <v>13</v>
      </c>
      <c r="D1482" s="20"/>
      <c r="E1482" s="1" t="s">
        <v>13</v>
      </c>
      <c r="F1482" s="1" t="s">
        <v>13</v>
      </c>
      <c r="G1482" s="1" t="s">
        <v>13</v>
      </c>
      <c r="H1482" s="1" t="s">
        <v>14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20482</v>
      </c>
      <c r="B1483" s="19" t="s">
        <v>207</v>
      </c>
      <c r="C1483" s="20" t="s">
        <v>12</v>
      </c>
      <c r="D1483" s="21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20483</v>
      </c>
      <c r="B1484" s="19" t="str">
        <f>HYPERLINK("https://www.facebook.com/tuoitrecatphcm/", "Công an phường 01 thành phố Hồ Chí Minh")</f>
        <v>Công an phường 01 thành phố Hồ Chí Minh</v>
      </c>
      <c r="C1484" s="20" t="s">
        <v>12</v>
      </c>
      <c r="D1484" s="20"/>
      <c r="E1484" s="1" t="s">
        <v>13</v>
      </c>
      <c r="F1484" s="1" t="s">
        <v>13</v>
      </c>
      <c r="G1484" s="1" t="s">
        <v>13</v>
      </c>
      <c r="H1484" s="1" t="s">
        <v>14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20484</v>
      </c>
      <c r="B1485" s="19" t="str">
        <f>HYPERLINK("https://vpub.hochiminhcity.gov.vn/", "UBND Ủy ban nhân dân phường 01 thành phố Hồ Chí Minh")</f>
        <v>UBND Ủy ban nhân dân phường 01 thành phố Hồ Chí Minh</v>
      </c>
      <c r="C1485" s="20" t="s">
        <v>12</v>
      </c>
      <c r="D1485" s="21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20485</v>
      </c>
      <c r="B1486" s="19" t="str">
        <f>HYPERLINK("https://www.facebook.com/tuoitrecatphcm/", "Công an phường 03 thành phố Hồ Chí Minh")</f>
        <v>Công an phường 03 thành phố Hồ Chí Minh</v>
      </c>
      <c r="C1486" s="20" t="s">
        <v>12</v>
      </c>
      <c r="D1486" s="20"/>
      <c r="E1486" s="1" t="s">
        <v>13</v>
      </c>
      <c r="F1486" s="1" t="s">
        <v>13</v>
      </c>
      <c r="G1486" s="1" t="s">
        <v>13</v>
      </c>
      <c r="H1486" s="1" t="s">
        <v>14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20486</v>
      </c>
      <c r="B1487" s="19" t="str">
        <f>HYPERLINK("https://quan3.hochiminhcity.gov.vn/", "UBND Ủy ban nhân dân phường 03 thành phố Hồ Chí Minh")</f>
        <v>UBND Ủy ban nhân dân phường 03 thành phố Hồ Chí Minh</v>
      </c>
      <c r="C1487" s="20" t="s">
        <v>12</v>
      </c>
      <c r="D1487" s="21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20487</v>
      </c>
      <c r="B1488" s="19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88" s="20" t="s">
        <v>12</v>
      </c>
      <c r="D1488" s="20"/>
      <c r="E1488" s="1" t="s">
        <v>13</v>
      </c>
      <c r="F1488" s="1" t="s">
        <v>13</v>
      </c>
      <c r="G1488" s="1" t="s">
        <v>13</v>
      </c>
      <c r="H1488" s="1" t="s">
        <v>14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20488</v>
      </c>
      <c r="B1489" s="19" t="str">
        <f>HYPERLINK("http://phuong11.quan10.gov.vn/", "UBND Ủy ban nhân dân phường 11 thành phố Hồ Chí Minh")</f>
        <v>UBND Ủy ban nhân dân phường 11 thành phố Hồ Chí Minh</v>
      </c>
      <c r="C1489" s="20" t="s">
        <v>12</v>
      </c>
      <c r="D1489" s="21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20489</v>
      </c>
      <c r="B1490" s="19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90" s="20" t="s">
        <v>12</v>
      </c>
      <c r="D1490" s="20"/>
      <c r="E1490" s="1" t="s">
        <v>13</v>
      </c>
      <c r="F1490" s="1" t="s">
        <v>13</v>
      </c>
      <c r="G1490" s="1" t="s">
        <v>13</v>
      </c>
      <c r="H1490" s="1" t="s">
        <v>14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20490</v>
      </c>
      <c r="B1491" s="19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91" s="20" t="s">
        <v>12</v>
      </c>
      <c r="D1491" s="21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20491</v>
      </c>
      <c r="B1492" s="19" t="str">
        <f>HYPERLINK("https://www.facebook.com/tuoitrecatphcm/", "Công an phường 10 thành phố Hồ Chí Minh")</f>
        <v>Công an phường 10 thành phố Hồ Chí Minh</v>
      </c>
      <c r="C1492" s="20" t="s">
        <v>12</v>
      </c>
      <c r="D1492" s="20"/>
      <c r="E1492" s="1" t="s">
        <v>13</v>
      </c>
      <c r="F1492" s="1" t="s">
        <v>13</v>
      </c>
      <c r="G1492" s="1" t="s">
        <v>13</v>
      </c>
      <c r="H1492" s="1" t="s">
        <v>14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20492</v>
      </c>
      <c r="B1493" s="19" t="str">
        <f>HYPERLINK("http://phuong10.quan10.gov.vn/", "UBND Ủy ban nhân dân phường 10 thành phố Hồ Chí Minh")</f>
        <v>UBND Ủy ban nhân dân phường 10 thành phố Hồ Chí Minh</v>
      </c>
      <c r="C1493" s="20" t="s">
        <v>12</v>
      </c>
      <c r="D1493" s="21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20493</v>
      </c>
      <c r="B1494" s="19" t="s">
        <v>201</v>
      </c>
      <c r="C1494" s="22" t="s">
        <v>13</v>
      </c>
      <c r="D1494" s="20"/>
      <c r="E1494" s="1" t="s">
        <v>13</v>
      </c>
      <c r="F1494" s="1" t="s">
        <v>13</v>
      </c>
      <c r="G1494" s="1" t="s">
        <v>13</v>
      </c>
      <c r="H1494" s="1" t="s">
        <v>14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20494</v>
      </c>
      <c r="B1495" s="19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95" s="20" t="s">
        <v>12</v>
      </c>
      <c r="D1495" s="21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20495</v>
      </c>
      <c r="B1496" s="19" t="str">
        <f>HYPERLINK("https://www.facebook.com/phuong13tanbinh/", "Công an phường 13 thành phố Hồ Chí Minh")</f>
        <v>Công an phường 13 thành phố Hồ Chí Minh</v>
      </c>
      <c r="C1496" s="20" t="s">
        <v>12</v>
      </c>
      <c r="D1496" s="20"/>
      <c r="E1496" s="1" t="s">
        <v>13</v>
      </c>
      <c r="F1496" s="1" t="s">
        <v>13</v>
      </c>
      <c r="G1496" s="1" t="s">
        <v>13</v>
      </c>
      <c r="H1496" s="1" t="s">
        <v>14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20496</v>
      </c>
      <c r="B1497" s="1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97" s="20" t="s">
        <v>12</v>
      </c>
      <c r="D1497" s="21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20497</v>
      </c>
      <c r="B1498" s="19" t="str">
        <f>HYPERLINK("https://www.facebook.com/tuoitrecatphcm/", "Công an phường 12 thành phố Hồ Chí Minh")</f>
        <v>Công an phường 12 thành phố Hồ Chí Minh</v>
      </c>
      <c r="C1498" s="20" t="s">
        <v>12</v>
      </c>
      <c r="D1498" s="20"/>
      <c r="E1498" s="1" t="s">
        <v>13</v>
      </c>
      <c r="F1498" s="1" t="s">
        <v>13</v>
      </c>
      <c r="G1498" s="1" t="s">
        <v>13</v>
      </c>
      <c r="H1498" s="1" t="s">
        <v>14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20498</v>
      </c>
      <c r="B1499" s="19" t="str">
        <f>HYPERLINK("https://phuong12govap.gov.vn/", "UBND Ủy ban nhân dân phường 12 thành phố Hồ Chí Minh")</f>
        <v>UBND Ủy ban nhân dân phường 12 thành phố Hồ Chí Minh</v>
      </c>
      <c r="C1499" s="20" t="s">
        <v>12</v>
      </c>
      <c r="D1499" s="21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20499</v>
      </c>
      <c r="B1500" s="19" t="s">
        <v>200</v>
      </c>
      <c r="C1500" s="22" t="s">
        <v>13</v>
      </c>
      <c r="D1500" s="20"/>
      <c r="E1500" s="1" t="s">
        <v>13</v>
      </c>
      <c r="F1500" s="1" t="s">
        <v>13</v>
      </c>
      <c r="G1500" s="1" t="s">
        <v>13</v>
      </c>
      <c r="H1500" s="1" t="s">
        <v>14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20500</v>
      </c>
      <c r="B1501" s="19" t="str">
        <f>HYPERLINK("https://vpub.hochiminhcity.gov.vn/", "UBND Ủy ban nhân dân phường 05 thành phố Hồ Chí Minh")</f>
        <v>UBND Ủy ban nhân dân phường 05 thành phố Hồ Chí Minh</v>
      </c>
      <c r="C1501" s="20" t="s">
        <v>12</v>
      </c>
      <c r="D1501" s="21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20501</v>
      </c>
      <c r="B1502" s="19" t="str">
        <f>HYPERLINK("https://www.facebook.com/tuoitrecatphcm/", "Công an phường 14 thành phố Hồ Chí Minh")</f>
        <v>Công an phường 14 thành phố Hồ Chí Minh</v>
      </c>
      <c r="C1502" s="20" t="s">
        <v>12</v>
      </c>
      <c r="D1502" s="20"/>
      <c r="E1502" s="1" t="s">
        <v>13</v>
      </c>
      <c r="F1502" s="1" t="s">
        <v>13</v>
      </c>
      <c r="G1502" s="1" t="s">
        <v>13</v>
      </c>
      <c r="H1502" s="1" t="s">
        <v>14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20502</v>
      </c>
      <c r="B1503" s="19" t="str">
        <f>HYPERLINK("http://phuong14.quan10.gov.vn/", "UBND Ủy ban nhân dân phường 14 thành phố Hồ Chí Minh")</f>
        <v>UBND Ủy ban nhân dân phường 14 thành phố Hồ Chí Minh</v>
      </c>
      <c r="C1503" s="20" t="s">
        <v>12</v>
      </c>
      <c r="D1503" s="21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20503</v>
      </c>
      <c r="B1504" s="19" t="str">
        <f>HYPERLINK("https://www.facebook.com/tuoitrecatphcm/", "Công an phường 06 thành phố Hồ Chí Minh")</f>
        <v>Công an phường 06 thành phố Hồ Chí Minh</v>
      </c>
      <c r="C1504" s="20" t="s">
        <v>12</v>
      </c>
      <c r="D1504" s="20"/>
      <c r="E1504" s="1" t="s">
        <v>13</v>
      </c>
      <c r="F1504" s="1" t="s">
        <v>13</v>
      </c>
      <c r="G1504" s="1" t="s">
        <v>13</v>
      </c>
      <c r="H1504" s="1" t="s">
        <v>14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20504</v>
      </c>
      <c r="B1505" s="19" t="str">
        <f>HYPERLINK("https://phuong6govap.gov.vn/", "UBND Ủy ban nhân dân phường 06 thành phố Hồ Chí Minh")</f>
        <v>UBND Ủy ban nhân dân phường 06 thành phố Hồ Chí Minh</v>
      </c>
      <c r="C1505" s="20" t="s">
        <v>12</v>
      </c>
      <c r="D1505" s="21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20505</v>
      </c>
      <c r="B1506" s="19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506" s="20" t="s">
        <v>12</v>
      </c>
      <c r="D1506" s="20"/>
      <c r="E1506" s="1" t="s">
        <v>13</v>
      </c>
      <c r="F1506" s="1" t="s">
        <v>13</v>
      </c>
      <c r="G1506" s="1" t="s">
        <v>13</v>
      </c>
      <c r="H1506" s="1" t="s">
        <v>14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20506</v>
      </c>
      <c r="B1507" s="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507" s="20" t="s">
        <v>12</v>
      </c>
      <c r="D1507" s="21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20507</v>
      </c>
      <c r="B1508" s="19" t="s">
        <v>199</v>
      </c>
      <c r="C1508" s="22" t="s">
        <v>13</v>
      </c>
      <c r="D1508" s="20"/>
      <c r="E1508" s="1" t="s">
        <v>13</v>
      </c>
      <c r="F1508" s="1" t="s">
        <v>13</v>
      </c>
      <c r="G1508" s="1" t="s">
        <v>13</v>
      </c>
      <c r="H1508" s="1" t="s">
        <v>14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20508</v>
      </c>
      <c r="B1509" s="19" t="str">
        <f>HYPERLINK("https://p16.govap.hochiminhcity.gov.vn/ubnd", "UBND Ủy ban nhân dân phường 16 thành phố Hồ Chí Minh")</f>
        <v>UBND Ủy ban nhân dân phường 16 thành phố Hồ Chí Minh</v>
      </c>
      <c r="C1509" s="20" t="s">
        <v>12</v>
      </c>
      <c r="D1509" s="21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20509</v>
      </c>
      <c r="B1510" s="19" t="str">
        <f>HYPERLINK("https://www.facebook.com/p/Ph%C6%B0%E1%BB%9Dng-7-B%C3%ACnh-Th%E1%BA%A1nh-100029413493915/", "Công an phường 07 thành phố Hồ Chí Minh")</f>
        <v>Công an phường 07 thành phố Hồ Chí Minh</v>
      </c>
      <c r="C1510" s="20" t="s">
        <v>12</v>
      </c>
      <c r="D1510" s="20"/>
      <c r="E1510" s="1" t="s">
        <v>13</v>
      </c>
      <c r="F1510" s="1" t="s">
        <v>13</v>
      </c>
      <c r="G1510" s="1" t="s">
        <v>13</v>
      </c>
      <c r="H1510" s="1" t="s">
        <v>14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20510</v>
      </c>
      <c r="B1511" s="19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511" s="20" t="s">
        <v>12</v>
      </c>
      <c r="D1511" s="21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20511</v>
      </c>
      <c r="B1512" s="19" t="str">
        <f>HYPERLINK("https://www.facebook.com/p/%C4%90o%C3%A0n-ph%C6%B0%E1%BB%9Dng-B%C3%ACnh-H%C6%B0ng-Ho%C3%A0-B-100072113895035/", "Công an phường Bình Hưng Hòa thành phố Hồ Chí Minh")</f>
        <v>Công an phường Bình Hưng Hòa thành phố Hồ Chí Minh</v>
      </c>
      <c r="C1512" s="20" t="s">
        <v>12</v>
      </c>
      <c r="D1512" s="20"/>
      <c r="E1512" s="1" t="s">
        <v>13</v>
      </c>
      <c r="F1512" s="1" t="s">
        <v>13</v>
      </c>
      <c r="G1512" s="1" t="s">
        <v>13</v>
      </c>
      <c r="H1512" s="1" t="s">
        <v>14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20512</v>
      </c>
      <c r="B1513" s="19" t="str">
        <f>HYPERLINK("https://binhhunghoaa.gov.vn/", "UBND Ủy ban nhân dân phường Bình Hưng Hòa thành phố Hồ Chí Minh")</f>
        <v>UBND Ủy ban nhân dân phường Bình Hưng Hòa thành phố Hồ Chí Minh</v>
      </c>
      <c r="C1513" s="20" t="s">
        <v>12</v>
      </c>
      <c r="D1513" s="21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20513</v>
      </c>
      <c r="B1514" s="19" t="str">
        <f>HYPERLINK("https://www.facebook.com/p/%C4%90o%C3%A0n-ph%C6%B0%E1%BB%9Dng-B%C3%ACnh-H%C6%B0ng-Ho%C3%A0-B-100072113895035/", "Công an phường Bình Hưng Hoà A thành phố Hồ Chí Minh")</f>
        <v>Công an phường Bình Hưng Hoà A thành phố Hồ Chí Minh</v>
      </c>
      <c r="C1514" s="20" t="s">
        <v>12</v>
      </c>
      <c r="D1514" s="20"/>
      <c r="E1514" s="1" t="s">
        <v>13</v>
      </c>
      <c r="F1514" s="1" t="s">
        <v>13</v>
      </c>
      <c r="G1514" s="1" t="s">
        <v>13</v>
      </c>
      <c r="H1514" s="1" t="s">
        <v>14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20514</v>
      </c>
      <c r="B1515" s="19" t="str">
        <f>HYPERLINK("https://binhhunghoaa.gov.vn/", "UBND Ủy ban nhân dân phường Bình Hưng Hoà A thành phố Hồ Chí Minh")</f>
        <v>UBND Ủy ban nhân dân phường Bình Hưng Hoà A thành phố Hồ Chí Minh</v>
      </c>
      <c r="C1515" s="20" t="s">
        <v>12</v>
      </c>
      <c r="D1515" s="21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20515</v>
      </c>
      <c r="B1516" s="19" t="str">
        <f>HYPERLINK("https://www.facebook.com/p/%C4%90o%C3%A0n-ph%C6%B0%E1%BB%9Dng-B%C3%ACnh-H%C6%B0ng-Ho%C3%A0-B-100072113895035/", "Công an phường Bình Hưng Hoà B thành phố Hồ Chí Minh")</f>
        <v>Công an phường Bình Hưng Hoà B thành phố Hồ Chí Minh</v>
      </c>
      <c r="C1516" s="20" t="s">
        <v>12</v>
      </c>
      <c r="D1516" s="20"/>
      <c r="E1516" s="1" t="s">
        <v>13</v>
      </c>
      <c r="F1516" s="1" t="s">
        <v>13</v>
      </c>
      <c r="G1516" s="1" t="s">
        <v>13</v>
      </c>
      <c r="H1516" s="1" t="s">
        <v>14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20516</v>
      </c>
      <c r="B1517" s="19" t="str">
        <f>HYPERLINK("https://binhtan.hochiminhcity.gov.vn/tt-uy-ban-nhan-dan-10-phuong", "UBND Ủy ban nhân dân phường Bình Hưng Hoà B thành phố Hồ Chí Minh")</f>
        <v>UBND Ủy ban nhân dân phường Bình Hưng Hoà B thành phố Hồ Chí Minh</v>
      </c>
      <c r="C1517" s="20" t="s">
        <v>12</v>
      </c>
      <c r="D1517" s="21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20517</v>
      </c>
      <c r="B1518" s="19" t="s">
        <v>222</v>
      </c>
      <c r="C1518" s="22" t="s">
        <v>13</v>
      </c>
      <c r="D1518" s="20"/>
      <c r="E1518" s="1" t="s">
        <v>13</v>
      </c>
      <c r="F1518" s="1" t="s">
        <v>13</v>
      </c>
      <c r="G1518" s="1" t="s">
        <v>13</v>
      </c>
      <c r="H1518" s="1" t="s">
        <v>14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20518</v>
      </c>
      <c r="B1519" s="19" t="str">
        <f>HYPERLINK("https://phuongbinhtridong.gov.vn/", "UBND Ủy ban nhân dân phường Bình Trị Đông thành phố Hồ Chí Minh")</f>
        <v>UBND Ủy ban nhân dân phường Bình Trị Đông thành phố Hồ Chí Minh</v>
      </c>
      <c r="C1519" s="20" t="s">
        <v>12</v>
      </c>
      <c r="D1519" s="21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20519</v>
      </c>
      <c r="B1520" s="19" t="s">
        <v>223</v>
      </c>
      <c r="C1520" s="22" t="s">
        <v>13</v>
      </c>
      <c r="D1520" s="20"/>
      <c r="E1520" s="1" t="s">
        <v>13</v>
      </c>
      <c r="F1520" s="1" t="s">
        <v>13</v>
      </c>
      <c r="G1520" s="1" t="s">
        <v>13</v>
      </c>
      <c r="H1520" s="1" t="s">
        <v>14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20520</v>
      </c>
      <c r="B1521" s="19" t="str">
        <f>HYPERLINK("https://phuongbinhtridonga.gov.vn/", "UBND Ủy ban nhân dân phường Bình Trị Đông A thành phố Hồ Chí Minh")</f>
        <v>UBND Ủy ban nhân dân phường Bình Trị Đông A thành phố Hồ Chí Minh</v>
      </c>
      <c r="C1521" s="20" t="s">
        <v>12</v>
      </c>
      <c r="D1521" s="21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20521</v>
      </c>
      <c r="B1522" s="19" t="str">
        <f>HYPERLINK("https://www.facebook.com/481731009846518", "Công an phường Bình Trị Đông B thành phố Hồ Chí Minh")</f>
        <v>Công an phường Bình Trị Đông B thành phố Hồ Chí Minh</v>
      </c>
      <c r="C1522" s="20" t="s">
        <v>12</v>
      </c>
      <c r="D1522" s="20"/>
      <c r="E1522" s="1" t="s">
        <v>13</v>
      </c>
      <c r="F1522" s="1" t="s">
        <v>13</v>
      </c>
      <c r="G1522" s="1" t="s">
        <v>13</v>
      </c>
      <c r="H1522" s="1" t="s">
        <v>14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20522</v>
      </c>
      <c r="B1523" s="19" t="str">
        <f>HYPERLINK("https://phuongbinhtridong.gov.vn/", "UBND Ủy ban nhân dân phường Bình Trị Đông B thành phố Hồ Chí Minh")</f>
        <v>UBND Ủy ban nhân dân phường Bình Trị Đông B thành phố Hồ Chí Minh</v>
      </c>
      <c r="C1523" s="20" t="s">
        <v>12</v>
      </c>
      <c r="D1523" s="21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20523</v>
      </c>
      <c r="B1524" s="19" t="s">
        <v>224</v>
      </c>
      <c r="C1524" s="22" t="s">
        <v>13</v>
      </c>
      <c r="D1524" s="20"/>
      <c r="E1524" s="1" t="s">
        <v>13</v>
      </c>
      <c r="F1524" s="1" t="s">
        <v>13</v>
      </c>
      <c r="G1524" s="1" t="s">
        <v>13</v>
      </c>
      <c r="H1524" s="1" t="s">
        <v>14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20524</v>
      </c>
      <c r="B1525" s="19" t="str">
        <f>HYPERLINK("https://binhtan.hochiminhcity.gov.vn/tt-uy-ban-nhan-dan-10-phuong", "UBND Ủy ban nhân dân phường Tân Tạo thành phố Hồ Chí Minh")</f>
        <v>UBND Ủy ban nhân dân phường Tân Tạo thành phố Hồ Chí Minh</v>
      </c>
      <c r="C1525" s="20" t="s">
        <v>12</v>
      </c>
      <c r="D1525" s="21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20525</v>
      </c>
      <c r="B1526" s="19" t="s">
        <v>225</v>
      </c>
      <c r="C1526" s="22" t="s">
        <v>13</v>
      </c>
      <c r="D1526" s="20"/>
      <c r="E1526" s="1" t="s">
        <v>13</v>
      </c>
      <c r="F1526" s="1" t="s">
        <v>13</v>
      </c>
      <c r="G1526" s="1" t="s">
        <v>13</v>
      </c>
      <c r="H1526" s="1" t="s">
        <v>14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20526</v>
      </c>
      <c r="B1527" s="19" t="str">
        <f>HYPERLINK("https://binhtan.hochiminhcity.gov.vn/tt-uy-ban-nhan-dan-10-phuong", "UBND Ủy ban nhân dân phường Tân Tạo A thành phố Hồ Chí Minh")</f>
        <v>UBND Ủy ban nhân dân phường Tân Tạo A thành phố Hồ Chí Minh</v>
      </c>
      <c r="C1527" s="20" t="s">
        <v>12</v>
      </c>
      <c r="D1527" s="21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20527</v>
      </c>
      <c r="B1528" s="19" t="s">
        <v>226</v>
      </c>
      <c r="C1528" s="22" t="s">
        <v>13</v>
      </c>
      <c r="D1528" s="20"/>
      <c r="E1528" s="1" t="s">
        <v>13</v>
      </c>
      <c r="F1528" s="1" t="s">
        <v>13</v>
      </c>
      <c r="G1528" s="1" t="s">
        <v>13</v>
      </c>
      <c r="H1528" s="1" t="s">
        <v>14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20528</v>
      </c>
      <c r="B1529" s="19" t="str">
        <f>HYPERLINK("http://phuonganlaca.gov.vn/", "UBND Ủy ban nhân dân phường An Lạc thành phố Hồ Chí Minh")</f>
        <v>UBND Ủy ban nhân dân phường An Lạc thành phố Hồ Chí Minh</v>
      </c>
      <c r="C1529" s="20" t="s">
        <v>12</v>
      </c>
      <c r="D1529" s="21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20529</v>
      </c>
      <c r="B1530" s="19" t="s">
        <v>227</v>
      </c>
      <c r="C1530" s="22" t="s">
        <v>13</v>
      </c>
      <c r="D1530" s="20"/>
      <c r="E1530" s="1" t="s">
        <v>13</v>
      </c>
      <c r="F1530" s="1" t="s">
        <v>13</v>
      </c>
      <c r="G1530" s="1" t="s">
        <v>13</v>
      </c>
      <c r="H1530" s="1" t="s">
        <v>14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20530</v>
      </c>
      <c r="B1531" s="19" t="str">
        <f>HYPERLINK("http://phuonganlaca.gov.vn/", "UBND Ủy ban nhân dân phường An Lạc A thành phố Hồ Chí Minh")</f>
        <v>UBND Ủy ban nhân dân phường An Lạc A thành phố Hồ Chí Minh</v>
      </c>
      <c r="C1531" s="20" t="s">
        <v>12</v>
      </c>
      <c r="D1531" s="21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20531</v>
      </c>
      <c r="B1532" s="19" t="str">
        <f>HYPERLINK("https://www.facebook.com/mtpttd/", "Công an phường Tân Thuận Đông thành phố Hồ Chí Minh")</f>
        <v>Công an phường Tân Thuận Đông thành phố Hồ Chí Minh</v>
      </c>
      <c r="C1532" s="20" t="s">
        <v>12</v>
      </c>
      <c r="D1532" s="20"/>
      <c r="E1532" s="1" t="s">
        <v>13</v>
      </c>
      <c r="F1532" s="1" t="s">
        <v>13</v>
      </c>
      <c r="G1532" s="1" t="s">
        <v>13</v>
      </c>
      <c r="H1532" s="1" t="s">
        <v>14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20532</v>
      </c>
      <c r="B1533" s="19" t="str">
        <f>HYPERLINK("https://quan7.hochiminhcity.gov.vn/uy-ban-nhan-dan-phuong", "UBND Ủy ban nhân dân phường Tân Thuận Đông thành phố Hồ Chí Minh")</f>
        <v>UBND Ủy ban nhân dân phường Tân Thuận Đông thành phố Hồ Chí Minh</v>
      </c>
      <c r="C1533" s="20" t="s">
        <v>12</v>
      </c>
      <c r="D1533" s="21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20533</v>
      </c>
      <c r="B1534" s="19" t="s">
        <v>228</v>
      </c>
      <c r="C1534" s="22" t="s">
        <v>13</v>
      </c>
      <c r="D1534" s="20"/>
      <c r="E1534" s="1" t="s">
        <v>13</v>
      </c>
      <c r="F1534" s="1" t="s">
        <v>13</v>
      </c>
      <c r="G1534" s="1" t="s">
        <v>13</v>
      </c>
      <c r="H1534" s="1" t="s">
        <v>14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20534</v>
      </c>
      <c r="B1535" s="19" t="str">
        <f>HYPERLINK("https://quan7.hochiminhcity.gov.vn/uy-ban-nhan-dan-phuong", "UBND Ủy ban nhân dân phường Tân Thuận Tây thành phố Hồ Chí Minh")</f>
        <v>UBND Ủy ban nhân dân phường Tân Thuận Tây thành phố Hồ Chí Minh</v>
      </c>
      <c r="C1535" s="20" t="s">
        <v>12</v>
      </c>
      <c r="D1535" s="21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20535</v>
      </c>
      <c r="B1536" s="19" t="s">
        <v>229</v>
      </c>
      <c r="C1536" s="22" t="s">
        <v>13</v>
      </c>
      <c r="D1536" s="20"/>
      <c r="E1536" s="1" t="s">
        <v>13</v>
      </c>
      <c r="F1536" s="1" t="s">
        <v>13</v>
      </c>
      <c r="G1536" s="1" t="s">
        <v>13</v>
      </c>
      <c r="H1536" s="1" t="s">
        <v>14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20536</v>
      </c>
      <c r="B1537" s="19" t="str">
        <f>HYPERLINK("https://quan7.hochiminhcity.gov.vn/-/ubnd-phuong-tan-kieng", "UBND Ủy ban nhân dân phường Tân Kiểng thành phố Hồ Chí Minh")</f>
        <v>UBND Ủy ban nhân dân phường Tân Kiểng thành phố Hồ Chí Minh</v>
      </c>
      <c r="C1537" s="20" t="s">
        <v>12</v>
      </c>
      <c r="D1537" s="21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20537</v>
      </c>
      <c r="B1538" s="19" t="str">
        <f>HYPERLINK("https://www.facebook.com/p/Ph%C6%B0%E1%BB%9Dng-T%C3%A2n-H%C6%B0ng-Thu%E1%BA%ADn-100068762164138/", "Công an phường Tân Hưng thành phố Hồ Chí Minh")</f>
        <v>Công an phường Tân Hưng thành phố Hồ Chí Minh</v>
      </c>
      <c r="C1538" s="20" t="s">
        <v>12</v>
      </c>
      <c r="D1538" s="20"/>
      <c r="E1538" s="1" t="s">
        <v>13</v>
      </c>
      <c r="F1538" s="1" t="s">
        <v>13</v>
      </c>
      <c r="G1538" s="1" t="s">
        <v>13</v>
      </c>
      <c r="H1538" s="1" t="s">
        <v>14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20538</v>
      </c>
      <c r="B1539" s="19" t="str">
        <f>HYPERLINK("https://quan7.hochiminhcity.gov.vn/-/phuong-tan-hung", "UBND Ủy ban nhân dân phường Tân Hưng thành phố Hồ Chí Minh")</f>
        <v>UBND Ủy ban nhân dân phường Tân Hưng thành phố Hồ Chí Minh</v>
      </c>
      <c r="C1539" s="20" t="s">
        <v>12</v>
      </c>
      <c r="D1539" s="21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20539</v>
      </c>
      <c r="B1540" s="19" t="str">
        <f>HYPERLINK("https://www.facebook.com/phuongbinhthuan/", "Công an phường Bình Thuận thành phố Hồ Chí Minh")</f>
        <v>Công an phường Bình Thuận thành phố Hồ Chí Minh</v>
      </c>
      <c r="C1540" s="20" t="s">
        <v>12</v>
      </c>
      <c r="D1540" s="20"/>
      <c r="E1540" s="1" t="s">
        <v>13</v>
      </c>
      <c r="F1540" s="1" t="s">
        <v>13</v>
      </c>
      <c r="G1540" s="1" t="s">
        <v>13</v>
      </c>
      <c r="H1540" s="1" t="s">
        <v>14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20540</v>
      </c>
      <c r="B1541" s="19" t="str">
        <f>HYPERLINK("https://quan7.hochiminhcity.gov.vn/-/phuong-binh-thuan", "UBND Ủy ban nhân dân phường Bình Thuận thành phố Hồ Chí Minh")</f>
        <v>UBND Ủy ban nhân dân phường Bình Thuận thành phố Hồ Chí Minh</v>
      </c>
      <c r="C1541" s="20" t="s">
        <v>12</v>
      </c>
      <c r="D1541" s="21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20541</v>
      </c>
      <c r="B1542" s="19" t="s">
        <v>230</v>
      </c>
      <c r="C1542" s="22" t="s">
        <v>13</v>
      </c>
      <c r="D1542" s="20"/>
      <c r="E1542" s="1" t="s">
        <v>13</v>
      </c>
      <c r="F1542" s="1" t="s">
        <v>13</v>
      </c>
      <c r="G1542" s="1" t="s">
        <v>13</v>
      </c>
      <c r="H1542" s="1" t="s">
        <v>14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20542</v>
      </c>
      <c r="B1543" s="19" t="str">
        <f>HYPERLINK("https://quan7.hochiminhcity.gov.vn/-/ubnd-phuong-tan-quy", "UBND Ủy ban nhân dân phường Tân Quy thành phố Hồ Chí Minh")</f>
        <v>UBND Ủy ban nhân dân phường Tân Quy thành phố Hồ Chí Minh</v>
      </c>
      <c r="C1543" s="20" t="s">
        <v>12</v>
      </c>
      <c r="D1543" s="21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20543</v>
      </c>
      <c r="B1544" s="19" t="s">
        <v>231</v>
      </c>
      <c r="C1544" s="22" t="s">
        <v>13</v>
      </c>
      <c r="D1544" s="20"/>
      <c r="E1544" s="1" t="s">
        <v>13</v>
      </c>
      <c r="F1544" s="1" t="s">
        <v>13</v>
      </c>
      <c r="G1544" s="1" t="s">
        <v>13</v>
      </c>
      <c r="H1544" s="1" t="s">
        <v>14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20544</v>
      </c>
      <c r="B1545" s="19" t="str">
        <f>HYPERLINK("https://quan7.hochiminhcity.gov.vn/-/ubnd-phuong-phu-thuan", "UBND Ủy ban nhân dân phường Phú Thuận thành phố Hồ Chí Minh")</f>
        <v>UBND Ủy ban nhân dân phường Phú Thuận thành phố Hồ Chí Minh</v>
      </c>
      <c r="C1545" s="20" t="s">
        <v>12</v>
      </c>
      <c r="D1545" s="21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20545</v>
      </c>
      <c r="B1546" s="19" t="s">
        <v>193</v>
      </c>
      <c r="C1546" s="22" t="s">
        <v>13</v>
      </c>
      <c r="D1546" s="20"/>
      <c r="E1546" s="1" t="s">
        <v>13</v>
      </c>
      <c r="F1546" s="1" t="s">
        <v>13</v>
      </c>
      <c r="G1546" s="1" t="s">
        <v>13</v>
      </c>
      <c r="H1546" s="1" t="s">
        <v>14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20546</v>
      </c>
      <c r="B1547" s="19" t="str">
        <f>HYPERLINK("http://www.tanphu.hochiminhcity.gov.vn/", "UBND Ủy ban nhân dân phường Tân Phú thành phố Hồ Chí Minh")</f>
        <v>UBND Ủy ban nhân dân phường Tân Phú thành phố Hồ Chí Minh</v>
      </c>
      <c r="C1547" s="20" t="s">
        <v>12</v>
      </c>
      <c r="D1547" s="21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20547</v>
      </c>
      <c r="B1548" s="19" t="str">
        <f>HYPERLINK("https://www.facebook.com/p/Ph%C6%B0%E1%BB%9Dng-T%C3%A2n-Phong-Qu%E1%BA%ADn-7-100068921541685/", "Công an phường Tân Phong thành phố Hồ Chí Minh")</f>
        <v>Công an phường Tân Phong thành phố Hồ Chí Minh</v>
      </c>
      <c r="C1548" s="20" t="s">
        <v>12</v>
      </c>
      <c r="D1548" s="20"/>
      <c r="E1548" s="1" t="s">
        <v>13</v>
      </c>
      <c r="F1548" s="1" t="s">
        <v>13</v>
      </c>
      <c r="G1548" s="1" t="s">
        <v>13</v>
      </c>
      <c r="H1548" s="1" t="s">
        <v>14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20548</v>
      </c>
      <c r="B1549" s="19" t="str">
        <f>HYPERLINK("https://quan7.hochiminhcity.gov.vn/-/ubnd-phuong-tan-phong", "UBND Ủy ban nhân dân phường Tân Phong thành phố Hồ Chí Minh")</f>
        <v>UBND Ủy ban nhân dân phường Tân Phong thành phố Hồ Chí Minh</v>
      </c>
      <c r="C1549" s="20" t="s">
        <v>12</v>
      </c>
      <c r="D1549" s="21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20549</v>
      </c>
      <c r="B1550" s="19" t="str">
        <f>HYPERLINK("https://www.facebook.com/mttq.phumy.q7/", "Công an phường Phú Mỹ thành phố Hồ Chí Minh")</f>
        <v>Công an phường Phú Mỹ thành phố Hồ Chí Minh</v>
      </c>
      <c r="C1550" s="20" t="s">
        <v>12</v>
      </c>
      <c r="D1550" s="20"/>
      <c r="E1550" s="1" t="s">
        <v>13</v>
      </c>
      <c r="F1550" s="1" t="s">
        <v>13</v>
      </c>
      <c r="G1550" s="1" t="s">
        <v>13</v>
      </c>
      <c r="H1550" s="1" t="s">
        <v>14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20550</v>
      </c>
      <c r="B1551" s="19" t="str">
        <f>HYPERLINK("https://quan7.hochiminhcity.gov.vn/chi-tiet-tin-tuc/-/asset_publisher/6MeKi7djC3fc/content/phuong-phu--1?category-related=154507&amp;inheritRedirect=true", "UBND Ủy ban nhân dân phường Phú Mỹ thành phố Hồ Chí Minh")</f>
        <v>UBND Ủy ban nhân dân phường Phú Mỹ thành phố Hồ Chí Minh</v>
      </c>
      <c r="C1551" s="20" t="s">
        <v>12</v>
      </c>
      <c r="D1551" s="21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20551</v>
      </c>
      <c r="B1552" s="19" t="str">
        <f>HYPERLINK("https://www.facebook.com/xadoanPMH/", "Công an xã Phú Mỹ Hưng thành phố Hồ Chí Minh")</f>
        <v>Công an xã Phú Mỹ Hưng thành phố Hồ Chí Minh</v>
      </c>
      <c r="C1552" s="20" t="s">
        <v>12</v>
      </c>
      <c r="D1552" s="20"/>
      <c r="E1552" s="1" t="s">
        <v>13</v>
      </c>
      <c r="F1552" s="1" t="s">
        <v>13</v>
      </c>
      <c r="G1552" s="1" t="s">
        <v>13</v>
      </c>
      <c r="H1552" s="1" t="s">
        <v>14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20552</v>
      </c>
      <c r="B1553" s="19" t="str">
        <f>HYPERLINK("http://www.congbao.hochiminhcity.gov.vn/cong-bao/van-ban/quyet-dinh/so/5196-qd-ubnd/ngay/23-09-2013/noi-dung/38320", "UBND Ủy ban nhân dân xã Phú Mỹ Hưng thành phố Hồ Chí Minh")</f>
        <v>UBND Ủy ban nhân dân xã Phú Mỹ Hưng thành phố Hồ Chí Minh</v>
      </c>
      <c r="C1553" s="20" t="s">
        <v>12</v>
      </c>
      <c r="D1553" s="21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20553</v>
      </c>
      <c r="B1554" s="19" t="str">
        <f>HYPERLINK("https://www.facebook.com/tuoitrecatphcm/", "Công an xã An Phú thành phố Hồ Chí Minh")</f>
        <v>Công an xã An Phú thành phố Hồ Chí Minh</v>
      </c>
      <c r="C1554" s="20" t="s">
        <v>12</v>
      </c>
      <c r="D1554" s="20"/>
      <c r="E1554" s="1" t="s">
        <v>13</v>
      </c>
      <c r="F1554" s="1" t="s">
        <v>13</v>
      </c>
      <c r="G1554" s="1" t="s">
        <v>13</v>
      </c>
      <c r="H1554" s="1" t="s">
        <v>14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20554</v>
      </c>
      <c r="B1555" s="19" t="str">
        <f>HYPERLINK("https://hochiminhcity.gov.vn/", "UBND Ủy ban nhân dân xã An Phú thành phố Hồ Chí Minh")</f>
        <v>UBND Ủy ban nhân dân xã An Phú thành phố Hồ Chí Minh</v>
      </c>
      <c r="C1555" s="20" t="s">
        <v>12</v>
      </c>
      <c r="D1555" s="21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20555</v>
      </c>
      <c r="B1556" s="19" t="s">
        <v>232</v>
      </c>
      <c r="C1556" s="22" t="s">
        <v>13</v>
      </c>
      <c r="D1556" s="20"/>
      <c r="E1556" s="1" t="s">
        <v>13</v>
      </c>
      <c r="F1556" s="1" t="s">
        <v>13</v>
      </c>
      <c r="G1556" s="1" t="s">
        <v>13</v>
      </c>
      <c r="H1556" s="1" t="s">
        <v>14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20556</v>
      </c>
      <c r="B1557" s="19" t="s">
        <v>233</v>
      </c>
      <c r="C1557" s="20" t="s">
        <v>12</v>
      </c>
      <c r="D1557" s="21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20557</v>
      </c>
      <c r="B1558" s="19" t="str">
        <f>HYPERLINK("https://www.facebook.com/xaannhontay/?locale=vi_VN", "Công an xã An Nhơn Tây thành phố Hồ Chí Minh")</f>
        <v>Công an xã An Nhơn Tây thành phố Hồ Chí Minh</v>
      </c>
      <c r="C1558" s="20" t="s">
        <v>12</v>
      </c>
      <c r="D1558" s="20"/>
      <c r="E1558" s="1" t="s">
        <v>13</v>
      </c>
      <c r="F1558" s="1" t="s">
        <v>13</v>
      </c>
      <c r="G1558" s="1" t="s">
        <v>13</v>
      </c>
      <c r="H1558" s="1" t="s">
        <v>14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20558</v>
      </c>
      <c r="B1559" s="19" t="str">
        <f>HYPERLINK("https://vpub.hochiminhcity.gov.vn/portal/pages/2016-4-28/Don-cua-ong-Nguyen-Van-Co-ngu-tai-to-1-ap-Go-Noi-x-443188.aspx", "UBND Ủy ban nhân dân xã An Nhơn Tây thành phố Hồ Chí Minh")</f>
        <v>UBND Ủy ban nhân dân xã An Nhơn Tây thành phố Hồ Chí Minh</v>
      </c>
      <c r="C1559" s="20" t="s">
        <v>12</v>
      </c>
      <c r="D1559" s="21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20559</v>
      </c>
      <c r="B1560" s="19" t="str">
        <f>HYPERLINK("https://www.facebook.com/3663536003703918", "Công an xã Nhuận Đức thành phố Hồ Chí Minh")</f>
        <v>Công an xã Nhuận Đức thành phố Hồ Chí Minh</v>
      </c>
      <c r="C1560" s="20" t="s">
        <v>12</v>
      </c>
      <c r="D1560" s="20"/>
      <c r="E1560" s="1" t="s">
        <v>13</v>
      </c>
      <c r="F1560" s="1" t="s">
        <v>13</v>
      </c>
      <c r="G1560" s="1" t="s">
        <v>13</v>
      </c>
      <c r="H1560" s="1" t="s">
        <v>14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20560</v>
      </c>
      <c r="B1561" s="19" t="str">
        <f>HYPERLINK("http://congbao.hochiminhcity.gov.vn/tin-tuc-tong-hop/thanh-lap-cum-cong-nghiep-bau-tran-tai-xa-nhuan-%C4%91uc-huyen-cu-chi", "UBND Ủy ban nhân dân xã Nhuận Đức thành phố Hồ Chí Minh")</f>
        <v>UBND Ủy ban nhân dân xã Nhuận Đức thành phố Hồ Chí Minh</v>
      </c>
      <c r="C1561" s="20" t="s">
        <v>12</v>
      </c>
      <c r="D1561" s="21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20561</v>
      </c>
      <c r="B1562" s="19" t="str">
        <f>HYPERLINK("https://www.facebook.com/mttqpvc/", "Công an xã Phạm Văn Cội thành phố Hồ Chí Minh")</f>
        <v>Công an xã Phạm Văn Cội thành phố Hồ Chí Minh</v>
      </c>
      <c r="C1562" s="20" t="s">
        <v>12</v>
      </c>
      <c r="D1562" s="20"/>
      <c r="E1562" s="1" t="s">
        <v>13</v>
      </c>
      <c r="F1562" s="1" t="s">
        <v>13</v>
      </c>
      <c r="G1562" s="1" t="s">
        <v>13</v>
      </c>
      <c r="H1562" s="1" t="s">
        <v>14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20562</v>
      </c>
      <c r="B1563" s="19" t="str">
        <f>HYPERLINK("http://www.cuchi.hochiminhcity.gov.vn/tin_tuc_su_kien/Lists/Posts/ViewPost.aspx?ID=619", "UBND Ủy ban nhân dân xã Phạm Văn Cội thành phố Hồ Chí Minh")</f>
        <v>UBND Ủy ban nhân dân xã Phạm Văn Cội thành phố Hồ Chí Minh</v>
      </c>
      <c r="C1563" s="20" t="s">
        <v>12</v>
      </c>
      <c r="D1563" s="21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20563</v>
      </c>
      <c r="B1564" s="19" t="str">
        <f>HYPERLINK("https://www.facebook.com/p/%C4%90o%C3%A0n-H%E1%BB%99i-x%C3%A3-Ph%C3%BA-Ho%C3%A0-%C4%90%C3%B4ng-100065078640439/", "Công an xã Phú Hòa Đông thành phố Hồ Chí Minh")</f>
        <v>Công an xã Phú Hòa Đông thành phố Hồ Chí Minh</v>
      </c>
      <c r="C1564" s="20" t="s">
        <v>12</v>
      </c>
      <c r="D1564" s="20"/>
      <c r="E1564" s="1" t="s">
        <v>13</v>
      </c>
      <c r="F1564" s="1" t="s">
        <v>13</v>
      </c>
      <c r="G1564" s="1" t="s">
        <v>13</v>
      </c>
      <c r="H1564" s="1" t="s">
        <v>14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20564</v>
      </c>
      <c r="B1565" s="19" t="str">
        <f>HYPERLINK("http://congbao.hochiminhcity.gov.vn/tin-tuc-tong-hop/uy-ban-nhan-dan-thanh-pho-ho-chi-minh-ban-hanh-quyet-%C4%91inh-so-4568-q%C4%91-ubnd-ve-cong-nhan-nghe-truyen-thong-san-xuat-banh-trang-tai-xa-phu-hoa-%C4%91ong-huyen-cu-chi", "UBND Ủy ban nhân dân xã Phú Hòa Đông thành phố Hồ Chí Minh")</f>
        <v>UBND Ủy ban nhân dân xã Phú Hòa Đông thành phố Hồ Chí Minh</v>
      </c>
      <c r="C1565" s="20" t="s">
        <v>12</v>
      </c>
      <c r="D1565" s="21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20565</v>
      </c>
      <c r="B1566" s="19" t="str">
        <f>HYPERLINK("https://www.facebook.com/p/X%C3%A3-Trung-L%E1%BA%ADp-H%E1%BA%A1-100077206788128/", "Công an xã Trung Lập Hạ thành phố Hồ Chí Minh")</f>
        <v>Công an xã Trung Lập Hạ thành phố Hồ Chí Minh</v>
      </c>
      <c r="C1566" s="20" t="s">
        <v>12</v>
      </c>
      <c r="D1566" s="20"/>
      <c r="E1566" s="1" t="s">
        <v>13</v>
      </c>
      <c r="F1566" s="1" t="s">
        <v>13</v>
      </c>
      <c r="G1566" s="1" t="s">
        <v>13</v>
      </c>
      <c r="H1566" s="1" t="s">
        <v>14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20566</v>
      </c>
      <c r="B1567" s="19" t="str">
        <f>HYPERLINK("http://www.congbao.hochiminhcity.gov.vn/tin-tuc-tong-hop/bo-nhiem-tru-tri-tinh-that-di-%C4%91a-tai-ap-xom-moi-xa-trung-lap-ha-huyen-cu-chi", "UBND Ủy ban nhân dân xã Trung Lập Hạ thành phố Hồ Chí Minh")</f>
        <v>UBND Ủy ban nhân dân xã Trung Lập Hạ thành phố Hồ Chí Minh</v>
      </c>
      <c r="C1567" s="20" t="s">
        <v>12</v>
      </c>
      <c r="D1567" s="21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20567</v>
      </c>
      <c r="B1568" s="19" t="str">
        <f>HYPERLINK("https://www.facebook.com/tuoitrecatphcm/", "Công an xã Trung An thành phố Hồ Chí Minh")</f>
        <v>Công an xã Trung An thành phố Hồ Chí Minh</v>
      </c>
      <c r="C1568" s="20" t="s">
        <v>12</v>
      </c>
      <c r="D1568" s="20"/>
      <c r="E1568" s="1" t="s">
        <v>13</v>
      </c>
      <c r="F1568" s="1" t="s">
        <v>13</v>
      </c>
      <c r="G1568" s="1" t="s">
        <v>13</v>
      </c>
      <c r="H1568" s="1" t="s">
        <v>14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20568</v>
      </c>
      <c r="B1569" s="19" t="str">
        <f>HYPERLINK("http://congbao.hochiminhcity.gov.vn/cong-bao/van-ban/quyet-dinh/so/2599-qd-ubnd/ngay/21-05-2013/noi-dung/32374/37690", "UBND Ủy ban nhân dân xã Trung An thành phố Hồ Chí Minh")</f>
        <v>UBND Ủy ban nhân dân xã Trung An thành phố Hồ Chí Minh</v>
      </c>
      <c r="C1569" s="20" t="s">
        <v>12</v>
      </c>
      <c r="D1569" s="21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20569</v>
      </c>
      <c r="B1570" s="19" t="s">
        <v>234</v>
      </c>
      <c r="C1570" s="22" t="s">
        <v>13</v>
      </c>
      <c r="D1570" s="20"/>
      <c r="E1570" s="1" t="s">
        <v>13</v>
      </c>
      <c r="F1570" s="1" t="s">
        <v>13</v>
      </c>
      <c r="G1570" s="1" t="s">
        <v>13</v>
      </c>
      <c r="H1570" s="1" t="s">
        <v>14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20570</v>
      </c>
      <c r="B1571" s="19" t="str">
        <f>HYPERLINK("https://godau.tayninh.gov.vn/vi/page/Uy-ban-nhan-dan-xa-Phuoc-Thanh.html", "UBND Ủy ban nhân dân xã Phước Thạnh thành phố Hồ Chí Minh")</f>
        <v>UBND Ủy ban nhân dân xã Phước Thạnh thành phố Hồ Chí Minh</v>
      </c>
      <c r="C1571" s="20" t="s">
        <v>12</v>
      </c>
      <c r="D1571" s="21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20571</v>
      </c>
      <c r="B1572" s="19" t="str">
        <f>HYPERLINK("https://www.facebook.com/p/UBND-X%C3%A3-Ph%C6%B0%E1%BB%9Bc-Hi%E1%BB%87p-Huy%E1%BB%87n-C%E1%BB%A7-Chi-100064726087865/", "Công an xã Phước Hiệp thành phố Hồ Chí Minh")</f>
        <v>Công an xã Phước Hiệp thành phố Hồ Chí Minh</v>
      </c>
      <c r="C1572" s="20" t="s">
        <v>12</v>
      </c>
      <c r="D1572" s="20"/>
      <c r="E1572" s="1" t="s">
        <v>13</v>
      </c>
      <c r="F1572" s="1" t="s">
        <v>13</v>
      </c>
      <c r="G1572" s="1" t="s">
        <v>13</v>
      </c>
      <c r="H1572" s="1" t="s">
        <v>14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20572</v>
      </c>
      <c r="B1573" s="19" t="s">
        <v>235</v>
      </c>
      <c r="C1573" s="20" t="s">
        <v>12</v>
      </c>
      <c r="D1573" s="21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20573</v>
      </c>
      <c r="B1574" s="19" t="str">
        <f>HYPERLINK("https://www.facebook.com/p/%C4%90o%C3%A0n-H%E1%BB%99i-x%C3%A3-T%C3%A2n-An-H%E1%BB%99i-100064863961184/", "Công an xã Tân An Hội thành phố Hồ Chí Minh")</f>
        <v>Công an xã Tân An Hội thành phố Hồ Chí Minh</v>
      </c>
      <c r="C1574" s="20" t="s">
        <v>12</v>
      </c>
      <c r="D1574" s="20"/>
      <c r="E1574" s="1" t="s">
        <v>13</v>
      </c>
      <c r="F1574" s="1" t="s">
        <v>13</v>
      </c>
      <c r="G1574" s="1" t="s">
        <v>13</v>
      </c>
      <c r="H1574" s="1" t="s">
        <v>14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20574</v>
      </c>
      <c r="B1575" s="19" t="str">
        <f>HYPERLINK("http://www.cuchi.hochiminhcity.gov.vn/", "UBND Ủy ban nhân dân xã Tân An Hội thành phố Hồ Chí Minh")</f>
        <v>UBND Ủy ban nhân dân xã Tân An Hội thành phố Hồ Chí Minh</v>
      </c>
      <c r="C1575" s="20" t="s">
        <v>12</v>
      </c>
      <c r="D1575" s="21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20575</v>
      </c>
      <c r="B1576" s="19" t="str">
        <f>HYPERLINK("https://www.facebook.com/100075490225522", "Công an xã Phước Vĩnh An thành phố Hồ Chí Minh")</f>
        <v>Công an xã Phước Vĩnh An thành phố Hồ Chí Minh</v>
      </c>
      <c r="C1576" s="20" t="s">
        <v>12</v>
      </c>
      <c r="D1576" s="20"/>
      <c r="E1576" s="1" t="s">
        <v>236</v>
      </c>
      <c r="F1576" s="1" t="str">
        <f>HYPERLINK("mailto:xadoanpva1722@gmail.com", "xadoanpva1722@gmail.com")</f>
        <v>xadoanpva1722@gmail.com</v>
      </c>
      <c r="G1576" s="1" t="s">
        <v>13</v>
      </c>
      <c r="H1576" s="1" t="s">
        <v>14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20576</v>
      </c>
      <c r="B1577" s="19" t="str">
        <f>HYPERLINK("http://www.congbao.hochiminhcity.gov.vn/cong-bao/van-ban/quyet-dinh/so/4931-qd-ubnd/ngay/11-09-2013/noi-dung/38208/38332", "UBND Ủy ban nhân dân xã Phước Vĩnh An thành phố Hồ Chí Minh")</f>
        <v>UBND Ủy ban nhân dân xã Phước Vĩnh An thành phố Hồ Chí Minh</v>
      </c>
      <c r="C1577" s="20" t="s">
        <v>12</v>
      </c>
      <c r="D1577" s="21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20577</v>
      </c>
      <c r="B1578" s="19" t="s">
        <v>237</v>
      </c>
      <c r="C1578" s="22" t="s">
        <v>13</v>
      </c>
      <c r="D1578" s="20"/>
      <c r="E1578" s="1" t="s">
        <v>13</v>
      </c>
      <c r="F1578" s="1" t="s">
        <v>13</v>
      </c>
      <c r="G1578" s="1" t="s">
        <v>13</v>
      </c>
      <c r="H1578" s="1" t="s">
        <v>14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20578</v>
      </c>
      <c r="B1579" s="19" t="s">
        <v>238</v>
      </c>
      <c r="C1579" s="20" t="s">
        <v>12</v>
      </c>
      <c r="D1579" s="21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20579</v>
      </c>
      <c r="B1580" s="19" t="str">
        <f>HYPERLINK("https://www.facebook.com/xadoantanthanhtay9/", "Công an xã Tân Thạnh Tây thành phố Hồ Chí Minh")</f>
        <v>Công an xã Tân Thạnh Tây thành phố Hồ Chí Minh</v>
      </c>
      <c r="C1580" s="20" t="s">
        <v>12</v>
      </c>
      <c r="D1580" s="20"/>
      <c r="E1580" s="1" t="s">
        <v>13</v>
      </c>
      <c r="F1580" s="1" t="s">
        <v>13</v>
      </c>
      <c r="G1580" s="1" t="s">
        <v>13</v>
      </c>
      <c r="H1580" s="1" t="s">
        <v>14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20580</v>
      </c>
      <c r="B1581" s="19" t="str">
        <f>HYPERLINK("https://dichvucong.gov.vn/p/home/dvc-tthc-co-quan-chi-tiet.html?id=412563", "UBND Ủy ban nhân dân xã Tân Thạnh Tây thành phố Hồ Chí Minh")</f>
        <v>UBND Ủy ban nhân dân xã Tân Thạnh Tây thành phố Hồ Chí Minh</v>
      </c>
      <c r="C1581" s="20" t="s">
        <v>12</v>
      </c>
      <c r="D1581" s="21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20581</v>
      </c>
      <c r="B1582" s="19" t="str">
        <f>HYPERLINK("https://www.facebook.com/tuoitredanangdn/?locale=hu_HU", "Công an xã Hòa Phú thành phố Hồ Chí Minh")</f>
        <v>Công an xã Hòa Phú thành phố Hồ Chí Minh</v>
      </c>
      <c r="C1582" s="20" t="s">
        <v>12</v>
      </c>
      <c r="D1582" s="20"/>
      <c r="E1582" s="1" t="s">
        <v>13</v>
      </c>
      <c r="F1582" s="1" t="s">
        <v>13</v>
      </c>
      <c r="G1582" s="1" t="s">
        <v>13</v>
      </c>
      <c r="H1582" s="1" t="s">
        <v>14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20582</v>
      </c>
      <c r="B1583" s="19" t="str">
        <f>HYPERLINK("http://www.congbao.hochiminhcity.gov.vn/cong-bao/van-ban/quyet-dinh/so/4933-qd-ubnd/ngay/11-09-2013/noi-dung/38234/38332", "UBND Ủy ban nhân dân xã Hòa Phú thành phố Hồ Chí Minh")</f>
        <v>UBND Ủy ban nhân dân xã Hòa Phú thành phố Hồ Chí Minh</v>
      </c>
      <c r="C1583" s="20" t="s">
        <v>12</v>
      </c>
      <c r="D1583" s="21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20583</v>
      </c>
      <c r="B1584" s="19" t="str">
        <f>HYPERLINK("https://www.facebook.com/dtnxattd/", "Công an xã Tân Thạnh Đông thành phố Hồ Chí Minh")</f>
        <v>Công an xã Tân Thạnh Đông thành phố Hồ Chí Minh</v>
      </c>
      <c r="C1584" s="20" t="s">
        <v>12</v>
      </c>
      <c r="D1584" s="20"/>
      <c r="E1584" s="1" t="s">
        <v>13</v>
      </c>
      <c r="F1584" s="1" t="s">
        <v>13</v>
      </c>
      <c r="G1584" s="1" t="s">
        <v>13</v>
      </c>
      <c r="H1584" s="1" t="s">
        <v>14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20584</v>
      </c>
      <c r="B1585" s="19" t="str">
        <f>HYPERLINK("http://cuchi.hochiminhcity.gov.vn/tin_tuc_su_kien/default.aspx?Source=%2Ftin_tuc_su_kien&amp;Category=Tin+t%E1%BB%A9c&amp;ItemID=1134&amp;Mode=2", "UBND Ủy ban nhân dân xã Tân Thạnh Đông thành phố Hồ Chí Minh")</f>
        <v>UBND Ủy ban nhân dân xã Tân Thạnh Đông thành phố Hồ Chí Minh</v>
      </c>
      <c r="C1585" s="20" t="s">
        <v>12</v>
      </c>
      <c r="D1585" s="21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20585</v>
      </c>
      <c r="B1586" s="19" t="str">
        <f>HYPERLINK("https://www.facebook.com/p/Tu%E1%BB%95i-Tr%E1%BA%BB-x%C3%A3-B%C3%ACnh-M%E1%BB%B9-huy%E1%BB%87n-C%E1%BB%A7-Chi-100063724580335/", "Công an xã Bình Mỹ thành phố Hồ Chí Minh")</f>
        <v>Công an xã Bình Mỹ thành phố Hồ Chí Minh</v>
      </c>
      <c r="C1586" s="20" t="s">
        <v>12</v>
      </c>
      <c r="D1586" s="20"/>
      <c r="E1586" s="1" t="s">
        <v>13</v>
      </c>
      <c r="F1586" s="1" t="s">
        <v>13</v>
      </c>
      <c r="G1586" s="1" t="s">
        <v>13</v>
      </c>
      <c r="H1586" s="1" t="s">
        <v>14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20586</v>
      </c>
      <c r="B1587" s="19" t="str">
        <f>HYPERLINK("https://binhmy.bactanuyen.binhduong.gov.vn/", "UBND Ủy ban nhân dân xã Bình Mỹ thành phố Hồ Chí Minh")</f>
        <v>UBND Ủy ban nhân dân xã Bình Mỹ thành phố Hồ Chí Minh</v>
      </c>
      <c r="C1587" s="20" t="s">
        <v>12</v>
      </c>
      <c r="D1587" s="21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20587</v>
      </c>
      <c r="B1588" s="19" t="str">
        <f>HYPERLINK("https://www.facebook.com/xatanphutrung/?locale=vi_VN", "Công an xã Tân Phú Trung thành phố Hồ Chí Minh")</f>
        <v>Công an xã Tân Phú Trung thành phố Hồ Chí Minh</v>
      </c>
      <c r="C1588" s="20" t="s">
        <v>12</v>
      </c>
      <c r="D1588" s="20"/>
      <c r="E1588" s="1" t="s">
        <v>13</v>
      </c>
      <c r="F1588" s="1" t="s">
        <v>13</v>
      </c>
      <c r="G1588" s="1" t="s">
        <v>13</v>
      </c>
      <c r="H1588" s="1" t="s">
        <v>14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20588</v>
      </c>
      <c r="B1589" s="19" t="str">
        <f>HYPERLINK("http://ccvtlt.sonoivu.hochiminhcity.gov.vn/viewtintuc/uy-ban-nhan-dan-xa-tan-phu-trung-huyen-cu-chi-trien-khai-huong-dan-cong-tac-lap-ho-so-cong-viec-1136.html", "UBND Ủy ban nhân dân xã Tân Phú Trung thành phố Hồ Chí Minh")</f>
        <v>UBND Ủy ban nhân dân xã Tân Phú Trung thành phố Hồ Chí Minh</v>
      </c>
      <c r="C1589" s="20" t="s">
        <v>12</v>
      </c>
      <c r="D1589" s="21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20589</v>
      </c>
      <c r="B1590" s="19" t="str">
        <f>HYPERLINK("https://www.facebook.com/697134067631993", "Công an xã Tân Thông Hội thành phố Hồ Chí Minh")</f>
        <v>Công an xã Tân Thông Hội thành phố Hồ Chí Minh</v>
      </c>
      <c r="C1590" s="20" t="s">
        <v>12</v>
      </c>
      <c r="D1590" s="20"/>
      <c r="E1590" s="1" t="s">
        <v>13</v>
      </c>
      <c r="F1590" s="1" t="s">
        <v>13</v>
      </c>
      <c r="G1590" s="1" t="s">
        <v>13</v>
      </c>
      <c r="H1590" s="1" t="s">
        <v>14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20590</v>
      </c>
      <c r="B1591" s="19" t="str">
        <f>HYPERLINK("http://www.congbao.hochiminhcity.gov.vn/cong-bao/van-ban/quyet-dinh/so/5265-qd-ubnd/ngay/23-11-2007/noi-dung/29618", "UBND Ủy ban nhân dân xã Tân Thông Hội thành phố Hồ Chí Minh")</f>
        <v>UBND Ủy ban nhân dân xã Tân Thông Hội thành phố Hồ Chí Minh</v>
      </c>
      <c r="C1591" s="20" t="s">
        <v>12</v>
      </c>
      <c r="D1591" s="21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20591</v>
      </c>
      <c r="B1592" s="19" t="s">
        <v>239</v>
      </c>
      <c r="C1592" s="22" t="s">
        <v>13</v>
      </c>
      <c r="D1592" s="20"/>
      <c r="E1592" s="1" t="s">
        <v>13</v>
      </c>
      <c r="F1592" s="1" t="s">
        <v>13</v>
      </c>
      <c r="G1592" s="1" t="s">
        <v>13</v>
      </c>
      <c r="H1592" s="1" t="s">
        <v>14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20592</v>
      </c>
      <c r="B1593" s="19" t="str">
        <f>HYPERLINK("http://congbao.hochiminhcity.gov.vn/cong-bao/van-ban/quyet-dinh/so/2702-qd-ubnd/ngay/27-05-2013/noi-dung/32371/37690", "UBND Ủy ban nhân dân xã Tân Hiệp thành phố Hồ Chí Minh")</f>
        <v>UBND Ủy ban nhân dân xã Tân Hiệp thành phố Hồ Chí Minh</v>
      </c>
      <c r="C1593" s="20" t="s">
        <v>12</v>
      </c>
      <c r="D1593" s="21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20593</v>
      </c>
      <c r="B1594" s="19" t="str">
        <f>HYPERLINK("https://www.facebook.com/UBNDxaNhiBinh/", "Công an xã Nhị Bình thành phố Hồ Chí Minh")</f>
        <v>Công an xã Nhị Bình thành phố Hồ Chí Minh</v>
      </c>
      <c r="C1594" s="20" t="s">
        <v>12</v>
      </c>
      <c r="D1594" s="20"/>
      <c r="E1594" s="1" t="s">
        <v>13</v>
      </c>
      <c r="F1594" s="1" t="s">
        <v>13</v>
      </c>
      <c r="G1594" s="1" t="s">
        <v>13</v>
      </c>
      <c r="H1594" s="1" t="s">
        <v>14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20594</v>
      </c>
      <c r="B1595" s="19" t="str">
        <f>HYPERLINK("https://xanhibinh.hocmon.gov.vn/", "UBND Ủy ban nhân dân xã Nhị Bình thành phố Hồ Chí Minh")</f>
        <v>UBND Ủy ban nhân dân xã Nhị Bình thành phố Hồ Chí Minh</v>
      </c>
      <c r="C1595" s="20" t="s">
        <v>12</v>
      </c>
      <c r="D1595" s="21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20595</v>
      </c>
      <c r="B1596" s="19" t="s">
        <v>240</v>
      </c>
      <c r="C1596" s="22" t="s">
        <v>13</v>
      </c>
      <c r="D1596" s="20"/>
      <c r="E1596" s="1" t="s">
        <v>13</v>
      </c>
      <c r="F1596" s="1" t="s">
        <v>13</v>
      </c>
      <c r="G1596" s="1" t="s">
        <v>13</v>
      </c>
      <c r="H1596" s="1" t="s">
        <v>14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20596</v>
      </c>
      <c r="B1597" s="19" t="str">
        <f>HYPERLINK("https://xadongthanh.hocmon.gov.vn/", "UBND Ủy ban nhân dân xã Đông Thạnh thành phố Hồ Chí Minh")</f>
        <v>UBND Ủy ban nhân dân xã Đông Thạnh thành phố Hồ Chí Minh</v>
      </c>
      <c r="C1597" s="20" t="s">
        <v>12</v>
      </c>
      <c r="D1597" s="21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20597</v>
      </c>
      <c r="B1598" s="19" t="str">
        <f>HYPERLINK("https://www.facebook.com/mttqhm.tanthoinhi/?locale=vi_VN", "Công an xã Tân Thới Nhì thành phố Hồ Chí Minh")</f>
        <v>Công an xã Tân Thới Nhì thành phố Hồ Chí Minh</v>
      </c>
      <c r="C1598" s="20" t="s">
        <v>12</v>
      </c>
      <c r="D1598" s="20"/>
      <c r="E1598" s="1" t="s">
        <v>13</v>
      </c>
      <c r="F1598" s="1" t="s">
        <v>13</v>
      </c>
      <c r="G1598" s="1" t="s">
        <v>13</v>
      </c>
      <c r="H1598" s="1" t="s">
        <v>14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20598</v>
      </c>
      <c r="B1599" s="19" t="str">
        <f>HYPERLINK("https://xatanthoinhi.hocmon.gov.vn/", "UBND Ủy ban nhân dân xã Tân Thới Nhì thành phố Hồ Chí Minh")</f>
        <v>UBND Ủy ban nhân dân xã Tân Thới Nhì thành phố Hồ Chí Minh</v>
      </c>
      <c r="C1599" s="20" t="s">
        <v>12</v>
      </c>
      <c r="D1599" s="21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20599</v>
      </c>
      <c r="B1600" s="19" t="str">
        <f>HYPERLINK("https://www.facebook.com/2598010030500516", "Công an xã Thới Tam Thôn thành phố Hồ Chí Minh")</f>
        <v>Công an xã Thới Tam Thôn thành phố Hồ Chí Minh</v>
      </c>
      <c r="C1600" s="20" t="s">
        <v>12</v>
      </c>
      <c r="D1600" s="20"/>
      <c r="E1600" s="1" t="s">
        <v>13</v>
      </c>
      <c r="F1600" s="1" t="s">
        <v>13</v>
      </c>
      <c r="G1600" s="1" t="s">
        <v>13</v>
      </c>
      <c r="H1600" s="1" t="s">
        <v>14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20600</v>
      </c>
      <c r="B1601" s="19" t="str">
        <f>HYPERLINK("https://xathoitamthon.hocmon.gov.vn/", "UBND Ủy ban nhân dân xã Thới Tam Thôn thành phố Hồ Chí Minh")</f>
        <v>UBND Ủy ban nhân dân xã Thới Tam Thôn thành phố Hồ Chí Minh</v>
      </c>
      <c r="C1601" s="20" t="s">
        <v>12</v>
      </c>
      <c r="D1601" s="21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20601</v>
      </c>
      <c r="B1602" s="19" t="str">
        <f>HYPERLINK("https://www.facebook.com/MTTQXTS/", "Công an xã Xuân Thới Sơn thành phố Hồ Chí Minh")</f>
        <v>Công an xã Xuân Thới Sơn thành phố Hồ Chí Minh</v>
      </c>
      <c r="C1602" s="20" t="s">
        <v>12</v>
      </c>
      <c r="D1602" s="20"/>
      <c r="E1602" s="1" t="s">
        <v>13</v>
      </c>
      <c r="F1602" s="1" t="s">
        <v>13</v>
      </c>
      <c r="G1602" s="1" t="s">
        <v>13</v>
      </c>
      <c r="H1602" s="1" t="s">
        <v>14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20602</v>
      </c>
      <c r="B1603" s="19" t="str">
        <f>HYPERLINK("https://xaxuanthoison.hocmon.gov.vn/", "UBND Ủy ban nhân dân xã Xuân Thới Sơn thành phố Hồ Chí Minh")</f>
        <v>UBND Ủy ban nhân dân xã Xuân Thới Sơn thành phố Hồ Chí Minh</v>
      </c>
      <c r="C1603" s="20" t="s">
        <v>12</v>
      </c>
      <c r="D1603" s="21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20603</v>
      </c>
      <c r="B1604" s="19" t="str">
        <f>HYPERLINK("https://www.facebook.com/mttqhm.tanxuan/", "Công an xã Tân Xuân thành phố Hồ Chí Minh")</f>
        <v>Công an xã Tân Xuân thành phố Hồ Chí Minh</v>
      </c>
      <c r="C1604" s="20" t="s">
        <v>12</v>
      </c>
      <c r="D1604" s="20" t="s">
        <v>16</v>
      </c>
      <c r="E1604" s="1" t="s">
        <v>13</v>
      </c>
      <c r="F1604" s="1" t="s">
        <v>13</v>
      </c>
      <c r="G1604" s="1" t="s">
        <v>13</v>
      </c>
      <c r="H1604" s="1" t="s">
        <v>14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20604</v>
      </c>
      <c r="B1605" s="19" t="str">
        <f>HYPERLINK("http://xatanxuan.hocmon.gov.vn/", "UBND Ủy ban nhân dân xã Tân Xuân thành phố Hồ Chí Minh")</f>
        <v>UBND Ủy ban nhân dân xã Tân Xuân thành phố Hồ Chí Minh</v>
      </c>
      <c r="C1605" s="20" t="s">
        <v>12</v>
      </c>
      <c r="D1605" s="21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20605</v>
      </c>
      <c r="B1606" s="19" t="str">
        <f>HYPERLINK("https://www.facebook.com/DoanxaXuanThoiDong/?locale=vi_VN", "Công an xã Xuân Thới Đông thành phố Hồ Chí Minh")</f>
        <v>Công an xã Xuân Thới Đông thành phố Hồ Chí Minh</v>
      </c>
      <c r="C1606" s="20" t="s">
        <v>12</v>
      </c>
      <c r="D1606" s="20"/>
      <c r="E1606" s="1" t="s">
        <v>13</v>
      </c>
      <c r="F1606" s="1" t="s">
        <v>13</v>
      </c>
      <c r="G1606" s="1" t="s">
        <v>13</v>
      </c>
      <c r="H1606" s="1" t="s">
        <v>14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20606</v>
      </c>
      <c r="B1607" s="19" t="str">
        <f>HYPERLINK("https://xaxuanthoidong.hocmon.gov.vn/", "UBND Ủy ban nhân dân xã Xuân Thới Đông thành phố Hồ Chí Minh")</f>
        <v>UBND Ủy ban nhân dân xã Xuân Thới Đông thành phố Hồ Chí Minh</v>
      </c>
      <c r="C1607" s="20" t="s">
        <v>12</v>
      </c>
      <c r="D1607" s="21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20607</v>
      </c>
      <c r="B1608" s="19" t="str">
        <f>HYPERLINK("https://www.facebook.com/p/%C4%90o%C3%A0n-TNCS-H%E1%BB%93-Ch%C3%AD-Minh-X%C3%A3-Trung-Ch%C3%A1nh-H%C3%B3c-M%C3%B4n-100083411857443/", "Công an xã Trung Chánh thành phố Hồ Chí Minh")</f>
        <v>Công an xã Trung Chánh thành phố Hồ Chí Minh</v>
      </c>
      <c r="C1608" s="20" t="s">
        <v>12</v>
      </c>
      <c r="D1608" s="20"/>
      <c r="E1608" s="1" t="s">
        <v>13</v>
      </c>
      <c r="F1608" s="1" t="s">
        <v>13</v>
      </c>
      <c r="G1608" s="1" t="s">
        <v>13</v>
      </c>
      <c r="H1608" s="1" t="s">
        <v>14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20608</v>
      </c>
      <c r="B1609" s="19" t="str">
        <f>HYPERLINK("https://xatrungchanh.hocmon.gov.vn/", "UBND Ủy ban nhân dân xã Trung Chánh thành phố Hồ Chí Minh")</f>
        <v>UBND Ủy ban nhân dân xã Trung Chánh thành phố Hồ Chí Minh</v>
      </c>
      <c r="C1609" s="20" t="s">
        <v>12</v>
      </c>
      <c r="D1609" s="21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20609</v>
      </c>
      <c r="B1610" s="19" t="s">
        <v>241</v>
      </c>
      <c r="C1610" s="22" t="s">
        <v>13</v>
      </c>
      <c r="D1610" s="20" t="s">
        <v>16</v>
      </c>
      <c r="E1610" s="1" t="s">
        <v>13</v>
      </c>
      <c r="F1610" s="1" t="s">
        <v>13</v>
      </c>
      <c r="G1610" s="1" t="s">
        <v>13</v>
      </c>
      <c r="H1610" s="1" t="s">
        <v>14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20610</v>
      </c>
      <c r="B1611" s="19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1611" s="20" t="s">
        <v>12</v>
      </c>
      <c r="D1611" s="21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20611</v>
      </c>
      <c r="B1612" s="19" t="str">
        <f>HYPERLINK("https://www.facebook.com/rockitfitnesscenter/", "Công an xã Bà Điểm thành phố Hồ Chí Minh")</f>
        <v>Công an xã Bà Điểm thành phố Hồ Chí Minh</v>
      </c>
      <c r="C1612" s="20" t="s">
        <v>12</v>
      </c>
      <c r="D1612" s="20"/>
      <c r="E1612" s="1" t="s">
        <v>13</v>
      </c>
      <c r="F1612" s="1" t="s">
        <v>13</v>
      </c>
      <c r="G1612" s="1" t="s">
        <v>13</v>
      </c>
      <c r="H1612" s="1" t="s">
        <v>14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20612</v>
      </c>
      <c r="B1613" s="19" t="str">
        <f>HYPERLINK("https://xabadiem.hocmon.gov.vn/", "UBND Ủy ban nhân dân xã Bà Điểm thành phố Hồ Chí Minh")</f>
        <v>UBND Ủy ban nhân dân xã Bà Điểm thành phố Hồ Chí Minh</v>
      </c>
      <c r="C1613" s="20" t="s">
        <v>12</v>
      </c>
      <c r="D1613" s="21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20613</v>
      </c>
      <c r="B1614" s="19" t="str">
        <f>HYPERLINK("https://www.facebook.com/phamvanhaingaymoi/", "Công an xã Phạm Văn Hai thành phố Hồ Chí Minh")</f>
        <v>Công an xã Phạm Văn Hai thành phố Hồ Chí Minh</v>
      </c>
      <c r="C1614" s="20" t="s">
        <v>12</v>
      </c>
      <c r="D1614" s="20"/>
      <c r="E1614" s="1" t="s">
        <v>13</v>
      </c>
      <c r="F1614" s="1" t="s">
        <v>13</v>
      </c>
      <c r="G1614" s="1" t="s">
        <v>13</v>
      </c>
      <c r="H1614" s="1" t="s">
        <v>14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20614</v>
      </c>
      <c r="B1615" s="19" t="str">
        <f>HYPERLINK("https://binhchanh.hochiminhcity.gov.vn/phamvanhai/uy-ban-nhan-dan-2?pagenumber=5", "UBND Ủy ban nhân dân xã Phạm Văn Hai thành phố Hồ Chí Minh")</f>
        <v>UBND Ủy ban nhân dân xã Phạm Văn Hai thành phố Hồ Chí Minh</v>
      </c>
      <c r="C1615" s="20" t="s">
        <v>12</v>
      </c>
      <c r="D1615" s="21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20615</v>
      </c>
      <c r="B1616" s="19" t="str">
        <f>HYPERLINK("https://www.facebook.com/p/Tu%E1%BB%95i-tr%E1%BA%BB-V%C4%A9nh-L%E1%BB%99c-A-100045482695387/", "Công an xã Vĩnh Lộc A thành phố Hồ Chí Minh")</f>
        <v>Công an xã Vĩnh Lộc A thành phố Hồ Chí Minh</v>
      </c>
      <c r="C1616" s="20" t="s">
        <v>12</v>
      </c>
      <c r="D1616" s="20"/>
      <c r="E1616" s="1" t="s">
        <v>13</v>
      </c>
      <c r="F1616" s="1" t="s">
        <v>13</v>
      </c>
      <c r="G1616" s="1" t="s">
        <v>13</v>
      </c>
      <c r="H1616" s="1" t="s">
        <v>14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20616</v>
      </c>
      <c r="B1617" s="19" t="str">
        <f>HYPERLINK("https://binhchanh.hochiminhcity.gov.vn/binhchanh/changewebsite-vinhloca?returnurl=%2Fbinhchanh%2Ftrang-chu", "UBND Ủy ban nhân dân xã Vĩnh Lộc A thành phố Hồ Chí Minh")</f>
        <v>UBND Ủy ban nhân dân xã Vĩnh Lộc A thành phố Hồ Chí Minh</v>
      </c>
      <c r="C1617" s="20" t="s">
        <v>12</v>
      </c>
      <c r="D1617" s="21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20617</v>
      </c>
      <c r="B1618" s="19" t="str">
        <f>HYPERLINK("https://www.facebook.com/doanxavinhlocb/", "Công an xã Vĩnh Lộc B thành phố Hồ Chí Minh")</f>
        <v>Công an xã Vĩnh Lộc B thành phố Hồ Chí Minh</v>
      </c>
      <c r="C1618" s="20" t="s">
        <v>12</v>
      </c>
      <c r="D1618" s="20"/>
      <c r="E1618" s="1" t="s">
        <v>13</v>
      </c>
      <c r="F1618" s="1" t="s">
        <v>13</v>
      </c>
      <c r="G1618" s="1" t="s">
        <v>13</v>
      </c>
      <c r="H1618" s="1" t="s">
        <v>14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20618</v>
      </c>
      <c r="B1619" s="19" t="str">
        <f>HYPERLINK("https://binhchanh.hochiminhcity.gov.vn/vinhlocb/trang-chu", "UBND Ủy ban nhân dân xã Vĩnh Lộc B thành phố Hồ Chí Minh")</f>
        <v>UBND Ủy ban nhân dân xã Vĩnh Lộc B thành phố Hồ Chí Minh</v>
      </c>
      <c r="C1619" s="20" t="s">
        <v>12</v>
      </c>
      <c r="D1619" s="21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20619</v>
      </c>
      <c r="B1620" s="19" t="str">
        <f>HYPERLINK("https://www.facebook.com/tuoitrebinhloi/", "Công an xã Bình Lợi thành phố Hồ Chí Minh")</f>
        <v>Công an xã Bình Lợi thành phố Hồ Chí Minh</v>
      </c>
      <c r="C1620" s="20" t="s">
        <v>12</v>
      </c>
      <c r="D1620" s="20"/>
      <c r="E1620" s="1" t="s">
        <v>13</v>
      </c>
      <c r="F1620" s="1" t="s">
        <v>13</v>
      </c>
      <c r="G1620" s="1" t="s">
        <v>13</v>
      </c>
      <c r="H1620" s="1" t="s">
        <v>14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20620</v>
      </c>
      <c r="B1621" s="19" t="str">
        <f>HYPERLINK("https://binhchanh.hochiminhcity.gov.vn/binhloi/gop-y-website", "UBND Ủy ban nhân dân xã Bình Lợi thành phố Hồ Chí Minh")</f>
        <v>UBND Ủy ban nhân dân xã Bình Lợi thành phố Hồ Chí Minh</v>
      </c>
      <c r="C1621" s="20" t="s">
        <v>12</v>
      </c>
      <c r="D1621" s="21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20621</v>
      </c>
      <c r="B1622" s="19" t="str">
        <f>HYPERLINK("https://www.facebook.com/banchqsleminhxuan/", "Công an xã Lê Minh Xuân thành phố Hồ Chí Minh")</f>
        <v>Công an xã Lê Minh Xuân thành phố Hồ Chí Minh</v>
      </c>
      <c r="C1622" s="20" t="s">
        <v>12</v>
      </c>
      <c r="D1622" s="20"/>
      <c r="E1622" s="1" t="s">
        <v>13</v>
      </c>
      <c r="F1622" s="1" t="s">
        <v>13</v>
      </c>
      <c r="G1622" s="1" t="s">
        <v>13</v>
      </c>
      <c r="H1622" s="1" t="s">
        <v>14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20622</v>
      </c>
      <c r="B1623" s="19" t="str">
        <f>HYPERLINK("https://binhchanh.hochiminhcity.gov.vn/leminhxuan/uy-ban-nhan-dan", "UBND Ủy ban nhân dân xã Lê Minh Xuân thành phố Hồ Chí Minh")</f>
        <v>UBND Ủy ban nhân dân xã Lê Minh Xuân thành phố Hồ Chí Minh</v>
      </c>
      <c r="C1623" s="20" t="s">
        <v>12</v>
      </c>
      <c r="D1623" s="21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20623</v>
      </c>
      <c r="B1624" s="19" t="str">
        <f>HYPERLINK("https://www.facebook.com/p/C%C3%B4ng-an-x%C3%A3-T%C3%A2n-Nh%E1%BB%B1t-huy%E1%BB%87n-B%C3%ACnh-Ch%C3%A1nh-100079848999236/", "Công an xã Tân Nhựt thành phố Hồ Chí Minh")</f>
        <v>Công an xã Tân Nhựt thành phố Hồ Chí Minh</v>
      </c>
      <c r="C1624" s="20" t="s">
        <v>12</v>
      </c>
      <c r="D1624" s="20"/>
      <c r="E1624" s="1" t="s">
        <v>13</v>
      </c>
      <c r="F1624" s="1" t="s">
        <v>13</v>
      </c>
      <c r="G1624" s="1" t="s">
        <v>13</v>
      </c>
      <c r="H1624" s="1" t="s">
        <v>14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20624</v>
      </c>
      <c r="B1625" s="19" t="str">
        <f>HYPERLINK("https://binhchanh.hochiminhcity.gov.vn/tannhut/uy-ban-nhan-dan-2", "UBND Ủy ban nhân dân xã Tân Nhựt thành phố Hồ Chí Minh")</f>
        <v>UBND Ủy ban nhân dân xã Tân Nhựt thành phố Hồ Chí Minh</v>
      </c>
      <c r="C1625" s="20" t="s">
        <v>12</v>
      </c>
      <c r="D1625" s="21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20625</v>
      </c>
      <c r="B1626" s="19" t="str">
        <f>HYPERLINK("https://www.facebook.com/p/Ng%C6%B0%E1%BB%9Di-T%C3%A2n-Ki%C3%AAn-100069529656398/", "Công an xã Tân Kiên thành phố Hồ Chí Minh")</f>
        <v>Công an xã Tân Kiên thành phố Hồ Chí Minh</v>
      </c>
      <c r="C1626" s="20" t="s">
        <v>12</v>
      </c>
      <c r="D1626" s="20"/>
      <c r="E1626" s="1" t="s">
        <v>13</v>
      </c>
      <c r="F1626" s="1" t="s">
        <v>13</v>
      </c>
      <c r="G1626" s="1" t="s">
        <v>13</v>
      </c>
      <c r="H1626" s="1" t="s">
        <v>14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20626</v>
      </c>
      <c r="B1627" s="19" t="str">
        <f>HYPERLINK("https://binhchanh.hochiminhcity.gov.vn/tankien/trang-chu", "UBND Ủy ban nhân dân xã Tân Kiên thành phố Hồ Chí Minh")</f>
        <v>UBND Ủy ban nhân dân xã Tân Kiên thành phố Hồ Chí Minh</v>
      </c>
      <c r="C1627" s="20" t="s">
        <v>12</v>
      </c>
      <c r="D1627" s="21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20627</v>
      </c>
      <c r="B1628" s="19" t="str">
        <f>HYPERLINK("https://www.facebook.com/tuoitrecatphcm/?locale=mk_MK", "Công an xã Bình Hưng thành phố Hồ Chí Minh")</f>
        <v>Công an xã Bình Hưng thành phố Hồ Chí Minh</v>
      </c>
      <c r="C1628" s="20" t="s">
        <v>12</v>
      </c>
      <c r="D1628" s="20"/>
      <c r="E1628" s="1" t="s">
        <v>13</v>
      </c>
      <c r="F1628" s="1" t="s">
        <v>13</v>
      </c>
      <c r="G1628" s="1" t="s">
        <v>13</v>
      </c>
      <c r="H1628" s="1" t="s">
        <v>14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20628</v>
      </c>
      <c r="B1629" s="19" t="str">
        <f>HYPERLINK("https://binhchanh.hochiminhcity.gov.vn/binhchanh/changewebsite-binhhung?returnurl=%2Fbinhchanh%2Ftrang-chu", "UBND Ủy ban nhân dân xã Bình Hưng thành phố Hồ Chí Minh")</f>
        <v>UBND Ủy ban nhân dân xã Bình Hưng thành phố Hồ Chí Minh</v>
      </c>
      <c r="C1629" s="20" t="s">
        <v>12</v>
      </c>
      <c r="D1629" s="21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20629</v>
      </c>
      <c r="B1630" s="19" t="str">
        <f>HYPERLINK("https://www.facebook.com/p/X%C3%83-%C4%90O%C3%80N-PHONG-PH%C3%9A-100069019966029/", "Công an xã Phong Phú thành phố Hồ Chí Minh")</f>
        <v>Công an xã Phong Phú thành phố Hồ Chí Minh</v>
      </c>
      <c r="C1630" s="20" t="s">
        <v>12</v>
      </c>
      <c r="D1630" s="20"/>
      <c r="E1630" s="1" t="s">
        <v>13</v>
      </c>
      <c r="F1630" s="1" t="s">
        <v>13</v>
      </c>
      <c r="G1630" s="1" t="s">
        <v>13</v>
      </c>
      <c r="H1630" s="1" t="s">
        <v>14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20630</v>
      </c>
      <c r="B1631" s="19" t="str">
        <f>HYPERLINK("https://binhchanh.hochiminhcity.gov.vn/phongphu/uy-ban-nhan-dan", "UBND Ủy ban nhân dân xã Phong Phú thành phố Hồ Chí Minh")</f>
        <v>UBND Ủy ban nhân dân xã Phong Phú thành phố Hồ Chí Minh</v>
      </c>
      <c r="C1631" s="20" t="s">
        <v>12</v>
      </c>
      <c r="D1631" s="21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20631</v>
      </c>
      <c r="B1632" s="19" t="s">
        <v>242</v>
      </c>
      <c r="C1632" s="22" t="s">
        <v>13</v>
      </c>
      <c r="D1632" s="20"/>
      <c r="E1632" s="1" t="s">
        <v>13</v>
      </c>
      <c r="F1632" s="1" t="s">
        <v>13</v>
      </c>
      <c r="G1632" s="1" t="s">
        <v>13</v>
      </c>
      <c r="H1632" s="1" t="s">
        <v>14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20632</v>
      </c>
      <c r="B1633" s="19" t="str">
        <f>HYPERLINK("https://binhchanh.hochiminhcity.gov.vn/binhchanh/changewebsite-anphutay?returnurl=%2Fbinhchanh%2Ftrang-chu", "UBND Ủy ban nhân dân xã An Phú Tây thành phố Hồ Chí Minh")</f>
        <v>UBND Ủy ban nhân dân xã An Phú Tây thành phố Hồ Chí Minh</v>
      </c>
      <c r="C1633" s="20" t="s">
        <v>12</v>
      </c>
      <c r="D1633" s="21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20633</v>
      </c>
      <c r="B1634" s="19" t="str">
        <f>HYPERLINK("https://www.facebook.com/TuoiTreXaHungLong/", "Công an xã Hưng Long thành phố Hồ Chí Minh")</f>
        <v>Công an xã Hưng Long thành phố Hồ Chí Minh</v>
      </c>
      <c r="C1634" s="20" t="s">
        <v>12</v>
      </c>
      <c r="D1634" s="20"/>
      <c r="E1634" s="1" t="s">
        <v>13</v>
      </c>
      <c r="F1634" s="1" t="s">
        <v>13</v>
      </c>
      <c r="G1634" s="1" t="s">
        <v>13</v>
      </c>
      <c r="H1634" s="1" t="s">
        <v>14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20634</v>
      </c>
      <c r="B1635" s="19" t="str">
        <f>HYPERLINK("https://binhchanh.hochiminhcity.gov.vn/hunglong/trang-chu", "UBND Ủy ban nhân dân xã Hưng Long thành phố Hồ Chí Minh")</f>
        <v>UBND Ủy ban nhân dân xã Hưng Long thành phố Hồ Chí Minh</v>
      </c>
      <c r="C1635" s="20" t="s">
        <v>12</v>
      </c>
      <c r="D1635" s="21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20635</v>
      </c>
      <c r="B1636" s="19" t="str">
        <f>HYPERLINK("https://www.facebook.com/tuoitredaphuoc/", "Công an xã Đa Phước thành phố Hồ Chí Minh")</f>
        <v>Công an xã Đa Phước thành phố Hồ Chí Minh</v>
      </c>
      <c r="C1636" s="20" t="s">
        <v>12</v>
      </c>
      <c r="D1636" s="20"/>
      <c r="E1636" s="1" t="s">
        <v>13</v>
      </c>
      <c r="F1636" s="1" t="s">
        <v>13</v>
      </c>
      <c r="G1636" s="1" t="s">
        <v>13</v>
      </c>
      <c r="H1636" s="1" t="s">
        <v>14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20636</v>
      </c>
      <c r="B1637" s="19" t="str">
        <f>HYPERLINK("https://binhchanh.hochiminhcity.gov.vn/binhchanh/can-bo-cong-chuc?pagenumber=2", "UBND Ủy ban nhân dân xã Đa Phước thành phố Hồ Chí Minh")</f>
        <v>UBND Ủy ban nhân dân xã Đa Phước thành phố Hồ Chí Minh</v>
      </c>
      <c r="C1637" s="20" t="s">
        <v>12</v>
      </c>
      <c r="D1637" s="21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20637</v>
      </c>
      <c r="B1638" s="19" t="s">
        <v>243</v>
      </c>
      <c r="C1638" s="22" t="s">
        <v>13</v>
      </c>
      <c r="D1638" s="20"/>
      <c r="E1638" s="1" t="s">
        <v>13</v>
      </c>
      <c r="F1638" s="1" t="s">
        <v>13</v>
      </c>
      <c r="G1638" s="1" t="s">
        <v>13</v>
      </c>
      <c r="H1638" s="1" t="s">
        <v>14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20638</v>
      </c>
      <c r="B1639" s="19" t="str">
        <f>HYPERLINK("https://binhchanh.hochiminhcity.gov.vn/tanquytay/uy-ban-nhan-dan-2", "UBND Ủy ban nhân dân xã Tân Quý Tây thành phố Hồ Chí Minh")</f>
        <v>UBND Ủy ban nhân dân xã Tân Quý Tây thành phố Hồ Chí Minh</v>
      </c>
      <c r="C1639" s="20" t="s">
        <v>12</v>
      </c>
      <c r="D1639" s="21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20639</v>
      </c>
      <c r="B1640" s="19" t="str">
        <f>HYPERLINK("https://www.facebook.com/tuoitrecatphcm/?locale=mk_MK", "Công an xã Bình Chánh thành phố Hồ Chí Minh")</f>
        <v>Công an xã Bình Chánh thành phố Hồ Chí Minh</v>
      </c>
      <c r="C1640" s="20" t="s">
        <v>12</v>
      </c>
      <c r="D1640" s="20"/>
      <c r="E1640" s="1" t="s">
        <v>13</v>
      </c>
      <c r="F1640" s="1" t="s">
        <v>13</v>
      </c>
      <c r="G1640" s="1" t="s">
        <v>13</v>
      </c>
      <c r="H1640" s="1" t="s">
        <v>14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20640</v>
      </c>
      <c r="B1641" s="19" t="str">
        <f>HYPERLINK("https://binhchanh.hochiminhcity.gov.vn/", "UBND Ủy ban nhân dân xã Bình Chánh thành phố Hồ Chí Minh")</f>
        <v>UBND Ủy ban nhân dân xã Bình Chánh thành phố Hồ Chí Minh</v>
      </c>
      <c r="C1641" s="20" t="s">
        <v>12</v>
      </c>
      <c r="D1641" s="21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20641</v>
      </c>
      <c r="B1642" s="19" t="s">
        <v>244</v>
      </c>
      <c r="C1642" s="22" t="s">
        <v>13</v>
      </c>
      <c r="D1642" s="20"/>
      <c r="E1642" s="1" t="s">
        <v>13</v>
      </c>
      <c r="F1642" s="1" t="s">
        <v>13</v>
      </c>
      <c r="G1642" s="1" t="s">
        <v>13</v>
      </c>
      <c r="H1642" s="1" t="s">
        <v>14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20642</v>
      </c>
      <c r="B1643" s="19" t="str">
        <f>HYPERLINK("https://dichvucong.gov.vn/p/phananhkiennghi/pakn-detail.html?id=167961", "UBND Ủy ban nhân dân xã Quy Đức thành phố Hồ Chí Minh")</f>
        <v>UBND Ủy ban nhân dân xã Quy Đức thành phố Hồ Chí Minh</v>
      </c>
      <c r="C1643" s="20" t="s">
        <v>12</v>
      </c>
      <c r="D1643" s="21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20643</v>
      </c>
      <c r="B1644" s="19" t="str">
        <f>HYPERLINK("https://www.facebook.com/tytxaphuockien1/?locale=km_KH", "Công an xã Phước Kiển thành phố Hồ Chí Minh")</f>
        <v>Công an xã Phước Kiển thành phố Hồ Chí Minh</v>
      </c>
      <c r="C1644" s="20" t="s">
        <v>12</v>
      </c>
      <c r="D1644" s="20"/>
      <c r="E1644" s="1" t="s">
        <v>13</v>
      </c>
      <c r="F1644" s="1" t="s">
        <v>13</v>
      </c>
      <c r="G1644" s="1" t="s">
        <v>13</v>
      </c>
      <c r="H1644" s="1" t="s">
        <v>14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20644</v>
      </c>
      <c r="B1645" s="19" t="str">
        <f>HYPERLINK("http://congbao.hochiminhcity.gov.vn/tin-tuc-tong-hop/cong-ty-tnhh-nam-sai-gon-residences-lam-chu-%C4%91au-tu-du-an-khu-nha-o-xa-phuoc-kien-huyen-nha-be", "UBND Ủy ban nhân dân xã Phước Kiển thành phố Hồ Chí Minh")</f>
        <v>UBND Ủy ban nhân dân xã Phước Kiển thành phố Hồ Chí Minh</v>
      </c>
      <c r="C1645" s="20" t="s">
        <v>12</v>
      </c>
      <c r="D1645" s="21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20645</v>
      </c>
      <c r="B1646" s="19" t="s">
        <v>245</v>
      </c>
      <c r="C1646" s="22" t="s">
        <v>13</v>
      </c>
      <c r="D1646" s="20"/>
      <c r="E1646" s="1" t="s">
        <v>13</v>
      </c>
      <c r="F1646" s="1" t="s">
        <v>13</v>
      </c>
      <c r="G1646" s="1" t="s">
        <v>13</v>
      </c>
      <c r="H1646" s="1" t="s">
        <v>14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20646</v>
      </c>
      <c r="B1647" s="19" t="str">
        <f>HYPERLINK("http://congbao.hochiminhcity.gov.vn/tin-tuc-tong-hop/De-an-xay-dung-nong-thon-moi-xa-Phuoc-Loc--huyen-Nha-Be-giai-doan-2012---2015", "UBND Ủy ban nhân dân xã Phước Lộc thành phố Hồ Chí Minh")</f>
        <v>UBND Ủy ban nhân dân xã Phước Lộc thành phố Hồ Chí Minh</v>
      </c>
      <c r="C1647" s="20" t="s">
        <v>12</v>
      </c>
      <c r="D1647" s="21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20647</v>
      </c>
      <c r="B1648" s="19" t="s">
        <v>246</v>
      </c>
      <c r="C1648" s="22" t="s">
        <v>13</v>
      </c>
      <c r="D1648" s="20"/>
      <c r="E1648" s="1" t="s">
        <v>13</v>
      </c>
      <c r="F1648" s="1" t="s">
        <v>13</v>
      </c>
      <c r="G1648" s="1" t="s">
        <v>13</v>
      </c>
      <c r="H1648" s="1" t="s">
        <v>14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20648</v>
      </c>
      <c r="B1649" s="19" t="s">
        <v>247</v>
      </c>
      <c r="C1649" s="20" t="s">
        <v>12</v>
      </c>
      <c r="D1649" s="21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20649</v>
      </c>
      <c r="B1650" s="19" t="str">
        <f>HYPERLINK("https://www.facebook.com/p/C%C3%B4ng-an-x%C3%A3-Ph%C3%BA-Xu%C3%A2n-th%C3%A0nh-ph%E1%BB%91-Th%C3%A1i-B%C3%ACnh-100061004888210/", "Công an xã Phú Xuân thành phố Hồ Chí Minh")</f>
        <v>Công an xã Phú Xuân thành phố Hồ Chí Minh</v>
      </c>
      <c r="C1650" s="20" t="s">
        <v>12</v>
      </c>
      <c r="D1650" s="20"/>
      <c r="E1650" s="1" t="s">
        <v>13</v>
      </c>
      <c r="F1650" s="1" t="s">
        <v>13</v>
      </c>
      <c r="G1650" s="1" t="s">
        <v>13</v>
      </c>
      <c r="H1650" s="1" t="s">
        <v>14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20650</v>
      </c>
      <c r="B1651" s="19" t="str">
        <f>HYPERLINK("http://www.congbao.hochiminhcity.gov.vn/tin-tuc-tong-hop/cong-nhan-xa-phu-xuan-huyen-nha-be-thanh-pho-ho-chi-minh-%C4%91at-chuan-nong-thon-moi-nang-cao-nam-2019", "UBND Ủy ban nhân dân xã Phú Xuân thành phố Hồ Chí Minh")</f>
        <v>UBND Ủy ban nhân dân xã Phú Xuân thành phố Hồ Chí Minh</v>
      </c>
      <c r="C1651" s="20" t="s">
        <v>12</v>
      </c>
      <c r="D1651" s="21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20651</v>
      </c>
      <c r="B1652" s="19" t="str">
        <f>HYPERLINK("https://www.facebook.com/p/C%C3%B4ng-an-x%C3%A3-Long-Th%E1%BB%9Bi-huy%E1%BB%87n-Ch%E1%BB%A3-L%C3%A1ch-100072520025903/", "Công an xã Long Thới thành phố Hồ Chí Minh")</f>
        <v>Công an xã Long Thới thành phố Hồ Chí Minh</v>
      </c>
      <c r="C1652" s="20" t="s">
        <v>12</v>
      </c>
      <c r="D1652" s="20"/>
      <c r="E1652" s="1" t="s">
        <v>13</v>
      </c>
      <c r="F1652" s="1" t="s">
        <v>13</v>
      </c>
      <c r="G1652" s="1" t="s">
        <v>13</v>
      </c>
      <c r="H1652" s="1" t="s">
        <v>14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20652</v>
      </c>
      <c r="B1653" s="19" t="str">
        <f>HYPERLINK("http://congbao.hochiminhcity.gov.vn/tin-tuc-tong-hop/cong-nhan-xa-long-thoi-huyen-nha-be-%C4%91at-chuan-nong-thon-moi", "UBND Ủy ban nhân dân xã Long Thới thành phố Hồ Chí Minh")</f>
        <v>UBND Ủy ban nhân dân xã Long Thới thành phố Hồ Chí Minh</v>
      </c>
      <c r="C1653" s="20" t="s">
        <v>12</v>
      </c>
      <c r="D1653" s="21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20653</v>
      </c>
      <c r="B1654" s="19" t="str">
        <f>HYPERLINK("https://www.facebook.com/dtn.xahiepphuoc/", "Công an xã Hiệp Phước thành phố Hồ Chí Minh")</f>
        <v>Công an xã Hiệp Phước thành phố Hồ Chí Minh</v>
      </c>
      <c r="C1654" s="20" t="s">
        <v>12</v>
      </c>
      <c r="D1654" s="20"/>
      <c r="E1654" s="1" t="s">
        <v>13</v>
      </c>
      <c r="F1654" s="1" t="s">
        <v>13</v>
      </c>
      <c r="G1654" s="1" t="s">
        <v>13</v>
      </c>
      <c r="H1654" s="1" t="s">
        <v>14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20654</v>
      </c>
      <c r="B1655" s="19" t="str">
        <f>HYPERLINK("http://www.congbao.hochiminhcity.gov.vn/cong-bao/van-ban/quyet-dinh/so/7274-qd-ubnd/ngay/31-12-2013/noi-dung/39670/39718", "UBND Ủy ban nhân dân xã Hiệp Phước thành phố Hồ Chí Minh")</f>
        <v>UBND Ủy ban nhân dân xã Hiệp Phước thành phố Hồ Chí Minh</v>
      </c>
      <c r="C1655" s="20" t="s">
        <v>12</v>
      </c>
      <c r="D1655" s="21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20655</v>
      </c>
      <c r="B1656" s="19" t="str">
        <f>HYPERLINK("https://www.facebook.com/1668668183300120", "Công an xã Bình Khánh thành phố Hồ Chí Minh")</f>
        <v>Công an xã Bình Khánh thành phố Hồ Chí Minh</v>
      </c>
      <c r="C1656" s="20" t="s">
        <v>12</v>
      </c>
      <c r="D1656" s="20"/>
      <c r="E1656" s="1" t="s">
        <v>13</v>
      </c>
      <c r="F1656" s="1" t="s">
        <v>13</v>
      </c>
      <c r="G1656" s="1" t="s">
        <v>13</v>
      </c>
      <c r="H1656" s="1" t="s">
        <v>14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20656</v>
      </c>
      <c r="B1657" s="19" t="s">
        <v>248</v>
      </c>
      <c r="C1657" s="20" t="s">
        <v>12</v>
      </c>
      <c r="D1657" s="21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20657</v>
      </c>
      <c r="B1658" s="19" t="str">
        <f>HYPERLINK("https://www.facebook.com/p/%C4%90o%C3%A0n-thanh-ni%C3%AAn-Tam-Th%C3%B4n-Hi%E1%BB%87p-100064617285609/", "Công an xã Tam Thôn Hiệp thành phố Hồ Chí Minh")</f>
        <v>Công an xã Tam Thôn Hiệp thành phố Hồ Chí Minh</v>
      </c>
      <c r="C1658" s="20" t="s">
        <v>12</v>
      </c>
      <c r="D1658" s="20"/>
      <c r="E1658" s="1" t="s">
        <v>13</v>
      </c>
      <c r="F1658" s="1" t="s">
        <v>13</v>
      </c>
      <c r="G1658" s="1" t="s">
        <v>13</v>
      </c>
      <c r="H1658" s="1" t="s">
        <v>14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20658</v>
      </c>
      <c r="B1659" s="19" t="str">
        <f>HYPERLINK("http://www.congbao.hochiminhcity.gov.vn/tin-tuc-tong-hop/uy-ban-nhan-dan-thanh-pho-ho-chi-minh-ban-hanh-quyet-%C4%91inh-so-4431-q%C4%91-ubnd-ve-cong-nhan-xa-tam-thon-hiep-huyen-can-gio-thanh-pho-ho-chi-minh-%C4%91at-chuan-nong-thon-mo", "UBND Ủy ban nhân dân xã Tam Thôn Hiệp thành phố Hồ Chí Minh")</f>
        <v>UBND Ủy ban nhân dân xã Tam Thôn Hiệp thành phố Hồ Chí Minh</v>
      </c>
      <c r="C1659" s="20" t="s">
        <v>12</v>
      </c>
      <c r="D1659" s="21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20659</v>
      </c>
      <c r="B1660" s="19" t="str">
        <f>HYPERLINK("https://www.facebook.com/doanxaanthoidong/", "Công an xã An Thới Đông thành phố Hồ Chí Minh")</f>
        <v>Công an xã An Thới Đông thành phố Hồ Chí Minh</v>
      </c>
      <c r="C1660" s="20" t="s">
        <v>12</v>
      </c>
      <c r="D1660" s="20"/>
      <c r="E1660" s="1" t="s">
        <v>13</v>
      </c>
      <c r="F1660" s="1" t="s">
        <v>13</v>
      </c>
      <c r="G1660" s="1" t="s">
        <v>13</v>
      </c>
      <c r="H1660" s="1" t="s">
        <v>14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20660</v>
      </c>
      <c r="B1661" s="19" t="str">
        <f>HYPERLINK("https://cangio.hochiminhcity.gov.vn/gioi-thieu/lich-su-dang-bo/xa-an-thoi-dong", "UBND Ủy ban nhân dân xã An Thới Đông thành phố Hồ Chí Minh")</f>
        <v>UBND Ủy ban nhân dân xã An Thới Đông thành phố Hồ Chí Minh</v>
      </c>
      <c r="C1661" s="20" t="s">
        <v>12</v>
      </c>
      <c r="D1661" s="21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20661</v>
      </c>
      <c r="B1662" s="19" t="str">
        <f>HYPERLINK("https://www.facebook.com/tuoitretaydo/?locale=zh_CN", "Công an xã Thạnh An thành phố Hồ Chí Minh")</f>
        <v>Công an xã Thạnh An thành phố Hồ Chí Minh</v>
      </c>
      <c r="C1662" s="20" t="s">
        <v>12</v>
      </c>
      <c r="D1662" s="20"/>
      <c r="E1662" s="1" t="s">
        <v>13</v>
      </c>
      <c r="F1662" s="1" t="s">
        <v>13</v>
      </c>
      <c r="G1662" s="1" t="s">
        <v>13</v>
      </c>
      <c r="H1662" s="1" t="s">
        <v>14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20662</v>
      </c>
      <c r="B1663" s="19" t="str">
        <f>HYPERLINK("http://www.congbao.hochiminhcity.gov.vn/tin-tuc-tong-hop/phe-duyet-phuong-an-%C4%91au-tu-trong-rung-thay-the-dien-tich-rung-chuyen-sang-muc-%C4%91ich-khac-thuoc-du-an-xay-dung-tru-so-ban-chi-huy-quan-su-xa-thanh-an-huyen-can-gio", "UBND Ủy ban nhân dân xã Thạnh An thành phố Hồ Chí Minh")</f>
        <v>UBND Ủy ban nhân dân xã Thạnh An thành phố Hồ Chí Minh</v>
      </c>
      <c r="C1663" s="20" t="s">
        <v>12</v>
      </c>
      <c r="D1663" s="21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20663</v>
      </c>
      <c r="B1664" s="19" t="s">
        <v>249</v>
      </c>
      <c r="C1664" s="22" t="s">
        <v>13</v>
      </c>
      <c r="D1664" s="20"/>
      <c r="E1664" s="1" t="s">
        <v>13</v>
      </c>
      <c r="F1664" s="1" t="s">
        <v>13</v>
      </c>
      <c r="G1664" s="1" t="s">
        <v>13</v>
      </c>
      <c r="H1664" s="1" t="s">
        <v>14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20664</v>
      </c>
      <c r="B1665" s="19" t="str">
        <f>HYPERLINK("https://longhoa.phutan.angiang.gov.vn/", "UBND Ủy ban nhân dân xã Long Hòa thành phố Hồ Chí Minh")</f>
        <v>UBND Ủy ban nhân dân xã Long Hòa thành phố Hồ Chí Minh</v>
      </c>
      <c r="C1665" s="20" t="s">
        <v>12</v>
      </c>
      <c r="D1665" s="21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20665</v>
      </c>
      <c r="B1666" s="19" t="s">
        <v>250</v>
      </c>
      <c r="C1666" s="22" t="s">
        <v>13</v>
      </c>
      <c r="D1666" s="20"/>
      <c r="E1666" s="1" t="s">
        <v>13</v>
      </c>
      <c r="F1666" s="1" t="s">
        <v>13</v>
      </c>
      <c r="G1666" s="1" t="s">
        <v>13</v>
      </c>
      <c r="H1666" s="1" t="s">
        <v>14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20666</v>
      </c>
      <c r="B1667" s="19" t="str">
        <f>HYPERLINK("http://www.congbao.hochiminhcity.gov.vn/cong-bao/van-ban/quyet-dinh/so/6261-qd-ubnd/ngay/29-11-2017/noi-dung/42841", "UBND Ủy ban nhân dân xã Lý Nhơn thành phố Hồ Chí Minh")</f>
        <v>UBND Ủy ban nhân dân xã Lý Nhơn thành phố Hồ Chí Minh</v>
      </c>
      <c r="C1667" s="20" t="s">
        <v>12</v>
      </c>
      <c r="D1667" s="21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20667</v>
      </c>
      <c r="B1668" s="19" t="s">
        <v>251</v>
      </c>
      <c r="C1668" s="22" t="s">
        <v>13</v>
      </c>
      <c r="D1668" s="20"/>
      <c r="E1668" s="1" t="s">
        <v>13</v>
      </c>
      <c r="F1668" s="1" t="s">
        <v>13</v>
      </c>
      <c r="G1668" s="1" t="s">
        <v>13</v>
      </c>
      <c r="H1668" s="1" t="s">
        <v>14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20668</v>
      </c>
      <c r="B1669" s="19" t="str">
        <f>HYPERLINK("https://phuong5.tanan.longan.gov.vn/", "UBND Ủy ban nhân dân phường 5 tỉnh Long An")</f>
        <v>UBND Ủy ban nhân dân phường 5 tỉnh Long An</v>
      </c>
      <c r="C1669" s="20" t="s">
        <v>12</v>
      </c>
      <c r="D1669" s="21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20669</v>
      </c>
      <c r="B1670" s="19" t="str">
        <f>HYPERLINK("https://www.facebook.com/tdlongan/?locale=vi_VN", "Công an phường 2 tỉnh Long An")</f>
        <v>Công an phường 2 tỉnh Long An</v>
      </c>
      <c r="C1670" s="20" t="s">
        <v>12</v>
      </c>
      <c r="D1670" s="20"/>
      <c r="E1670" s="1" t="s">
        <v>13</v>
      </c>
      <c r="F1670" s="1" t="s">
        <v>13</v>
      </c>
      <c r="G1670" s="1" t="s">
        <v>13</v>
      </c>
      <c r="H1670" s="1" t="s">
        <v>14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20670</v>
      </c>
      <c r="B1671" s="19" t="str">
        <f>HYPERLINK("https://phuong2.tanan.longan.gov.vn/", "UBND Ủy ban nhân dân phường 2 tỉnh Long An")</f>
        <v>UBND Ủy ban nhân dân phường 2 tỉnh Long An</v>
      </c>
      <c r="C1671" s="20" t="s">
        <v>12</v>
      </c>
      <c r="D1671" s="21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20671</v>
      </c>
      <c r="B1672" s="19" t="str">
        <f>HYPERLINK("https://www.facebook.com/conganphuong4/", "Công an phường 4 tỉnh Long An")</f>
        <v>Công an phường 4 tỉnh Long An</v>
      </c>
      <c r="C1672" s="20" t="s">
        <v>12</v>
      </c>
      <c r="D1672" s="20"/>
      <c r="E1672" s="1" t="s">
        <v>13</v>
      </c>
      <c r="F1672" s="1" t="s">
        <v>13</v>
      </c>
      <c r="G1672" s="1" t="s">
        <v>13</v>
      </c>
      <c r="H1672" s="1" t="s">
        <v>14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20672</v>
      </c>
      <c r="B1673" s="19" t="str">
        <f>HYPERLINK("https://phuong4.tanan.longan.gov.vn/", "UBND Ủy ban nhân dân phường 4 tỉnh Long An")</f>
        <v>UBND Ủy ban nhân dân phường 4 tỉnh Long An</v>
      </c>
      <c r="C1673" s="20" t="s">
        <v>12</v>
      </c>
      <c r="D1673" s="21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20673</v>
      </c>
      <c r="B1674" s="19" t="str">
        <f>HYPERLINK("https://www.facebook.com/tuoitrecongantinhlongan/", "Công an phường Tân Khánh tỉnh Long An")</f>
        <v>Công an phường Tân Khánh tỉnh Long An</v>
      </c>
      <c r="C1674" s="20" t="s">
        <v>12</v>
      </c>
      <c r="D1674" s="20"/>
      <c r="E1674" s="1" t="s">
        <v>13</v>
      </c>
      <c r="F1674" s="1" t="s">
        <v>13</v>
      </c>
      <c r="G1674" s="1" t="s">
        <v>13</v>
      </c>
      <c r="H1674" s="1" t="s">
        <v>14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20674</v>
      </c>
      <c r="B1675" s="19" t="str">
        <f>HYPERLINK("https://tankhanh.tanan.longan.gov.vn/uy-ban-nhan-dan", "UBND Ủy ban nhân dân phường Tân Khánh tỉnh Long An")</f>
        <v>UBND Ủy ban nhân dân phường Tân Khánh tỉnh Long An</v>
      </c>
      <c r="C1675" s="20" t="s">
        <v>12</v>
      </c>
      <c r="D1675" s="21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20675</v>
      </c>
      <c r="B1676" s="19" t="s">
        <v>252</v>
      </c>
      <c r="C1676" s="22" t="s">
        <v>13</v>
      </c>
      <c r="D1676" s="20"/>
      <c r="E1676" s="1" t="s">
        <v>13</v>
      </c>
      <c r="F1676" s="1" t="s">
        <v>13</v>
      </c>
      <c r="G1676" s="1" t="s">
        <v>13</v>
      </c>
      <c r="H1676" s="1" t="s">
        <v>14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20676</v>
      </c>
      <c r="B1677" s="19" t="str">
        <f>HYPERLINK("https://phuong1.tanan.longan.gov.vn/", "UBND Ủy ban nhân dân phường 1 tỉnh Long An")</f>
        <v>UBND Ủy ban nhân dân phường 1 tỉnh Long An</v>
      </c>
      <c r="C1677" s="20" t="s">
        <v>12</v>
      </c>
      <c r="D1677" s="21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20677</v>
      </c>
      <c r="B1678" s="19" t="str">
        <f>HYPERLINK("https://www.facebook.com/groups/1787801931453811/", "Công an phường 3 tỉnh Long An")</f>
        <v>Công an phường 3 tỉnh Long An</v>
      </c>
      <c r="C1678" s="20" t="s">
        <v>12</v>
      </c>
      <c r="D1678" s="20"/>
      <c r="E1678" s="1" t="s">
        <v>13</v>
      </c>
      <c r="F1678" s="1" t="s">
        <v>13</v>
      </c>
      <c r="G1678" s="1" t="s">
        <v>13</v>
      </c>
      <c r="H1678" s="1" t="s">
        <v>14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20678</v>
      </c>
      <c r="B1679" s="19" t="str">
        <f>HYPERLINK("https://phuong3.tanan.longan.gov.vn/", "UBND Ủy ban nhân dân phường 3 tỉnh Long An")</f>
        <v>UBND Ủy ban nhân dân phường 3 tỉnh Long An</v>
      </c>
      <c r="C1679" s="20" t="s">
        <v>12</v>
      </c>
      <c r="D1679" s="21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20679</v>
      </c>
      <c r="B1680" s="19" t="str">
        <f>HYPERLINK("https://www.facebook.com/groups/1787801931453811/", "Công an phường 7 tỉnh Long An")</f>
        <v>Công an phường 7 tỉnh Long An</v>
      </c>
      <c r="C1680" s="20" t="s">
        <v>12</v>
      </c>
      <c r="D1680" s="20"/>
      <c r="E1680" s="1" t="s">
        <v>13</v>
      </c>
      <c r="F1680" s="1" t="s">
        <v>13</v>
      </c>
      <c r="G1680" s="1" t="s">
        <v>13</v>
      </c>
      <c r="H1680" s="1" t="s">
        <v>14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20680</v>
      </c>
      <c r="B1681" s="19" t="str">
        <f>HYPERLINK("https://phuong7.tanan.longan.gov.vn/", "UBND Ủy ban nhân dân phường 7 tỉnh Long An")</f>
        <v>UBND Ủy ban nhân dân phường 7 tỉnh Long An</v>
      </c>
      <c r="C1681" s="20" t="s">
        <v>12</v>
      </c>
      <c r="D1681" s="21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20681</v>
      </c>
      <c r="B1682" s="19" t="str">
        <f>HYPERLINK("https://www.facebook.com/tdlongan/?locale=vi_VN", "Công an phường 6 tỉnh Long An")</f>
        <v>Công an phường 6 tỉnh Long An</v>
      </c>
      <c r="C1682" s="20" t="s">
        <v>12</v>
      </c>
      <c r="D1682" s="20"/>
      <c r="E1682" s="1" t="s">
        <v>13</v>
      </c>
      <c r="F1682" s="1" t="s">
        <v>13</v>
      </c>
      <c r="G1682" s="1" t="s">
        <v>13</v>
      </c>
      <c r="H1682" s="1" t="s">
        <v>14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20682</v>
      </c>
      <c r="B1683" s="19" t="str">
        <f>HYPERLINK("https://phuong6.tanan.longan.gov.vn/", "UBND Ủy ban nhân dân phường 6 tỉnh Long An")</f>
        <v>UBND Ủy ban nhân dân phường 6 tỉnh Long An</v>
      </c>
      <c r="C1683" s="20" t="s">
        <v>12</v>
      </c>
      <c r="D1683" s="21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20683</v>
      </c>
      <c r="B1684" s="19" t="s">
        <v>253</v>
      </c>
      <c r="C1684" s="22" t="s">
        <v>13</v>
      </c>
      <c r="D1684" s="20"/>
      <c r="E1684" s="1" t="s">
        <v>13</v>
      </c>
      <c r="F1684" s="1" t="s">
        <v>13</v>
      </c>
      <c r="G1684" s="1" t="s">
        <v>13</v>
      </c>
      <c r="H1684" s="1" t="s">
        <v>14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20684</v>
      </c>
      <c r="B1685" s="19" t="str">
        <f>HYPERLINK("https://huongthophu.tanan.longan.gov.vn/", "UBND Ủy ban nhân dân xã Hướng Thọ Phú tỉnh Long An")</f>
        <v>UBND Ủy ban nhân dân xã Hướng Thọ Phú tỉnh Long An</v>
      </c>
      <c r="C1685" s="20" t="s">
        <v>12</v>
      </c>
      <c r="D1685" s="21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20685</v>
      </c>
      <c r="B1686" s="19" t="str">
        <f>HYPERLINK("https://www.facebook.com/MTTQNTT/", "Công an xã Nhơn Thạnh Trung tỉnh Long An")</f>
        <v>Công an xã Nhơn Thạnh Trung tỉnh Long An</v>
      </c>
      <c r="C1686" s="20" t="s">
        <v>12</v>
      </c>
      <c r="D1686" s="20"/>
      <c r="E1686" s="1" t="s">
        <v>13</v>
      </c>
      <c r="F1686" s="1" t="s">
        <v>13</v>
      </c>
      <c r="G1686" s="1" t="s">
        <v>13</v>
      </c>
      <c r="H1686" s="1" t="s">
        <v>14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20686</v>
      </c>
      <c r="B1687" s="19" t="str">
        <f>HYPERLINK("https://nhonthanhtrung.tanan.longan.gov.vn/", "UBND Ủy ban nhân dân xã Nhơn Thạnh Trung tỉnh Long An")</f>
        <v>UBND Ủy ban nhân dân xã Nhơn Thạnh Trung tỉnh Long An</v>
      </c>
      <c r="C1687" s="20" t="s">
        <v>12</v>
      </c>
      <c r="D1687" s="21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20687</v>
      </c>
      <c r="B1688" s="19" t="str">
        <f>HYPERLINK("https://www.facebook.com/tuoitrecongantinhlongan/", "Công an xã Lợi Bình Nhơn tỉnh Long An")</f>
        <v>Công an xã Lợi Bình Nhơn tỉnh Long An</v>
      </c>
      <c r="C1688" s="20" t="s">
        <v>12</v>
      </c>
      <c r="D1688" s="20"/>
      <c r="E1688" s="1" t="s">
        <v>13</v>
      </c>
      <c r="F1688" s="1" t="s">
        <v>13</v>
      </c>
      <c r="G1688" s="1" t="s">
        <v>13</v>
      </c>
      <c r="H1688" s="1" t="s">
        <v>14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20688</v>
      </c>
      <c r="B1689" s="19" t="str">
        <f>HYPERLINK("https://loibinhnhon.tanan.longan.gov.vn/", "UBND Ủy ban nhân dân xã Lợi Bình Nhơn tỉnh Long An")</f>
        <v>UBND Ủy ban nhân dân xã Lợi Bình Nhơn tỉnh Long An</v>
      </c>
      <c r="C1689" s="20" t="s">
        <v>12</v>
      </c>
      <c r="D1689" s="21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20689</v>
      </c>
      <c r="B1690" s="19" t="s">
        <v>254</v>
      </c>
      <c r="C1690" s="22" t="s">
        <v>13</v>
      </c>
      <c r="D1690" s="20"/>
      <c r="E1690" s="1" t="s">
        <v>13</v>
      </c>
      <c r="F1690" s="1" t="s">
        <v>13</v>
      </c>
      <c r="G1690" s="1" t="s">
        <v>13</v>
      </c>
      <c r="H1690" s="1" t="s">
        <v>14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20690</v>
      </c>
      <c r="B1691" s="19" t="str">
        <f>HYPERLINK("https://binhtam.tanan.longan.gov.vn/", "UBND Ủy ban nhân dân xã Bình Tâm tỉnh Long An")</f>
        <v>UBND Ủy ban nhân dân xã Bình Tâm tỉnh Long An</v>
      </c>
      <c r="C1691" s="20" t="s">
        <v>12</v>
      </c>
      <c r="D1691" s="21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20691</v>
      </c>
      <c r="B1692" s="19" t="str">
        <f>HYPERLINK("https://www.facebook.com/3071649616260069/", "Công an phường Khánh Hậu tỉnh Long An")</f>
        <v>Công an phường Khánh Hậu tỉnh Long An</v>
      </c>
      <c r="C1692" s="20" t="s">
        <v>12</v>
      </c>
      <c r="D1692" s="20"/>
      <c r="E1692" s="1" t="s">
        <v>13</v>
      </c>
      <c r="F1692" s="1" t="s">
        <v>13</v>
      </c>
      <c r="G1692" s="1" t="s">
        <v>13</v>
      </c>
      <c r="H1692" s="1" t="s">
        <v>14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20692</v>
      </c>
      <c r="B1693" s="19" t="str">
        <f>HYPERLINK("https://khanhhau.tanan.longan.gov.vn/", "UBND Ủy ban nhân dân phường Khánh Hậu tỉnh Long An")</f>
        <v>UBND Ủy ban nhân dân phường Khánh Hậu tỉnh Long An</v>
      </c>
      <c r="C1693" s="20" t="s">
        <v>12</v>
      </c>
      <c r="D1693" s="21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20693</v>
      </c>
      <c r="B1694" s="19" t="s">
        <v>255</v>
      </c>
      <c r="C1694" s="22" t="s">
        <v>13</v>
      </c>
      <c r="D1694" s="20"/>
      <c r="E1694" s="1" t="s">
        <v>13</v>
      </c>
      <c r="F1694" s="1" t="s">
        <v>13</v>
      </c>
      <c r="G1694" s="1" t="s">
        <v>13</v>
      </c>
      <c r="H1694" s="1" t="s">
        <v>14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20694</v>
      </c>
      <c r="B1695" s="19" t="str">
        <f>HYPERLINK("https://anvinhngai.tanan.longan.gov.vn/", "UBND Ủy ban nhân dân xã An Vĩnh Ngãi tỉnh Long An")</f>
        <v>UBND Ủy ban nhân dân xã An Vĩnh Ngãi tỉnh Long An</v>
      </c>
      <c r="C1695" s="20" t="s">
        <v>12</v>
      </c>
      <c r="D1695" s="21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20695</v>
      </c>
      <c r="B1696" s="19" t="s">
        <v>252</v>
      </c>
      <c r="C1696" s="22" t="s">
        <v>13</v>
      </c>
      <c r="D1696" s="20"/>
      <c r="E1696" s="1" t="s">
        <v>13</v>
      </c>
      <c r="F1696" s="1" t="s">
        <v>13</v>
      </c>
      <c r="G1696" s="1" t="s">
        <v>13</v>
      </c>
      <c r="H1696" s="1" t="s">
        <v>14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20696</v>
      </c>
      <c r="B1697" s="19" t="str">
        <f>HYPERLINK("https://phuong1.tanan.longan.gov.vn/", "UBND Ủy ban nhân dân phường 1 tỉnh Long An")</f>
        <v>UBND Ủy ban nhân dân phường 1 tỉnh Long An</v>
      </c>
      <c r="C1697" s="20" t="s">
        <v>12</v>
      </c>
      <c r="D1697" s="21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20697</v>
      </c>
      <c r="B1698" s="19" t="str">
        <f>HYPERLINK("https://www.facebook.com/tdlongan/?locale=vi_VN", "Công an phường 2 tỉnh Long An")</f>
        <v>Công an phường 2 tỉnh Long An</v>
      </c>
      <c r="C1698" s="20" t="s">
        <v>12</v>
      </c>
      <c r="D1698" s="20"/>
      <c r="E1698" s="1" t="s">
        <v>13</v>
      </c>
      <c r="F1698" s="1" t="s">
        <v>13</v>
      </c>
      <c r="G1698" s="1" t="s">
        <v>13</v>
      </c>
      <c r="H1698" s="1" t="s">
        <v>14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20698</v>
      </c>
      <c r="B1699" s="19" t="str">
        <f>HYPERLINK("https://phuong2.tanan.longan.gov.vn/", "UBND Ủy ban nhân dân phường 2 tỉnh Long An")</f>
        <v>UBND Ủy ban nhân dân phường 2 tỉnh Long An</v>
      </c>
      <c r="C1699" s="20" t="s">
        <v>12</v>
      </c>
      <c r="D1699" s="21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20699</v>
      </c>
      <c r="B1700" s="19" t="s">
        <v>256</v>
      </c>
      <c r="C1700" s="22" t="s">
        <v>13</v>
      </c>
      <c r="D1700" s="20" t="s">
        <v>16</v>
      </c>
      <c r="E1700" s="1" t="s">
        <v>13</v>
      </c>
      <c r="F1700" s="1" t="s">
        <v>13</v>
      </c>
      <c r="G1700" s="1" t="s">
        <v>13</v>
      </c>
      <c r="H1700" s="1" t="s">
        <v>14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20700</v>
      </c>
      <c r="B1701" s="19" t="str">
        <f>HYPERLINK("https://kientuong.longan.gov.vn/xa-phuong-thi-tran", "UBND Ủy ban nhân dân xã Thạnh Trị tỉnh Long An")</f>
        <v>UBND Ủy ban nhân dân xã Thạnh Trị tỉnh Long An</v>
      </c>
      <c r="C1701" s="20" t="s">
        <v>12</v>
      </c>
      <c r="D1701" s="21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20701</v>
      </c>
      <c r="B1702" s="19" t="s">
        <v>257</v>
      </c>
      <c r="C1702" s="22" t="s">
        <v>13</v>
      </c>
      <c r="D1702" s="20"/>
      <c r="E1702" s="1" t="s">
        <v>13</v>
      </c>
      <c r="F1702" s="1" t="s">
        <v>13</v>
      </c>
      <c r="G1702" s="1" t="s">
        <v>13</v>
      </c>
      <c r="H1702" s="1" t="s">
        <v>14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20702</v>
      </c>
      <c r="B1703" s="19" t="str">
        <f>HYPERLINK("https://binhhiep.kientuong.longan.gov.vn/uy-ban-nhan-dan-xa", "UBND Ủy ban nhân dân xã Bình Hiệp tỉnh Long An")</f>
        <v>UBND Ủy ban nhân dân xã Bình Hiệp tỉnh Long An</v>
      </c>
      <c r="C1703" s="20" t="s">
        <v>12</v>
      </c>
      <c r="D1703" s="21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20703</v>
      </c>
      <c r="B1704" s="19" t="s">
        <v>258</v>
      </c>
      <c r="C1704" s="22" t="s">
        <v>13</v>
      </c>
      <c r="D1704" s="20" t="s">
        <v>16</v>
      </c>
      <c r="E1704" s="1" t="s">
        <v>13</v>
      </c>
      <c r="F1704" s="1" t="s">
        <v>13</v>
      </c>
      <c r="G1704" s="1" t="s">
        <v>13</v>
      </c>
      <c r="H1704" s="1" t="s">
        <v>14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20704</v>
      </c>
      <c r="B1705" s="19" t="str">
        <f>HYPERLINK("https://binhtan.kientuong.longan.gov.vn/", "UBND Ủy ban nhân dân xã Bình Tân tỉnh Long An")</f>
        <v>UBND Ủy ban nhân dân xã Bình Tân tỉnh Long An</v>
      </c>
      <c r="C1705" s="20" t="s">
        <v>12</v>
      </c>
      <c r="D1705" s="21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20705</v>
      </c>
      <c r="B1706" s="19" t="s">
        <v>259</v>
      </c>
      <c r="C1706" s="22" t="s">
        <v>13</v>
      </c>
      <c r="D1706" s="20" t="s">
        <v>16</v>
      </c>
      <c r="E1706" s="1" t="s">
        <v>13</v>
      </c>
      <c r="F1706" s="1" t="s">
        <v>13</v>
      </c>
      <c r="G1706" s="1" t="s">
        <v>13</v>
      </c>
      <c r="H1706" s="1" t="s">
        <v>14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20706</v>
      </c>
      <c r="B1707" s="19" t="str">
        <f>HYPERLINK("https://kientuong.longan.gov.vn/xa-phuong-thi-tran", "UBND Ủy ban nhân dân xã Tuyên Thạnh tỉnh Long An")</f>
        <v>UBND Ủy ban nhân dân xã Tuyên Thạnh tỉnh Long An</v>
      </c>
      <c r="C1707" s="20" t="s">
        <v>12</v>
      </c>
      <c r="D1707" s="21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20707</v>
      </c>
      <c r="B1708" s="19" t="str">
        <f>HYPERLINK("https://www.facebook.com/groups/1787801931453811/", "Công an phường 3 tỉnh Long An")</f>
        <v>Công an phường 3 tỉnh Long An</v>
      </c>
      <c r="C1708" s="20" t="s">
        <v>12</v>
      </c>
      <c r="D1708" s="20"/>
      <c r="E1708" s="1" t="s">
        <v>13</v>
      </c>
      <c r="F1708" s="1" t="s">
        <v>13</v>
      </c>
      <c r="G1708" s="1" t="s">
        <v>13</v>
      </c>
      <c r="H1708" s="1" t="s">
        <v>14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20708</v>
      </c>
      <c r="B1709" s="19" t="str">
        <f>HYPERLINK("https://phuong3.tanan.longan.gov.vn/", "UBND Ủy ban nhân dân phường 3 tỉnh Long An")</f>
        <v>UBND Ủy ban nhân dân phường 3 tỉnh Long An</v>
      </c>
      <c r="C1709" s="20" t="s">
        <v>12</v>
      </c>
      <c r="D1709" s="21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20709</v>
      </c>
      <c r="B1710" s="19" t="str">
        <f>HYPERLINK("https://www.facebook.com/conganxathanhhung/", "Công an xã Thạnh Hưng tỉnh Long An")</f>
        <v>Công an xã Thạnh Hưng tỉnh Long An</v>
      </c>
      <c r="C1710" s="20" t="s">
        <v>12</v>
      </c>
      <c r="D1710" s="20" t="s">
        <v>16</v>
      </c>
      <c r="E1710" s="1" t="s">
        <v>13</v>
      </c>
      <c r="F1710" s="1" t="s">
        <v>13</v>
      </c>
      <c r="G1710" s="1" t="s">
        <v>13</v>
      </c>
      <c r="H1710" s="1" t="s">
        <v>14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20710</v>
      </c>
      <c r="B1711" s="19" t="str">
        <f>HYPERLINK("https://thanhhung.tanhung.longan.gov.vn/", "UBND Ủy ban nhân dân xã Thạnh Hưng tỉnh Long An")</f>
        <v>UBND Ủy ban nhân dân xã Thạnh Hưng tỉnh Long An</v>
      </c>
      <c r="C1711" s="20" t="s">
        <v>12</v>
      </c>
      <c r="D1711" s="21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20711</v>
      </c>
      <c r="B1712" s="19" t="s">
        <v>260</v>
      </c>
      <c r="C1712" s="22" t="s">
        <v>13</v>
      </c>
      <c r="D1712" s="20"/>
      <c r="E1712" s="1" t="s">
        <v>13</v>
      </c>
      <c r="F1712" s="1" t="s">
        <v>13</v>
      </c>
      <c r="G1712" s="1" t="s">
        <v>13</v>
      </c>
      <c r="H1712" s="1" t="s">
        <v>14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20712</v>
      </c>
      <c r="B1713" s="19" t="str">
        <f>HYPERLINK("https://tanhung.longan.gov.vn/", "UBND Ủy ban nhân dân xã Hưng Hà tỉnh Long An")</f>
        <v>UBND Ủy ban nhân dân xã Hưng Hà tỉnh Long An</v>
      </c>
      <c r="C1713" s="20" t="s">
        <v>12</v>
      </c>
      <c r="D1713" s="21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20713</v>
      </c>
      <c r="B1714" s="19" t="str">
        <f>HYPERLINK("https://www.facebook.com/p/UBND-x%C3%A3-H%C6%B0ng-%C4%90i%E1%BB%81n-B-100063057050416/", "Công an xã Hưng Điền B tỉnh Long An")</f>
        <v>Công an xã Hưng Điền B tỉnh Long An</v>
      </c>
      <c r="C1714" s="20" t="s">
        <v>12</v>
      </c>
      <c r="D1714" s="20" t="s">
        <v>16</v>
      </c>
      <c r="E1714" s="1" t="s">
        <v>13</v>
      </c>
      <c r="F1714" s="1" t="s">
        <v>13</v>
      </c>
      <c r="G1714" s="1" t="s">
        <v>13</v>
      </c>
      <c r="H1714" s="1" t="s">
        <v>14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20714</v>
      </c>
      <c r="B1715" s="19" t="str">
        <f>HYPERLINK("https://hungdienb.tanhung.longan.gov.vn/", "UBND Ủy ban nhân dân xã Hưng Điền B tỉnh Long An")</f>
        <v>UBND Ủy ban nhân dân xã Hưng Điền B tỉnh Long An</v>
      </c>
      <c r="C1715" s="20" t="s">
        <v>12</v>
      </c>
      <c r="D1715" s="21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20715</v>
      </c>
      <c r="B1716" s="19" t="s">
        <v>261</v>
      </c>
      <c r="C1716" s="22" t="s">
        <v>13</v>
      </c>
      <c r="D1716" s="20"/>
      <c r="E1716" s="1" t="s">
        <v>13</v>
      </c>
      <c r="F1716" s="1" t="s">
        <v>13</v>
      </c>
      <c r="G1716" s="1" t="s">
        <v>13</v>
      </c>
      <c r="H1716" s="1" t="s">
        <v>14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20716</v>
      </c>
      <c r="B1717" s="19" t="str">
        <f>HYPERLINK("https://hungdiena.vinhhung.longan.gov.vn/", "UBND Ủy ban nhân dân xã Hưng Điền tỉnh Long An")</f>
        <v>UBND Ủy ban nhân dân xã Hưng Điền tỉnh Long An</v>
      </c>
      <c r="C1717" s="20" t="s">
        <v>12</v>
      </c>
      <c r="D1717" s="21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20717</v>
      </c>
      <c r="B1718" s="19" t="str">
        <f>HYPERLINK("https://www.facebook.com/conganxathanhhung/", "Công an xã Thạnh Hưng tỉnh Long An")</f>
        <v>Công an xã Thạnh Hưng tỉnh Long An</v>
      </c>
      <c r="C1718" s="20" t="s">
        <v>12</v>
      </c>
      <c r="D1718" s="20" t="s">
        <v>16</v>
      </c>
      <c r="E1718" s="1" t="s">
        <v>13</v>
      </c>
      <c r="F1718" s="1" t="s">
        <v>13</v>
      </c>
      <c r="G1718" s="1" t="s">
        <v>13</v>
      </c>
      <c r="H1718" s="1" t="s">
        <v>14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20718</v>
      </c>
      <c r="B1719" s="19" t="str">
        <f>HYPERLINK("https://thanhhung.tanhung.longan.gov.vn/", "UBND Ủy ban nhân dân xã Thạnh Hưng tỉnh Long An")</f>
        <v>UBND Ủy ban nhân dân xã Thạnh Hưng tỉnh Long An</v>
      </c>
      <c r="C1719" s="20" t="s">
        <v>12</v>
      </c>
      <c r="D1719" s="21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20719</v>
      </c>
      <c r="B1720" s="19" t="s">
        <v>262</v>
      </c>
      <c r="C1720" s="22" t="s">
        <v>13</v>
      </c>
      <c r="D1720" s="20" t="s">
        <v>16</v>
      </c>
      <c r="E1720" s="1" t="s">
        <v>13</v>
      </c>
      <c r="F1720" s="1" t="s">
        <v>13</v>
      </c>
      <c r="G1720" s="1" t="s">
        <v>13</v>
      </c>
      <c r="H1720" s="1" t="s">
        <v>14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20720</v>
      </c>
      <c r="B1721" s="19" t="str">
        <f>HYPERLINK("https://hungthanh.tanhung.longan.gov.vn/", "UBND Ủy ban nhân dân xã Hưng Thạnh tỉnh Long An")</f>
        <v>UBND Ủy ban nhân dân xã Hưng Thạnh tỉnh Long An</v>
      </c>
      <c r="C1721" s="20" t="s">
        <v>12</v>
      </c>
      <c r="D1721" s="21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20721</v>
      </c>
      <c r="B1722" s="19" t="str">
        <f>HYPERLINK("https://www.facebook.com/p/Tu%E1%BB%95i-tr%E1%BA%BB-C%C3%B4ng-an-Th%C3%A0nh-ph%E1%BB%91-V%C4%A9nh-Y%C3%AAn-100066497717181/", "Công an xã Vĩnh Thạnh tỉnh Long An")</f>
        <v>Công an xã Vĩnh Thạnh tỉnh Long An</v>
      </c>
      <c r="C1722" s="20" t="s">
        <v>12</v>
      </c>
      <c r="D1722" s="20" t="s">
        <v>16</v>
      </c>
      <c r="E1722" s="1" t="s">
        <v>13</v>
      </c>
      <c r="F1722" s="1" t="s">
        <v>13</v>
      </c>
      <c r="G1722" s="1" t="s">
        <v>13</v>
      </c>
      <c r="H1722" s="1" t="s">
        <v>14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20722</v>
      </c>
      <c r="B1723" s="19" t="str">
        <f>HYPERLINK("https://tanhung.longan.gov.vn/", "UBND Ủy ban nhân dân xã Vĩnh Thạnh tỉnh Long An")</f>
        <v>UBND Ủy ban nhân dân xã Vĩnh Thạnh tỉnh Long An</v>
      </c>
      <c r="C1723" s="20" t="s">
        <v>12</v>
      </c>
      <c r="D1723" s="21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20723</v>
      </c>
      <c r="B1724" s="19" t="str">
        <f>HYPERLINK("https://www.facebook.com/TranPhuThuan1981/", "Công an xã Vĩnh Châu B tỉnh Long An")</f>
        <v>Công an xã Vĩnh Châu B tỉnh Long An</v>
      </c>
      <c r="C1724" s="20" t="s">
        <v>12</v>
      </c>
      <c r="D1724" s="20"/>
      <c r="E1724" s="1" t="s">
        <v>13</v>
      </c>
      <c r="F1724" s="1" t="s">
        <v>13</v>
      </c>
      <c r="G1724" s="1" t="s">
        <v>13</v>
      </c>
      <c r="H1724" s="1" t="s">
        <v>14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20724</v>
      </c>
      <c r="B1725" s="19" t="str">
        <f>HYPERLINK("https://tanhung.longan.gov.vn/", "UBND Ủy ban nhân dân xã Vĩnh Châu B tỉnh Long An")</f>
        <v>UBND Ủy ban nhân dân xã Vĩnh Châu B tỉnh Long An</v>
      </c>
      <c r="C1725" s="20" t="s">
        <v>12</v>
      </c>
      <c r="D1725" s="21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20725</v>
      </c>
      <c r="B1726" s="19" t="s">
        <v>263</v>
      </c>
      <c r="C1726" s="22" t="s">
        <v>13</v>
      </c>
      <c r="D1726" s="20"/>
      <c r="E1726" s="1" t="s">
        <v>13</v>
      </c>
      <c r="F1726" s="1" t="s">
        <v>13</v>
      </c>
      <c r="G1726" s="1" t="s">
        <v>13</v>
      </c>
      <c r="H1726" s="1" t="s">
        <v>14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20726</v>
      </c>
      <c r="B1727" s="19" t="str">
        <f>HYPERLINK("https://tanhung.longan.gov.vn/", "UBND Ủy ban nhân dân xã Vĩnh Lợi tỉnh Long An")</f>
        <v>UBND Ủy ban nhân dân xã Vĩnh Lợi tỉnh Long An</v>
      </c>
      <c r="C1727" s="20" t="s">
        <v>12</v>
      </c>
      <c r="D1727" s="21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20727</v>
      </c>
      <c r="B1728" s="19" t="str">
        <f>HYPERLINK("https://www.facebook.com/p/C%C3%94NG-AN-X%C3%83-V%C4%A8NH-%C4%90%E1%BA%A0I-100084394182517/", "Công an xã Vĩnh Đại tỉnh Long An")</f>
        <v>Công an xã Vĩnh Đại tỉnh Long An</v>
      </c>
      <c r="C1728" s="20" t="s">
        <v>12</v>
      </c>
      <c r="D1728" s="20"/>
      <c r="E1728" s="1" t="s">
        <v>13</v>
      </c>
      <c r="F1728" s="1" t="s">
        <v>13</v>
      </c>
      <c r="G1728" s="1" t="s">
        <v>13</v>
      </c>
      <c r="H1728" s="1" t="s">
        <v>14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20728</v>
      </c>
      <c r="B1729" s="19" t="str">
        <f>HYPERLINK("https://tanhung.longan.gov.vn/", "UBND Ủy ban nhân dân xã Vĩnh Đại tỉnh Long An")</f>
        <v>UBND Ủy ban nhân dân xã Vĩnh Đại tỉnh Long An</v>
      </c>
      <c r="C1729" s="20" t="s">
        <v>12</v>
      </c>
      <c r="D1729" s="21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20729</v>
      </c>
      <c r="B1730" s="19" t="s">
        <v>264</v>
      </c>
      <c r="C1730" s="22" t="s">
        <v>13</v>
      </c>
      <c r="D1730" s="20" t="s">
        <v>16</v>
      </c>
      <c r="E1730" s="1" t="s">
        <v>13</v>
      </c>
      <c r="F1730" s="1" t="s">
        <v>13</v>
      </c>
      <c r="G1730" s="1" t="s">
        <v>13</v>
      </c>
      <c r="H1730" s="1" t="s">
        <v>14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20730</v>
      </c>
      <c r="B1731" s="19" t="str">
        <f>HYPERLINK("https://vinhchaua.tanhung.longan.gov.vn/gioi-thieu", "UBND Ủy ban nhân dân xã Vĩnh Châu A tỉnh Long An")</f>
        <v>UBND Ủy ban nhân dân xã Vĩnh Châu A tỉnh Long An</v>
      </c>
      <c r="C1731" s="20" t="s">
        <v>12</v>
      </c>
      <c r="D1731" s="21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20731</v>
      </c>
      <c r="B1732" s="19" t="s">
        <v>265</v>
      </c>
      <c r="C1732" s="22" t="s">
        <v>13</v>
      </c>
      <c r="D1732" s="20"/>
      <c r="E1732" s="1" t="s">
        <v>13</v>
      </c>
      <c r="F1732" s="1" t="s">
        <v>13</v>
      </c>
      <c r="G1732" s="1" t="s">
        <v>13</v>
      </c>
      <c r="H1732" s="1" t="s">
        <v>14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20732</v>
      </c>
      <c r="B1733" s="19" t="str">
        <f>HYPERLINK("https://tanhung.longan.gov.vn/", "UBND Ủy ban nhân dân xã Vĩnh Bửu tỉnh Long An")</f>
        <v>UBND Ủy ban nhân dân xã Vĩnh Bửu tỉnh Long An</v>
      </c>
      <c r="C1733" s="20" t="s">
        <v>12</v>
      </c>
      <c r="D1733" s="21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20733</v>
      </c>
      <c r="B1734" s="19" t="s">
        <v>266</v>
      </c>
      <c r="C1734" s="22" t="s">
        <v>13</v>
      </c>
      <c r="D1734" s="20"/>
      <c r="E1734" s="1" t="s">
        <v>13</v>
      </c>
      <c r="F1734" s="1" t="s">
        <v>13</v>
      </c>
      <c r="G1734" s="1" t="s">
        <v>13</v>
      </c>
      <c r="H1734" s="1" t="s">
        <v>14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20734</v>
      </c>
      <c r="B1735" s="19" t="str">
        <f>HYPERLINK("https://hungdiena.vinhhung.longan.gov.vn/", "UBND Ủy ban nhân dân xã Hưng Điền A tỉnh Long An")</f>
        <v>UBND Ủy ban nhân dân xã Hưng Điền A tỉnh Long An</v>
      </c>
      <c r="C1735" s="20" t="s">
        <v>12</v>
      </c>
      <c r="D1735" s="21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20735</v>
      </c>
      <c r="B1736" s="19" t="s">
        <v>267</v>
      </c>
      <c r="C1736" s="22" t="s">
        <v>13</v>
      </c>
      <c r="D1736" s="20"/>
      <c r="E1736" s="1" t="s">
        <v>13</v>
      </c>
      <c r="F1736" s="1" t="s">
        <v>13</v>
      </c>
      <c r="G1736" s="1" t="s">
        <v>13</v>
      </c>
      <c r="H1736" s="1" t="s">
        <v>14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20736</v>
      </c>
      <c r="B1737" s="19" t="str">
        <f>HYPERLINK("https://vinhhung.longan.gov.vn/tiep-can-thong-tin/hoi-dong-nhan-dan-xa-khanh-hung-chat-van-giua-hai-ky-hop-933642", "UBND Ủy ban nhân dân xã Khánh Hưng tỉnh Long An")</f>
        <v>UBND Ủy ban nhân dân xã Khánh Hưng tỉnh Long An</v>
      </c>
      <c r="C1737" s="20" t="s">
        <v>12</v>
      </c>
      <c r="D1737" s="21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20737</v>
      </c>
      <c r="B1738" s="19" t="s">
        <v>268</v>
      </c>
      <c r="C1738" s="22" t="s">
        <v>13</v>
      </c>
      <c r="D1738" s="20"/>
      <c r="E1738" s="1" t="s">
        <v>13</v>
      </c>
      <c r="F1738" s="1" t="s">
        <v>13</v>
      </c>
      <c r="G1738" s="1" t="s">
        <v>13</v>
      </c>
      <c r="H1738" s="1" t="s">
        <v>14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20738</v>
      </c>
      <c r="B1739" s="19" t="str">
        <f>HYPERLINK("https://vinhhung.longan.gov.vn/xa-thi-tran", "UBND Ủy ban nhân dân xã Thái Trị tỉnh Long An")</f>
        <v>UBND Ủy ban nhân dân xã Thái Trị tỉnh Long An</v>
      </c>
      <c r="C1739" s="20" t="s">
        <v>12</v>
      </c>
      <c r="D1739" s="21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20739</v>
      </c>
      <c r="B1740" s="19" t="str">
        <f>HYPERLINK("https://www.facebook.com/tuoitreconganvinhlong/", "Công an xã Vĩnh Trị tỉnh Long An")</f>
        <v>Công an xã Vĩnh Trị tỉnh Long An</v>
      </c>
      <c r="C1740" s="20" t="s">
        <v>12</v>
      </c>
      <c r="D1740" s="20"/>
      <c r="E1740" s="1" t="s">
        <v>13</v>
      </c>
      <c r="F1740" s="1" t="s">
        <v>13</v>
      </c>
      <c r="G1740" s="1" t="s">
        <v>13</v>
      </c>
      <c r="H1740" s="1" t="s">
        <v>14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20740</v>
      </c>
      <c r="B1741" s="19" t="str">
        <f>HYPERLINK("https://vinhhung.longan.gov.vn/xa-thi-tran", "UBND Ủy ban nhân dân xã Vĩnh Trị tỉnh Long An")</f>
        <v>UBND Ủy ban nhân dân xã Vĩnh Trị tỉnh Long An</v>
      </c>
      <c r="C1741" s="20" t="s">
        <v>12</v>
      </c>
      <c r="D1741" s="21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20741</v>
      </c>
      <c r="B1742" s="19" t="str">
        <f>HYPERLINK("https://www.facebook.com/p/Tu%E1%BB%95i-tr%E1%BA%BB-C%C3%B4ng-an-Th%C3%A1i-B%C3%ACnh-100068113789461/", "Công an xã Thái Bình Trung tỉnh Long An")</f>
        <v>Công an xã Thái Bình Trung tỉnh Long An</v>
      </c>
      <c r="C1742" s="20" t="s">
        <v>12</v>
      </c>
      <c r="D1742" s="20"/>
      <c r="E1742" s="1" t="s">
        <v>13</v>
      </c>
      <c r="F1742" s="1" t="s">
        <v>13</v>
      </c>
      <c r="G1742" s="1" t="s">
        <v>13</v>
      </c>
      <c r="H1742" s="1" t="s">
        <v>14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20742</v>
      </c>
      <c r="B1743" s="19" t="str">
        <f>HYPERLINK("https://vinhhung.longan.gov.vn/xa-thi-tran", "UBND Ủy ban nhân dân xã Thái Bình Trung tỉnh Long An")</f>
        <v>UBND Ủy ban nhân dân xã Thái Bình Trung tỉnh Long An</v>
      </c>
      <c r="C1743" s="20" t="s">
        <v>12</v>
      </c>
      <c r="D1743" s="21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20743</v>
      </c>
      <c r="B1744" s="19" t="s">
        <v>269</v>
      </c>
      <c r="C1744" s="22" t="s">
        <v>13</v>
      </c>
      <c r="D1744" s="20" t="s">
        <v>16</v>
      </c>
      <c r="E1744" s="1" t="s">
        <v>13</v>
      </c>
      <c r="F1744" s="1" t="s">
        <v>13</v>
      </c>
      <c r="G1744" s="1" t="s">
        <v>13</v>
      </c>
      <c r="H1744" s="1" t="s">
        <v>14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20744</v>
      </c>
      <c r="B1745" s="19" t="str">
        <f>HYPERLINK("https://vinhhung.longan.gov.vn/xa-thi-tran", "UBND Ủy ban nhân dân xã Vĩnh Bình tỉnh Long An")</f>
        <v>UBND Ủy ban nhân dân xã Vĩnh Bình tỉnh Long An</v>
      </c>
      <c r="C1745" s="20" t="s">
        <v>12</v>
      </c>
      <c r="D1745" s="21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20745</v>
      </c>
      <c r="B1746" s="19" t="str">
        <f>HYPERLINK("https://www.facebook.com/ConganxaVinhThuan/", "Công an xã Vĩnh Thuận tỉnh Long An")</f>
        <v>Công an xã Vĩnh Thuận tỉnh Long An</v>
      </c>
      <c r="C1746" s="20" t="s">
        <v>12</v>
      </c>
      <c r="D1746" s="20" t="s">
        <v>16</v>
      </c>
      <c r="E1746" s="1" t="s">
        <v>13</v>
      </c>
      <c r="F1746" s="1" t="s">
        <v>13</v>
      </c>
      <c r="G1746" s="1" t="s">
        <v>13</v>
      </c>
      <c r="H1746" s="1" t="s">
        <v>14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20746</v>
      </c>
      <c r="B1747" s="19" t="str">
        <f>HYPERLINK("https://vinhhung.longan.gov.vn/xa-thi-tran", "UBND Ủy ban nhân dân xã Vĩnh Thuận tỉnh Long An")</f>
        <v>UBND Ủy ban nhân dân xã Vĩnh Thuận tỉnh Long An</v>
      </c>
      <c r="C1747" s="20" t="s">
        <v>12</v>
      </c>
      <c r="D1747" s="21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20747</v>
      </c>
      <c r="B1748" s="19" t="s">
        <v>270</v>
      </c>
      <c r="C1748" s="22" t="s">
        <v>13</v>
      </c>
      <c r="D1748" s="20"/>
      <c r="E1748" s="1" t="s">
        <v>13</v>
      </c>
      <c r="F1748" s="1" t="s">
        <v>13</v>
      </c>
      <c r="G1748" s="1" t="s">
        <v>13</v>
      </c>
      <c r="H1748" s="1" t="s">
        <v>14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20748</v>
      </c>
      <c r="B1749" s="19" t="str">
        <f>HYPERLINK("https://tuyenbinh.vinhhung.longan.gov.vn/", "UBND Ủy ban nhân dân xã Tuyên Bình tỉnh Long An")</f>
        <v>UBND Ủy ban nhân dân xã Tuyên Bình tỉnh Long An</v>
      </c>
      <c r="C1749" s="20" t="s">
        <v>12</v>
      </c>
      <c r="D1749" s="21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20749</v>
      </c>
      <c r="B1750" s="19" t="str">
        <f>HYPERLINK("https://www.facebook.com/p/M%E1%BA%B7t-tr%E1%BA%ADn-x%C3%A3-Tuy%C3%AAn-B%C3%ACnh-T%C3%A2y-huy%E1%BB%87n-V%C4%A9nh-H%C6%B0ng-t%E1%BB%89nh-Long-An-100081095416198/", "Công an xã Tuyên Bình Tây tỉnh Long An")</f>
        <v>Công an xã Tuyên Bình Tây tỉnh Long An</v>
      </c>
      <c r="C1750" s="20" t="s">
        <v>12</v>
      </c>
      <c r="D1750" s="20"/>
      <c r="E1750" s="1" t="s">
        <v>13</v>
      </c>
      <c r="F1750" s="1" t="s">
        <v>13</v>
      </c>
      <c r="G1750" s="1" t="s">
        <v>13</v>
      </c>
      <c r="H1750" s="1" t="s">
        <v>14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20750</v>
      </c>
      <c r="B1751" s="19" t="str">
        <f>HYPERLINK("https://vinhhung.longan.gov.vn/xa-thi-tran", "UBND Ủy ban nhân dân xã Tuyên Bình Tây tỉnh Long An")</f>
        <v>UBND Ủy ban nhân dân xã Tuyên Bình Tây tỉnh Long An</v>
      </c>
      <c r="C1751" s="20" t="s">
        <v>12</v>
      </c>
      <c r="D1751" s="21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20751</v>
      </c>
      <c r="B1752" s="19" t="s">
        <v>271</v>
      </c>
      <c r="C1752" s="22" t="s">
        <v>13</v>
      </c>
      <c r="D1752" s="20"/>
      <c r="E1752" s="1" t="s">
        <v>13</v>
      </c>
      <c r="F1752" s="1" t="s">
        <v>13</v>
      </c>
      <c r="G1752" s="1" t="s">
        <v>13</v>
      </c>
      <c r="H1752" s="1" t="s">
        <v>14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20752</v>
      </c>
      <c r="B1753" s="19" t="str">
        <f>HYPERLINK("https://binhhoatay.mochoa.longan.gov.vn/", "UBND Ủy ban nhân dân xã Bình Hòa Tây tỉnh Long An")</f>
        <v>UBND Ủy ban nhân dân xã Bình Hòa Tây tỉnh Long An</v>
      </c>
      <c r="C1753" s="20" t="s">
        <v>12</v>
      </c>
      <c r="D1753" s="21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20753</v>
      </c>
      <c r="B1754" s="19" t="str">
        <f>HYPERLINK("https://www.facebook.com/CAXBINHTHANH/", "Công an xã Bình Thạnh tỉnh Long An")</f>
        <v>Công an xã Bình Thạnh tỉnh Long An</v>
      </c>
      <c r="C1754" s="20" t="s">
        <v>12</v>
      </c>
      <c r="D1754" s="20"/>
      <c r="E1754" s="1" t="s">
        <v>13</v>
      </c>
      <c r="F1754" s="1" t="s">
        <v>13</v>
      </c>
      <c r="G1754" s="1" t="s">
        <v>13</v>
      </c>
      <c r="H1754" s="1" t="s">
        <v>14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20754</v>
      </c>
      <c r="B1755" s="19" t="str">
        <f>HYPERLINK("https://binhthanh.mochoa.longan.gov.vn/", "UBND Ủy ban nhân dân xã Bình Thạnh tỉnh Long An")</f>
        <v>UBND Ủy ban nhân dân xã Bình Thạnh tỉnh Long An</v>
      </c>
      <c r="C1755" s="20" t="s">
        <v>12</v>
      </c>
      <c r="D1755" s="21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20755</v>
      </c>
      <c r="B1756" s="19" t="s">
        <v>272</v>
      </c>
      <c r="C1756" s="22" t="s">
        <v>13</v>
      </c>
      <c r="D1756" s="20"/>
      <c r="E1756" s="1" t="s">
        <v>13</v>
      </c>
      <c r="F1756" s="1" t="s">
        <v>13</v>
      </c>
      <c r="G1756" s="1" t="s">
        <v>13</v>
      </c>
      <c r="H1756" s="1" t="s">
        <v>14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20756</v>
      </c>
      <c r="B1757" s="19" t="str">
        <f>HYPERLINK("https://binhhoatrung.mochoa.longan.gov.vn/", "UBND Ủy ban nhân dân xã Bình Hòa Trung tỉnh Long An")</f>
        <v>UBND Ủy ban nhân dân xã Bình Hòa Trung tỉnh Long An</v>
      </c>
      <c r="C1757" s="20" t="s">
        <v>12</v>
      </c>
      <c r="D1757" s="21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20757</v>
      </c>
      <c r="B1758" s="19" t="s">
        <v>273</v>
      </c>
      <c r="C1758" s="22" t="s">
        <v>13</v>
      </c>
      <c r="D1758" s="20"/>
      <c r="E1758" s="1" t="s">
        <v>13</v>
      </c>
      <c r="F1758" s="1" t="s">
        <v>13</v>
      </c>
      <c r="G1758" s="1" t="s">
        <v>13</v>
      </c>
      <c r="H1758" s="1" t="s">
        <v>14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20758</v>
      </c>
      <c r="B1759" s="19" t="str">
        <f>HYPERLINK("https://binhhoadong.mochoa.longan.gov.vn/", "UBND Ủy ban nhân dân xã Bình Hòa Đông tỉnh Long An")</f>
        <v>UBND Ủy ban nhân dân xã Bình Hòa Đông tỉnh Long An</v>
      </c>
      <c r="C1759" s="20" t="s">
        <v>12</v>
      </c>
      <c r="D1759" s="21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20759</v>
      </c>
      <c r="B1760" s="19" t="str">
        <f>HYPERLINK("https://www.facebook.com/p/%C4%90o%C3%A0n-Tr%C6%B0%E1%BB%9Dng-THCS-THPT-B%C3%ACnh-Phong-Th%E1%BA%A1nh-100064671264748/?locale=mt_MT", "Công an xã Bình Phong Thạnh tỉnh Long An")</f>
        <v>Công an xã Bình Phong Thạnh tỉnh Long An</v>
      </c>
      <c r="C1760" s="20" t="s">
        <v>12</v>
      </c>
      <c r="D1760" s="20"/>
      <c r="E1760" s="1" t="s">
        <v>13</v>
      </c>
      <c r="F1760" s="1" t="s">
        <v>13</v>
      </c>
      <c r="G1760" s="1" t="s">
        <v>13</v>
      </c>
      <c r="H1760" s="1" t="s">
        <v>14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20760</v>
      </c>
      <c r="B1761" s="19" t="str">
        <f>HYPERLINK("https://thitranbinhphongthanh.mochoa.longan.gov.vn/", "UBND Ủy ban nhân dân xã Bình Phong Thạnh tỉnh Long An")</f>
        <v>UBND Ủy ban nhân dân xã Bình Phong Thạnh tỉnh Long An</v>
      </c>
      <c r="C1761" s="20" t="s">
        <v>12</v>
      </c>
      <c r="D1761" s="21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20761</v>
      </c>
      <c r="B1762" s="19" t="s">
        <v>274</v>
      </c>
      <c r="C1762" s="22" t="s">
        <v>13</v>
      </c>
      <c r="D1762" s="20" t="s">
        <v>16</v>
      </c>
      <c r="E1762" s="1" t="s">
        <v>13</v>
      </c>
      <c r="F1762" s="1" t="s">
        <v>13</v>
      </c>
      <c r="G1762" s="1" t="s">
        <v>13</v>
      </c>
      <c r="H1762" s="1" t="s">
        <v>14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20762</v>
      </c>
      <c r="B1763" s="19" t="str">
        <f>HYPERLINK("https://tanlap.mochoa.longan.gov.vn/", "UBND Ủy ban nhân dân xã Tân Lập tỉnh Long An")</f>
        <v>UBND Ủy ban nhân dân xã Tân Lập tỉnh Long An</v>
      </c>
      <c r="C1763" s="20" t="s">
        <v>12</v>
      </c>
      <c r="D1763" s="21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20763</v>
      </c>
      <c r="B1764" s="19" t="s">
        <v>275</v>
      </c>
      <c r="C1764" s="22" t="s">
        <v>13</v>
      </c>
      <c r="D1764" s="20"/>
      <c r="E1764" s="1" t="s">
        <v>13</v>
      </c>
      <c r="F1764" s="1" t="s">
        <v>13</v>
      </c>
      <c r="G1764" s="1" t="s">
        <v>13</v>
      </c>
      <c r="H1764" s="1" t="s">
        <v>14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20764</v>
      </c>
      <c r="B1765" s="19" t="str">
        <f>HYPERLINK("https://tanthanh.longan.gov.vn/", "UBND Ủy ban nhân dân xã Tân Thành tỉnh Long An")</f>
        <v>UBND Ủy ban nhân dân xã Tân Thành tỉnh Long An</v>
      </c>
      <c r="C1765" s="20" t="s">
        <v>12</v>
      </c>
      <c r="D1765" s="21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20765</v>
      </c>
      <c r="B1766" s="19" t="s">
        <v>276</v>
      </c>
      <c r="C1766" s="22" t="s">
        <v>13</v>
      </c>
      <c r="D1766" s="20"/>
      <c r="E1766" s="1" t="s">
        <v>13</v>
      </c>
      <c r="F1766" s="1" t="s">
        <v>13</v>
      </c>
      <c r="G1766" s="1" t="s">
        <v>13</v>
      </c>
      <c r="H1766" s="1" t="s">
        <v>14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20766</v>
      </c>
      <c r="B1767" s="19" t="str">
        <f>HYPERLINK("https://bachoa.tanthanh.longan.gov.vn/", "UBND Ủy ban nhân dân xã Bắc Hòa tỉnh Long An")</f>
        <v>UBND Ủy ban nhân dân xã Bắc Hòa tỉnh Long An</v>
      </c>
      <c r="C1767" s="20" t="s">
        <v>12</v>
      </c>
      <c r="D1767" s="21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20767</v>
      </c>
      <c r="B1768" s="19" t="str">
        <f>HYPERLINK("https://www.facebook.com/100083145288067", "Công an xã Hậu Thạnh Tây tỉnh Long An")</f>
        <v>Công an xã Hậu Thạnh Tây tỉnh Long An</v>
      </c>
      <c r="C1768" s="20" t="s">
        <v>12</v>
      </c>
      <c r="D1768" s="20"/>
      <c r="E1768" s="1" t="s">
        <v>13</v>
      </c>
      <c r="F1768" s="1" t="s">
        <v>13</v>
      </c>
      <c r="G1768" s="1" t="s">
        <v>13</v>
      </c>
      <c r="H1768" s="1" t="s">
        <v>14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20768</v>
      </c>
      <c r="B1769" s="19" t="str">
        <f>HYPERLINK("https://tanthanh.longan.gov.vn/xa-phuong-thi-tran", "UBND Ủy ban nhân dân xã Hậu Thạnh Tây tỉnh Long An")</f>
        <v>UBND Ủy ban nhân dân xã Hậu Thạnh Tây tỉnh Long An</v>
      </c>
      <c r="C1769" s="20" t="s">
        <v>12</v>
      </c>
      <c r="D1769" s="21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20769</v>
      </c>
      <c r="B1770" s="19" t="str">
        <f>HYPERLINK("https://www.facebook.com/people/Tu%E1%BB%95i-Tr%E1%BA%BB-x%C3%A3-Nh%C6%A1n-Ho%C3%A0-L%E1%BA%ADp-huy%E1%BB%87n-T%C3%A2n-Th%E1%BA%A1nh-t%E1%BB%89nh-Long-An/100082889514714/", "Công an xã Nhơn Hòa Lập tỉnh Long An")</f>
        <v>Công an xã Nhơn Hòa Lập tỉnh Long An</v>
      </c>
      <c r="C1770" s="20" t="s">
        <v>12</v>
      </c>
      <c r="D1770" s="20"/>
      <c r="E1770" s="1" t="s">
        <v>13</v>
      </c>
      <c r="F1770" s="1" t="str">
        <f>HYPERLINK("mailto:doan.nhl@gmail.com", "doan.nhl@gmail.com")</f>
        <v>doan.nhl@gmail.com</v>
      </c>
      <c r="G1770" s="1" t="s">
        <v>13</v>
      </c>
      <c r="H1770" s="1" t="s">
        <v>277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20770</v>
      </c>
      <c r="B1771" s="19" t="str">
        <f>HYPERLINK("https://nhonhoalap.tanthanh.longan.gov.vn/", "UBND Ủy ban nhân dân xã Nhơn Hòa Lập tỉnh Long An")</f>
        <v>UBND Ủy ban nhân dân xã Nhơn Hòa Lập tỉnh Long An</v>
      </c>
      <c r="C1771" s="20" t="s">
        <v>12</v>
      </c>
      <c r="D1771" s="21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20771</v>
      </c>
      <c r="B1772" s="19" t="s">
        <v>274</v>
      </c>
      <c r="C1772" s="22" t="s">
        <v>13</v>
      </c>
      <c r="D1772" s="20"/>
      <c r="E1772" s="1" t="s">
        <v>13</v>
      </c>
      <c r="F1772" s="1" t="s">
        <v>13</v>
      </c>
      <c r="G1772" s="1" t="s">
        <v>13</v>
      </c>
      <c r="H1772" s="1" t="s">
        <v>14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20772</v>
      </c>
      <c r="B1773" s="19" t="str">
        <f>HYPERLINK("https://tanlap.mochoa.longan.gov.vn/", "UBND Ủy ban nhân dân xã Tân Lập tỉnh Long An")</f>
        <v>UBND Ủy ban nhân dân xã Tân Lập tỉnh Long An</v>
      </c>
      <c r="C1773" s="20" t="s">
        <v>12</v>
      </c>
      <c r="D1773" s="21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20773</v>
      </c>
      <c r="B1774" s="19" t="str">
        <f>HYPERLINK("https://www.facebook.com/groups/666908700424665/", "Công an xã Hậu Thạnh Đông tỉnh Long An")</f>
        <v>Công an xã Hậu Thạnh Đông tỉnh Long An</v>
      </c>
      <c r="C1774" s="20" t="s">
        <v>12</v>
      </c>
      <c r="D1774" s="20"/>
      <c r="E1774" s="1" t="s">
        <v>13</v>
      </c>
      <c r="F1774" s="1" t="s">
        <v>13</v>
      </c>
      <c r="G1774" s="1" t="s">
        <v>13</v>
      </c>
      <c r="H1774" s="1" t="s">
        <v>14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20774</v>
      </c>
      <c r="B1775" s="19" t="str">
        <f>HYPERLINK("https://hauthanhdong.tanthanh.longan.gov.vn/", "UBND Ủy ban nhân dân xã Hậu Thạnh Đông tỉnh Long An")</f>
        <v>UBND Ủy ban nhân dân xã Hậu Thạnh Đông tỉnh Long An</v>
      </c>
      <c r="C1775" s="20" t="s">
        <v>12</v>
      </c>
      <c r="D1775" s="21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20775</v>
      </c>
      <c r="B1776" s="19" t="str">
        <f>HYPERLINK("https://www.facebook.com/people/Tu%E1%BB%95i-Tr%E1%BA%BB-x%C3%A3-Nh%C6%A1n-Ho%C3%A0-L%E1%BA%ADp-huy%E1%BB%87n-T%C3%A2n-Th%E1%BA%A1nh-t%E1%BB%89nh-Long-An/100082889514714/", "Công an xã Nhơn Hoà tỉnh Long An")</f>
        <v>Công an xã Nhơn Hoà tỉnh Long An</v>
      </c>
      <c r="C1776" s="20" t="s">
        <v>12</v>
      </c>
      <c r="D1776" s="20"/>
      <c r="E1776" s="1" t="s">
        <v>13</v>
      </c>
      <c r="F1776" s="1" t="str">
        <f>HYPERLINK("mailto:doan.nhl@gmail.com", "doan.nhl@gmail.com")</f>
        <v>doan.nhl@gmail.com</v>
      </c>
      <c r="G1776" s="1" t="s">
        <v>13</v>
      </c>
      <c r="H1776" s="1" t="s">
        <v>277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20776</v>
      </c>
      <c r="B1777" s="19" t="str">
        <f>HYPERLINK("https://nhonhoa.tanthanh.longan.gov.vn/", "UBND Ủy ban nhân dân xã Nhơn Hoà tỉnh Long An")</f>
        <v>UBND Ủy ban nhân dân xã Nhơn Hoà tỉnh Long An</v>
      </c>
      <c r="C1777" s="20" t="s">
        <v>12</v>
      </c>
      <c r="D1777" s="21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20777</v>
      </c>
      <c r="B1778" s="19" t="s">
        <v>278</v>
      </c>
      <c r="C1778" s="22" t="s">
        <v>13</v>
      </c>
      <c r="D1778" s="20"/>
      <c r="E1778" s="1" t="s">
        <v>13</v>
      </c>
      <c r="F1778" s="1" t="s">
        <v>13</v>
      </c>
      <c r="G1778" s="1" t="s">
        <v>13</v>
      </c>
      <c r="H1778" s="1" t="s">
        <v>14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20778</v>
      </c>
      <c r="B1779" s="19" t="str">
        <f>HYPERLINK("https://kienbinh.tanthanh.longan.gov.vn/", "UBND Ủy ban nhân dân xã Kiến Bình tỉnh Long An")</f>
        <v>UBND Ủy ban nhân dân xã Kiến Bình tỉnh Long An</v>
      </c>
      <c r="C1779" s="20" t="s">
        <v>12</v>
      </c>
      <c r="D1779" s="21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20779</v>
      </c>
      <c r="B1780" s="19" t="s">
        <v>275</v>
      </c>
      <c r="C1780" s="22" t="s">
        <v>13</v>
      </c>
      <c r="D1780" s="20"/>
      <c r="E1780" s="1" t="s">
        <v>13</v>
      </c>
      <c r="F1780" s="1" t="s">
        <v>13</v>
      </c>
      <c r="G1780" s="1" t="s">
        <v>13</v>
      </c>
      <c r="H1780" s="1" t="s">
        <v>14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20780</v>
      </c>
      <c r="B1781" s="19" t="str">
        <f>HYPERLINK("https://tanthanh.longan.gov.vn/", "UBND Ủy ban nhân dân xã Tân Thành tỉnh Long An")</f>
        <v>UBND Ủy ban nhân dân xã Tân Thành tỉnh Long An</v>
      </c>
      <c r="C1781" s="20" t="s">
        <v>12</v>
      </c>
      <c r="D1781" s="21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20781</v>
      </c>
      <c r="B1782" s="19" t="s">
        <v>279</v>
      </c>
      <c r="C1782" s="22" t="s">
        <v>13</v>
      </c>
      <c r="D1782" s="20"/>
      <c r="E1782" s="1" t="s">
        <v>13</v>
      </c>
      <c r="F1782" s="1" t="s">
        <v>13</v>
      </c>
      <c r="G1782" s="1" t="s">
        <v>13</v>
      </c>
      <c r="H1782" s="1" t="s">
        <v>14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20782</v>
      </c>
      <c r="B1783" s="19" t="str">
        <f>HYPERLINK("https://tanbinh.tantru.longan.gov.vn/", "UBND Ủy ban nhân dân xã Tân Bình tỉnh Long An")</f>
        <v>UBND Ủy ban nhân dân xã Tân Bình tỉnh Long An</v>
      </c>
      <c r="C1783" s="20" t="s">
        <v>12</v>
      </c>
      <c r="D1783" s="21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20783</v>
      </c>
      <c r="B1784" s="19" t="s">
        <v>280</v>
      </c>
      <c r="C1784" s="22" t="s">
        <v>13</v>
      </c>
      <c r="D1784" s="20" t="s">
        <v>16</v>
      </c>
      <c r="E1784" s="1" t="s">
        <v>13</v>
      </c>
      <c r="F1784" s="1" t="s">
        <v>13</v>
      </c>
      <c r="G1784" s="1" t="s">
        <v>13</v>
      </c>
      <c r="H1784" s="1" t="s">
        <v>14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20784</v>
      </c>
      <c r="B1785" s="19" t="str">
        <f>HYPERLINK("https://tanninh.tanthanh.longan.gov.vn/uy-ban-nhan-dan", "UBND Ủy ban nhân dân xã Tân Ninh tỉnh Long An")</f>
        <v>UBND Ủy ban nhân dân xã Tân Ninh tỉnh Long An</v>
      </c>
      <c r="C1785" s="20" t="s">
        <v>12</v>
      </c>
      <c r="D1785" s="21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20785</v>
      </c>
      <c r="B1786" s="19" t="s">
        <v>281</v>
      </c>
      <c r="C1786" s="22" t="s">
        <v>13</v>
      </c>
      <c r="D1786" s="20" t="s">
        <v>16</v>
      </c>
      <c r="E1786" s="1" t="s">
        <v>13</v>
      </c>
      <c r="F1786" s="1" t="s">
        <v>13</v>
      </c>
      <c r="G1786" s="1" t="s">
        <v>13</v>
      </c>
      <c r="H1786" s="1" t="s">
        <v>14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20786</v>
      </c>
      <c r="B1787" s="19" t="str">
        <f>HYPERLINK("https://nhonninh.tanthanh.longan.gov.vn/", "UBND Ủy ban nhân dân xã Nhơn Ninh tỉnh Long An")</f>
        <v>UBND Ủy ban nhân dân xã Nhơn Ninh tỉnh Long An</v>
      </c>
      <c r="C1787" s="20" t="s">
        <v>12</v>
      </c>
      <c r="D1787" s="21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20787</v>
      </c>
      <c r="B1788" s="19" t="s">
        <v>282</v>
      </c>
      <c r="C1788" s="22" t="s">
        <v>13</v>
      </c>
      <c r="D1788" s="20"/>
      <c r="E1788" s="1" t="s">
        <v>13</v>
      </c>
      <c r="F1788" s="1" t="s">
        <v>13</v>
      </c>
      <c r="G1788" s="1" t="s">
        <v>13</v>
      </c>
      <c r="H1788" s="1" t="s">
        <v>14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20788</v>
      </c>
      <c r="B1789" s="19" t="str">
        <f>HYPERLINK("https://tanphuoc.tiengiang.gov.vn/ubnd-xa-tan-hoa-ong", "UBND Ủy ban nhân dân xã Tân Hòa tỉnh Long An")</f>
        <v>UBND Ủy ban nhân dân xã Tân Hòa tỉnh Long An</v>
      </c>
      <c r="C1789" s="20" t="s">
        <v>12</v>
      </c>
      <c r="D1789" s="21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20789</v>
      </c>
      <c r="B1790" s="19" t="s">
        <v>283</v>
      </c>
      <c r="C1790" s="22" t="s">
        <v>13</v>
      </c>
      <c r="D1790" s="20"/>
      <c r="E1790" s="1" t="s">
        <v>13</v>
      </c>
      <c r="F1790" s="1" t="s">
        <v>13</v>
      </c>
      <c r="G1790" s="1" t="s">
        <v>13</v>
      </c>
      <c r="H1790" s="1" t="s">
        <v>14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20790</v>
      </c>
      <c r="B1791" s="19" t="str">
        <f>HYPERLINK("https://tanhiep.thanhhoa.longan.gov.vn/uy-ban-nhan-dan", "UBND Ủy ban nhân dân xã Tân Hiệp tỉnh Long An")</f>
        <v>UBND Ủy ban nhân dân xã Tân Hiệp tỉnh Long An</v>
      </c>
      <c r="C1791" s="20" t="s">
        <v>12</v>
      </c>
      <c r="D1791" s="21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20791</v>
      </c>
      <c r="B1792" s="19" t="s">
        <v>284</v>
      </c>
      <c r="C1792" s="22" t="s">
        <v>13</v>
      </c>
      <c r="D1792" s="20"/>
      <c r="E1792" s="1" t="s">
        <v>13</v>
      </c>
      <c r="F1792" s="1" t="s">
        <v>13</v>
      </c>
      <c r="G1792" s="1" t="s">
        <v>13</v>
      </c>
      <c r="H1792" s="1" t="s">
        <v>14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20792</v>
      </c>
      <c r="B1793" s="19" t="str">
        <f>HYPERLINK("https://thuanbinh.thanhhoa.longan.gov.vn/trang-chu", "UBND Ủy ban nhân dân xã Thuận Bình tỉnh Long An")</f>
        <v>UBND Ủy ban nhân dân xã Thuận Bình tỉnh Long An</v>
      </c>
      <c r="C1793" s="20" t="s">
        <v>12</v>
      </c>
      <c r="D1793" s="21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20793</v>
      </c>
      <c r="B1794" s="19" t="str">
        <f>HYPERLINK("https://www.facebook.com/p/C%C3%B4ng-an-x%C3%A3-Th%E1%BA%A1nh-Ph%C6%B0%E1%BB%9Bc-100069250576850/", "Công an xã Thạnh Phước tỉnh Long An")</f>
        <v>Công an xã Thạnh Phước tỉnh Long An</v>
      </c>
      <c r="C1794" s="20" t="s">
        <v>12</v>
      </c>
      <c r="D1794" s="20" t="s">
        <v>16</v>
      </c>
      <c r="E1794" s="1" t="s">
        <v>13</v>
      </c>
      <c r="F1794" s="1" t="s">
        <v>13</v>
      </c>
      <c r="G1794" s="1" t="s">
        <v>13</v>
      </c>
      <c r="H1794" s="1" t="s">
        <v>14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20794</v>
      </c>
      <c r="B1795" s="19" t="str">
        <f>HYPERLINK("https://thanhphuoc.thanhhoa.longan.gov.vn/", "UBND Ủy ban nhân dân xã Thạnh Phước tỉnh Long An")</f>
        <v>UBND Ủy ban nhân dân xã Thạnh Phước tỉnh Long An</v>
      </c>
      <c r="C1795" s="20" t="s">
        <v>12</v>
      </c>
      <c r="D1795" s="21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20795</v>
      </c>
      <c r="B1796" s="19" t="s">
        <v>285</v>
      </c>
      <c r="C1796" s="22" t="s">
        <v>13</v>
      </c>
      <c r="D1796" s="20"/>
      <c r="E1796" s="1" t="s">
        <v>13</v>
      </c>
      <c r="F1796" s="1" t="s">
        <v>13</v>
      </c>
      <c r="G1796" s="1" t="s">
        <v>13</v>
      </c>
      <c r="H1796" s="1" t="s">
        <v>14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20796</v>
      </c>
      <c r="B1797" s="19" t="str">
        <f>HYPERLINK("https://thanhphu.cainuoc.camau.gov.vn/", "UBND Ủy ban nhân dân xã Thạnh Phú tỉnh Long An")</f>
        <v>UBND Ủy ban nhân dân xã Thạnh Phú tỉnh Long An</v>
      </c>
      <c r="C1797" s="20" t="s">
        <v>12</v>
      </c>
      <c r="D1797" s="21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20797</v>
      </c>
      <c r="B1798" s="19" t="str">
        <f>HYPERLINK("https://www.facebook.com/p/M%E1%BA%B7t-tr%E1%BA%ADn-x%C3%A3-Thu%E1%BA%ADn-Ngh%C4%A9a-Ho%C3%A0-huy%E1%BB%87n-Th%E1%BA%A1nh-Ho%C3%A1-t%E1%BB%89nh-Long-An-100081194980164/", "Công an xã Thuận Nghĩa Hòa tỉnh Long An")</f>
        <v>Công an xã Thuận Nghĩa Hòa tỉnh Long An</v>
      </c>
      <c r="C1798" s="20" t="s">
        <v>12</v>
      </c>
      <c r="D1798" s="20"/>
      <c r="E1798" s="1" t="s">
        <v>13</v>
      </c>
      <c r="F1798" s="1" t="s">
        <v>13</v>
      </c>
      <c r="G1798" s="1" t="s">
        <v>13</v>
      </c>
      <c r="H1798" s="1" t="s">
        <v>14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20798</v>
      </c>
      <c r="B1799" s="19" t="str">
        <f>HYPERLINK("https://thuannghiahoa.thanhhoa.longan.gov.vn/", "UBND Ủy ban nhân dân xã Thuận Nghĩa Hòa tỉnh Long An")</f>
        <v>UBND Ủy ban nhân dân xã Thuận Nghĩa Hòa tỉnh Long An</v>
      </c>
      <c r="C1799" s="20" t="s">
        <v>12</v>
      </c>
      <c r="D1799" s="21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20799</v>
      </c>
      <c r="B1800" s="19" t="s">
        <v>286</v>
      </c>
      <c r="C1800" s="22" t="s">
        <v>13</v>
      </c>
      <c r="D1800" s="20"/>
      <c r="E1800" s="1" t="s">
        <v>13</v>
      </c>
      <c r="F1800" s="1" t="s">
        <v>13</v>
      </c>
      <c r="G1800" s="1" t="s">
        <v>13</v>
      </c>
      <c r="H1800" s="1" t="s">
        <v>14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20800</v>
      </c>
      <c r="B1801" s="19" t="str">
        <f>HYPERLINK("https://thuytay.thanhhoa.longan.gov.vn/", "UBND Ủy ban nhân dân xã Thủy Đông tỉnh Long An")</f>
        <v>UBND Ủy ban nhân dân xã Thủy Đông tỉnh Long An</v>
      </c>
      <c r="C1801" s="20" t="s">
        <v>12</v>
      </c>
      <c r="D1801" s="21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20801</v>
      </c>
      <c r="B1802" s="19" t="s">
        <v>287</v>
      </c>
      <c r="C1802" s="22" t="s">
        <v>13</v>
      </c>
      <c r="D1802" s="20"/>
      <c r="E1802" s="1" t="s">
        <v>13</v>
      </c>
      <c r="F1802" s="1" t="s">
        <v>13</v>
      </c>
      <c r="G1802" s="1" t="s">
        <v>13</v>
      </c>
      <c r="H1802" s="1" t="s">
        <v>14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20802</v>
      </c>
      <c r="B1803" s="19" t="str">
        <f>HYPERLINK("https://thuytay.thanhhoa.longan.gov.vn/", "UBND Ủy ban nhân dân xã Thủy Tây tỉnh Long An")</f>
        <v>UBND Ủy ban nhân dân xã Thủy Tây tỉnh Long An</v>
      </c>
      <c r="C1803" s="20" t="s">
        <v>12</v>
      </c>
      <c r="D1803" s="21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20803</v>
      </c>
      <c r="B1804" s="19" t="s">
        <v>288</v>
      </c>
      <c r="C1804" s="22" t="s">
        <v>13</v>
      </c>
      <c r="D1804" s="20"/>
      <c r="E1804" s="1" t="s">
        <v>13</v>
      </c>
      <c r="F1804" s="1" t="s">
        <v>13</v>
      </c>
      <c r="G1804" s="1" t="s">
        <v>13</v>
      </c>
      <c r="H1804" s="1" t="s">
        <v>14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20804</v>
      </c>
      <c r="B1805" s="19" t="str">
        <f>HYPERLINK("https://tantay.thanhhoa.longan.gov.vn/", "UBND Ủy ban nhân dân xã Tân Tây tỉnh Long An")</f>
        <v>UBND Ủy ban nhân dân xã Tân Tây tỉnh Long An</v>
      </c>
      <c r="C1805" s="20" t="s">
        <v>12</v>
      </c>
      <c r="D1805" s="21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20805</v>
      </c>
      <c r="B1806" s="19" t="s">
        <v>289</v>
      </c>
      <c r="C1806" s="22" t="s">
        <v>13</v>
      </c>
      <c r="D1806" s="20"/>
      <c r="E1806" s="1" t="s">
        <v>13</v>
      </c>
      <c r="F1806" s="1" t="s">
        <v>13</v>
      </c>
      <c r="G1806" s="1" t="s">
        <v>13</v>
      </c>
      <c r="H1806" s="1" t="s">
        <v>14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20806</v>
      </c>
      <c r="B1807" s="19" t="str">
        <f>HYPERLINK("https://tandong.thanhhoa.longan.gov.vn/", "UBND Ủy ban nhân dân xã Tân Đông tỉnh Long An")</f>
        <v>UBND Ủy ban nhân dân xã Tân Đông tỉnh Long An</v>
      </c>
      <c r="C1807" s="20" t="s">
        <v>12</v>
      </c>
      <c r="D1807" s="21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20807</v>
      </c>
      <c r="B1808" s="19" t="s">
        <v>290</v>
      </c>
      <c r="C1808" s="22" t="s">
        <v>13</v>
      </c>
      <c r="D1808" s="20"/>
      <c r="E1808" s="1" t="s">
        <v>13</v>
      </c>
      <c r="F1808" s="1" t="s">
        <v>13</v>
      </c>
      <c r="G1808" s="1" t="s">
        <v>13</v>
      </c>
      <c r="H1808" s="1" t="s">
        <v>14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20808</v>
      </c>
      <c r="B1809" s="19" t="str">
        <f>HYPERLINK("https://thanhan.thanhhoa.longan.gov.vn/", "UBND Ủy ban nhân dân xã Thạnh An tỉnh Long An")</f>
        <v>UBND Ủy ban nhân dân xã Thạnh An tỉnh Long An</v>
      </c>
      <c r="C1809" s="20" t="s">
        <v>12</v>
      </c>
      <c r="D1809" s="21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20809</v>
      </c>
      <c r="B1810" s="19" t="str">
        <f>HYPERLINK("https://www.facebook.com/groups/329044317773097/", "Công an xã Mỹ Quý Đông tỉnh Long An")</f>
        <v>Công an xã Mỹ Quý Đông tỉnh Long An</v>
      </c>
      <c r="C1810" s="20" t="s">
        <v>12</v>
      </c>
      <c r="D1810" s="20"/>
      <c r="E1810" s="1" t="s">
        <v>13</v>
      </c>
      <c r="F1810" s="1" t="s">
        <v>13</v>
      </c>
      <c r="G1810" s="1" t="s">
        <v>13</v>
      </c>
      <c r="H1810" s="1" t="s">
        <v>14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20810</v>
      </c>
      <c r="B1811" s="19" t="str">
        <f>HYPERLINK("https://myquydong.duchue.longan.gov.vn/uy-ban-nhan-dan", "UBND Ủy ban nhân dân xã Mỹ Quý Đông tỉnh Long An")</f>
        <v>UBND Ủy ban nhân dân xã Mỹ Quý Đông tỉnh Long An</v>
      </c>
      <c r="C1811" s="20" t="s">
        <v>12</v>
      </c>
      <c r="D1811" s="21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20811</v>
      </c>
      <c r="B1812" s="19" t="s">
        <v>291</v>
      </c>
      <c r="C1812" s="22" t="s">
        <v>13</v>
      </c>
      <c r="D1812" s="20"/>
      <c r="E1812" s="1" t="s">
        <v>13</v>
      </c>
      <c r="F1812" s="1" t="s">
        <v>13</v>
      </c>
      <c r="G1812" s="1" t="s">
        <v>13</v>
      </c>
      <c r="H1812" s="1" t="s">
        <v>14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20812</v>
      </c>
      <c r="B1813" s="19" t="str">
        <f>HYPERLINK("https://mythanhbac.duchue.longan.gov.vn/", "UBND Ủy ban nhân dân xã Mỹ Thạnh Bắc tỉnh Long An")</f>
        <v>UBND Ủy ban nhân dân xã Mỹ Thạnh Bắc tỉnh Long An</v>
      </c>
      <c r="C1813" s="20" t="s">
        <v>12</v>
      </c>
      <c r="D1813" s="21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20813</v>
      </c>
      <c r="B1814" s="19" t="str">
        <f>HYPERLINK("https://www.facebook.com/groups/329044317773097/", "Công an xã Mỹ Quý Tây tỉnh Long An")</f>
        <v>Công an xã Mỹ Quý Tây tỉnh Long An</v>
      </c>
      <c r="C1814" s="20" t="s">
        <v>12</v>
      </c>
      <c r="D1814" s="20"/>
      <c r="E1814" s="1" t="s">
        <v>13</v>
      </c>
      <c r="F1814" s="1" t="s">
        <v>13</v>
      </c>
      <c r="G1814" s="1" t="s">
        <v>13</v>
      </c>
      <c r="H1814" s="1" t="s">
        <v>14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20814</v>
      </c>
      <c r="B1815" s="19" t="str">
        <f>HYPERLINK("https://myquytay.duchue.longan.gov.vn/", "UBND Ủy ban nhân dân xã Mỹ Quý Tây tỉnh Long An")</f>
        <v>UBND Ủy ban nhân dân xã Mỹ Quý Tây tỉnh Long An</v>
      </c>
      <c r="C1815" s="20" t="s">
        <v>12</v>
      </c>
      <c r="D1815" s="21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20815</v>
      </c>
      <c r="B1816" s="19" t="s">
        <v>292</v>
      </c>
      <c r="C1816" s="22" t="s">
        <v>13</v>
      </c>
      <c r="D1816" s="20"/>
      <c r="E1816" s="1" t="s">
        <v>13</v>
      </c>
      <c r="F1816" s="1" t="s">
        <v>13</v>
      </c>
      <c r="G1816" s="1" t="s">
        <v>13</v>
      </c>
      <c r="H1816" s="1" t="s">
        <v>14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20816</v>
      </c>
      <c r="B1817" s="19" t="str">
        <f>HYPERLINK("https://mythanhtay.duchue.longan.gov.vn/", "UBND Ủy ban nhân dân xã Mỹ Thạnh Tây tỉnh Long An")</f>
        <v>UBND Ủy ban nhân dân xã Mỹ Thạnh Tây tỉnh Long An</v>
      </c>
      <c r="C1817" s="20" t="s">
        <v>12</v>
      </c>
      <c r="D1817" s="21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20817</v>
      </c>
      <c r="B1818" s="19" t="s">
        <v>293</v>
      </c>
      <c r="C1818" s="22" t="s">
        <v>13</v>
      </c>
      <c r="D1818" s="20"/>
      <c r="E1818" s="1" t="s">
        <v>13</v>
      </c>
      <c r="F1818" s="1" t="s">
        <v>13</v>
      </c>
      <c r="G1818" s="1" t="s">
        <v>13</v>
      </c>
      <c r="H1818" s="1" t="s">
        <v>14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20818</v>
      </c>
      <c r="B1819" s="19" t="str">
        <f>HYPERLINK("https://mythanhdong.duchue.longan.gov.vn/", "UBND Ủy ban nhân dân xã Mỹ Thạnh Đông tỉnh Long An")</f>
        <v>UBND Ủy ban nhân dân xã Mỹ Thạnh Đông tỉnh Long An</v>
      </c>
      <c r="C1819" s="20" t="s">
        <v>12</v>
      </c>
      <c r="D1819" s="21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20819</v>
      </c>
      <c r="B1820" s="19" t="s">
        <v>294</v>
      </c>
      <c r="C1820" s="22" t="s">
        <v>13</v>
      </c>
      <c r="D1820" s="20"/>
      <c r="E1820" s="1" t="s">
        <v>13</v>
      </c>
      <c r="F1820" s="1" t="s">
        <v>13</v>
      </c>
      <c r="G1820" s="1" t="s">
        <v>13</v>
      </c>
      <c r="H1820" s="1" t="s">
        <v>14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20820</v>
      </c>
      <c r="B1821" s="19" t="str">
        <f>HYPERLINK("https://binhthanh.mochoa.longan.gov.vn/", "UBND Ủy ban nhân dân xã Bình Thành tỉnh Long An")</f>
        <v>UBND Ủy ban nhân dân xã Bình Thành tỉnh Long An</v>
      </c>
      <c r="C1821" s="20" t="s">
        <v>12</v>
      </c>
      <c r="D1821" s="21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20821</v>
      </c>
      <c r="B1822" s="19" t="s">
        <v>295</v>
      </c>
      <c r="C1822" s="22" t="s">
        <v>13</v>
      </c>
      <c r="D1822" s="20"/>
      <c r="E1822" s="1" t="s">
        <v>13</v>
      </c>
      <c r="F1822" s="1" t="s">
        <v>13</v>
      </c>
      <c r="G1822" s="1" t="s">
        <v>13</v>
      </c>
      <c r="H1822" s="1" t="s">
        <v>14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20822</v>
      </c>
      <c r="B1823" s="19" t="str">
        <f>HYPERLINK("https://binhhoabac.duchue.longan.gov.vn/", "UBND Ủy ban nhân dân xã Bình Hòa Bắc tỉnh Long An")</f>
        <v>UBND Ủy ban nhân dân xã Bình Hòa Bắc tỉnh Long An</v>
      </c>
      <c r="C1823" s="20" t="s">
        <v>12</v>
      </c>
      <c r="D1823" s="21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20823</v>
      </c>
      <c r="B1824" s="19" t="s">
        <v>296</v>
      </c>
      <c r="C1824" s="22" t="s">
        <v>13</v>
      </c>
      <c r="D1824" s="20"/>
      <c r="E1824" s="1" t="s">
        <v>13</v>
      </c>
      <c r="F1824" s="1" t="s">
        <v>13</v>
      </c>
      <c r="G1824" s="1" t="s">
        <v>13</v>
      </c>
      <c r="H1824" s="1" t="s">
        <v>14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20824</v>
      </c>
      <c r="B1825" s="19" t="str">
        <f>HYPERLINK("https://binhhoahung.duchue.longan.gov.vn/", "UBND Ủy ban nhân dân xã Bình Hòa Hưng tỉnh Long An")</f>
        <v>UBND Ủy ban nhân dân xã Bình Hòa Hưng tỉnh Long An</v>
      </c>
      <c r="C1825" s="20" t="s">
        <v>12</v>
      </c>
      <c r="D1825" s="21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20825</v>
      </c>
      <c r="B1826" s="19" t="s">
        <v>297</v>
      </c>
      <c r="C1826" s="22" t="s">
        <v>13</v>
      </c>
      <c r="D1826" s="20"/>
      <c r="E1826" s="1" t="s">
        <v>13</v>
      </c>
      <c r="F1826" s="1" t="s">
        <v>13</v>
      </c>
      <c r="G1826" s="1" t="s">
        <v>13</v>
      </c>
      <c r="H1826" s="1" t="s">
        <v>14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20826</v>
      </c>
      <c r="B1827" s="19" t="str">
        <f>HYPERLINK("https://binhhoanam.duchue.longan.gov.vn/", "UBND Ủy ban nhân dân xã Bình Hòa Nam tỉnh Long An")</f>
        <v>UBND Ủy ban nhân dân xã Bình Hòa Nam tỉnh Long An</v>
      </c>
      <c r="C1827" s="20" t="s">
        <v>12</v>
      </c>
      <c r="D1827" s="21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20827</v>
      </c>
      <c r="B1828" s="19" t="str">
        <f>HYPERLINK("https://www.facebook.com/tdlongan/?locale=nb_NO", "Công an xã Mỹ Bình tỉnh Long An")</f>
        <v>Công an xã Mỹ Bình tỉnh Long An</v>
      </c>
      <c r="C1828" s="20" t="s">
        <v>12</v>
      </c>
      <c r="D1828" s="20"/>
      <c r="E1828" s="1" t="s">
        <v>13</v>
      </c>
      <c r="F1828" s="1" t="s">
        <v>13</v>
      </c>
      <c r="G1828" s="1" t="s">
        <v>13</v>
      </c>
      <c r="H1828" s="1" t="s">
        <v>14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20828</v>
      </c>
      <c r="B1829" s="19" t="str">
        <f>HYPERLINK("https://mybinh.duchue.longan.gov.vn/", "UBND Ủy ban nhân dân xã Mỹ Bình tỉnh Long An")</f>
        <v>UBND Ủy ban nhân dân xã Mỹ Bình tỉnh Long An</v>
      </c>
      <c r="C1829" s="20" t="s">
        <v>12</v>
      </c>
      <c r="D1829" s="21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20829</v>
      </c>
      <c r="B1830" s="19" t="s">
        <v>298</v>
      </c>
      <c r="C1830" s="22" t="s">
        <v>13</v>
      </c>
      <c r="D1830" s="20"/>
      <c r="E1830" s="1" t="s">
        <v>13</v>
      </c>
      <c r="F1830" s="1" t="s">
        <v>13</v>
      </c>
      <c r="G1830" s="1" t="s">
        <v>13</v>
      </c>
      <c r="H1830" s="1" t="s">
        <v>14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20830</v>
      </c>
      <c r="B1831" s="19" t="str">
        <f>HYPERLINK("https://locgiang.duchoa.longan.gov.vn/", "UBND Ủy ban nhân dân xã Lộc Giang tỉnh Long An")</f>
        <v>UBND Ủy ban nhân dân xã Lộc Giang tỉnh Long An</v>
      </c>
      <c r="C1831" s="20" t="s">
        <v>12</v>
      </c>
      <c r="D1831" s="21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20831</v>
      </c>
      <c r="B1832" s="19" t="str">
        <f>HYPERLINK("https://www.facebook.com/p/X%C3%83-AN-NINH-%C4%90%C3%94NG-100021087860356/", "Công an xã An Ninh Đông tỉnh Long An")</f>
        <v>Công an xã An Ninh Đông tỉnh Long An</v>
      </c>
      <c r="C1832" s="20" t="s">
        <v>12</v>
      </c>
      <c r="D1832" s="20"/>
      <c r="E1832" s="1" t="s">
        <v>13</v>
      </c>
      <c r="F1832" s="1" t="s">
        <v>13</v>
      </c>
      <c r="G1832" s="1" t="s">
        <v>13</v>
      </c>
      <c r="H1832" s="1" t="s">
        <v>14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20832</v>
      </c>
      <c r="B1833" s="19" t="str">
        <f>HYPERLINK("https://ubndxaanninhdong.tuyan.phuyen.gov.vn/", "UBND Ủy ban nhân dân xã An Ninh Đông tỉnh Long An")</f>
        <v>UBND Ủy ban nhân dân xã An Ninh Đông tỉnh Long An</v>
      </c>
      <c r="C1833" s="20" t="s">
        <v>12</v>
      </c>
      <c r="D1833" s="21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20833</v>
      </c>
      <c r="B1834" s="19" t="str">
        <f>HYPERLINK("https://www.facebook.com/duchoa.tuoitre/?locale=vi_VN", "Công an xã An Ninh Tây tỉnh Long An")</f>
        <v>Công an xã An Ninh Tây tỉnh Long An</v>
      </c>
      <c r="C1834" s="20" t="s">
        <v>12</v>
      </c>
      <c r="D1834" s="20"/>
      <c r="E1834" s="1" t="s">
        <v>13</v>
      </c>
      <c r="F1834" s="1" t="s">
        <v>13</v>
      </c>
      <c r="G1834" s="1" t="s">
        <v>13</v>
      </c>
      <c r="H1834" s="1" t="s">
        <v>14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20834</v>
      </c>
      <c r="B1835" s="19" t="str">
        <f>HYPERLINK("https://anninhtay.duchoa.longan.gov.vn/uy-ban-nhan-dan", "UBND Ủy ban nhân dân xã An Ninh Tây tỉnh Long An")</f>
        <v>UBND Ủy ban nhân dân xã An Ninh Tây tỉnh Long An</v>
      </c>
      <c r="C1835" s="20" t="s">
        <v>12</v>
      </c>
      <c r="D1835" s="21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20835</v>
      </c>
      <c r="B1836" s="19" t="s">
        <v>299</v>
      </c>
      <c r="C1836" s="22" t="s">
        <v>13</v>
      </c>
      <c r="D1836" s="20" t="s">
        <v>16</v>
      </c>
      <c r="E1836" s="1" t="s">
        <v>13</v>
      </c>
      <c r="F1836" s="1" t="s">
        <v>13</v>
      </c>
      <c r="G1836" s="1" t="s">
        <v>13</v>
      </c>
      <c r="H1836" s="1" t="s">
        <v>14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20836</v>
      </c>
      <c r="B1837" s="19" t="str">
        <f>HYPERLINK("https://tanmy.duchoa.longan.gov.vn/", "UBND Ủy ban nhân dân xã Tân Mỹ tỉnh Long An")</f>
        <v>UBND Ủy ban nhân dân xã Tân Mỹ tỉnh Long An</v>
      </c>
      <c r="C1837" s="20" t="s">
        <v>12</v>
      </c>
      <c r="D1837" s="21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20837</v>
      </c>
      <c r="B1838" s="19" t="str">
        <f>HYPERLINK("https://www.facebook.com/cahhiephoa/?locale=vi_VN", "Công an xã Hiệp Hòa tỉnh Long An")</f>
        <v>Công an xã Hiệp Hòa tỉnh Long An</v>
      </c>
      <c r="C1838" s="20" t="s">
        <v>12</v>
      </c>
      <c r="D1838" s="20"/>
      <c r="E1838" s="1" t="s">
        <v>13</v>
      </c>
      <c r="F1838" s="1" t="s">
        <v>13</v>
      </c>
      <c r="G1838" s="1" t="s">
        <v>13</v>
      </c>
      <c r="H1838" s="1" t="s">
        <v>14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20838</v>
      </c>
      <c r="B1839" s="19" t="str">
        <f>HYPERLINK("https://hiephoa.duchoa.longan.gov.vn/", "UBND Ủy ban nhân dân xã Hiệp Hòa tỉnh Long An")</f>
        <v>UBND Ủy ban nhân dân xã Hiệp Hòa tỉnh Long An</v>
      </c>
      <c r="C1839" s="20" t="s">
        <v>12</v>
      </c>
      <c r="D1839" s="21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20839</v>
      </c>
      <c r="B1840" s="19" t="str">
        <f>HYPERLINK("https://www.facebook.com/p/Ph%E1%BA%ADt-Gi%C3%A1o-%C4%90%E1%BB%A9c-Ho%C3%A0-100066870348786/?locale=ru_RU", "Công an xã Đức Lập Thượng tỉnh Long An")</f>
        <v>Công an xã Đức Lập Thượng tỉnh Long An</v>
      </c>
      <c r="C1840" s="20" t="s">
        <v>12</v>
      </c>
      <c r="D1840" s="20"/>
      <c r="E1840" s="1" t="s">
        <v>13</v>
      </c>
      <c r="F1840" s="1" t="s">
        <v>13</v>
      </c>
      <c r="G1840" s="1" t="s">
        <v>13</v>
      </c>
      <c r="H1840" s="1" t="s">
        <v>14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20840</v>
      </c>
      <c r="B1841" s="19" t="str">
        <f>HYPERLINK("https://duclapthuong.duchoa.longan.gov.vn/", "UBND Ủy ban nhân dân xã Đức Lập Thượng tỉnh Long An")</f>
        <v>UBND Ủy ban nhân dân xã Đức Lập Thượng tỉnh Long An</v>
      </c>
      <c r="C1841" s="20" t="s">
        <v>12</v>
      </c>
      <c r="D1841" s="21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20841</v>
      </c>
      <c r="B1842" s="19" t="str">
        <f>HYPERLINK("https://www.facebook.com/115saigon/", "Công an xã Đức Lập Hạ tỉnh Long An")</f>
        <v>Công an xã Đức Lập Hạ tỉnh Long An</v>
      </c>
      <c r="C1842" s="20" t="s">
        <v>12</v>
      </c>
      <c r="D1842" s="20"/>
      <c r="E1842" s="1" t="s">
        <v>13</v>
      </c>
      <c r="F1842" s="1" t="s">
        <v>13</v>
      </c>
      <c r="G1842" s="1" t="s">
        <v>13</v>
      </c>
      <c r="H1842" s="1" t="s">
        <v>14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20842</v>
      </c>
      <c r="B1843" s="19" t="str">
        <f>HYPERLINK("https://duclapha.duchoa.longan.gov.vn/uy-ban-nhan-dan", "UBND Ủy ban nhân dân xã Đức Lập Hạ tỉnh Long An")</f>
        <v>UBND Ủy ban nhân dân xã Đức Lập Hạ tỉnh Long An</v>
      </c>
      <c r="C1843" s="20" t="s">
        <v>12</v>
      </c>
      <c r="D1843" s="21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20843</v>
      </c>
      <c r="B1844" s="19" t="s">
        <v>300</v>
      </c>
      <c r="C1844" s="22" t="s">
        <v>13</v>
      </c>
      <c r="D1844" s="20"/>
      <c r="E1844" s="1" t="s">
        <v>13</v>
      </c>
      <c r="F1844" s="1" t="s">
        <v>13</v>
      </c>
      <c r="G1844" s="1" t="s">
        <v>13</v>
      </c>
      <c r="H1844" s="1" t="s">
        <v>14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20844</v>
      </c>
      <c r="B1845" s="19" t="str">
        <f>HYPERLINK("https://tanbinh.tantru.longan.gov.vn/", "UBND Ủy ban nhân dân xã Tân Phú tỉnh Long An")</f>
        <v>UBND Ủy ban nhân dân xã Tân Phú tỉnh Long An</v>
      </c>
      <c r="C1845" s="20" t="s">
        <v>12</v>
      </c>
      <c r="D1845" s="21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20845</v>
      </c>
      <c r="B1846" s="19" t="s">
        <v>301</v>
      </c>
      <c r="C1846" s="22" t="s">
        <v>13</v>
      </c>
      <c r="D1846" s="20"/>
      <c r="E1846" s="1" t="s">
        <v>13</v>
      </c>
      <c r="F1846" s="1" t="s">
        <v>13</v>
      </c>
      <c r="G1846" s="1" t="s">
        <v>13</v>
      </c>
      <c r="H1846" s="1" t="s">
        <v>14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20846</v>
      </c>
      <c r="B1847" s="19" t="str">
        <f>HYPERLINK("https://myhanhbac.duchoa.longan.gov.vn/", "UBND Ủy ban nhân dân xã Mỹ Hạnh Bắc tỉnh Long An")</f>
        <v>UBND Ủy ban nhân dân xã Mỹ Hạnh Bắc tỉnh Long An</v>
      </c>
      <c r="C1847" s="20" t="s">
        <v>12</v>
      </c>
      <c r="D1847" s="21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20847</v>
      </c>
      <c r="B1848" s="19" t="str">
        <f>HYPERLINK("https://www.facebook.com/p/Ph%E1%BA%ADt-Gi%C3%A1o-%C4%90%E1%BB%A9c-Ho%C3%A0-100066870348786/?locale=ru_RU", "Công an xã Đức Hòa Thượng tỉnh Long An")</f>
        <v>Công an xã Đức Hòa Thượng tỉnh Long An</v>
      </c>
      <c r="C1848" s="20" t="s">
        <v>12</v>
      </c>
      <c r="D1848" s="20"/>
      <c r="E1848" s="1" t="s">
        <v>13</v>
      </c>
      <c r="F1848" s="1" t="s">
        <v>13</v>
      </c>
      <c r="G1848" s="1" t="s">
        <v>13</v>
      </c>
      <c r="H1848" s="1" t="s">
        <v>14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20848</v>
      </c>
      <c r="B1849" s="19" t="str">
        <f>HYPERLINK("https://duchoathuong.duchoa.longan.gov.vn/", "UBND Ủy ban nhân dân xã Đức Hòa Thượng tỉnh Long An")</f>
        <v>UBND Ủy ban nhân dân xã Đức Hòa Thượng tỉnh Long An</v>
      </c>
      <c r="C1849" s="20" t="s">
        <v>12</v>
      </c>
      <c r="D1849" s="21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20849</v>
      </c>
      <c r="B1850" s="19" t="s">
        <v>302</v>
      </c>
      <c r="C1850" s="22" t="s">
        <v>13</v>
      </c>
      <c r="D1850" s="20"/>
      <c r="E1850" s="1" t="s">
        <v>13</v>
      </c>
      <c r="F1850" s="1" t="s">
        <v>13</v>
      </c>
      <c r="G1850" s="1" t="s">
        <v>13</v>
      </c>
      <c r="H1850" s="1" t="s">
        <v>14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20850</v>
      </c>
      <c r="B1851" s="19" t="str">
        <f>HYPERLINK("https://hoakhanhtay.duchoa.longan.gov.vn/", "UBND Ủy ban nhân dân xã Hòa Khánh Tây tỉnh Long An")</f>
        <v>UBND Ủy ban nhân dân xã Hòa Khánh Tây tỉnh Long An</v>
      </c>
      <c r="C1851" s="20" t="s">
        <v>12</v>
      </c>
      <c r="D1851" s="21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20851</v>
      </c>
      <c r="B1852" s="19" t="str">
        <f>HYPERLINK("https://www.facebook.com/tdlongan/?locale=nl_BE", "Công an xã Hòa Khánh Đông tỉnh Long An")</f>
        <v>Công an xã Hòa Khánh Đông tỉnh Long An</v>
      </c>
      <c r="C1852" s="20" t="s">
        <v>12</v>
      </c>
      <c r="D1852" s="20"/>
      <c r="E1852" s="1" t="s">
        <v>13</v>
      </c>
      <c r="F1852" s="1" t="s">
        <v>13</v>
      </c>
      <c r="G1852" s="1" t="s">
        <v>13</v>
      </c>
      <c r="H1852" s="1" t="s">
        <v>14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20852</v>
      </c>
      <c r="B1853" s="19" t="str">
        <f>HYPERLINK("https://hoakhanhdong.duchoa.longan.gov.vn/", "UBND Ủy ban nhân dân xã Hòa Khánh Đông tỉnh Long An")</f>
        <v>UBND Ủy ban nhân dân xã Hòa Khánh Đông tỉnh Long An</v>
      </c>
      <c r="C1853" s="20" t="s">
        <v>12</v>
      </c>
      <c r="D1853" s="21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20853</v>
      </c>
      <c r="B1854" s="19" t="str">
        <f>HYPERLINK("https://www.facebook.com/people/Tu%E1%BB%95i-tr%E1%BA%BB-M%E1%BB%B9-H%E1%BA%A1nh-Nam/100094230086237/", "Công an xã Mỹ Hạnh Nam tỉnh Long An")</f>
        <v>Công an xã Mỹ Hạnh Nam tỉnh Long An</v>
      </c>
      <c r="C1854" s="20" t="s">
        <v>12</v>
      </c>
      <c r="D1854" s="20"/>
      <c r="E1854" s="1" t="s">
        <v>303</v>
      </c>
      <c r="F1854" s="1" t="str">
        <f>HYPERLINK("mailto:huykhac668@gmail.com", "huykhac668@gmail.com")</f>
        <v>huykhac668@gmail.com</v>
      </c>
      <c r="G1854" s="1" t="s">
        <v>13</v>
      </c>
      <c r="H1854" s="1" t="s">
        <v>14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20854</v>
      </c>
      <c r="B1855" s="19" t="str">
        <f>HYPERLINK("https://duchoa.longan.gov.vn/bo-may-hanh-chinh/xa-my-hanh-nam-687804", "UBND Ủy ban nhân dân xã Mỹ Hạnh Nam tỉnh Long An")</f>
        <v>UBND Ủy ban nhân dân xã Mỹ Hạnh Nam tỉnh Long An</v>
      </c>
      <c r="C1855" s="20" t="s">
        <v>12</v>
      </c>
      <c r="D1855" s="21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20855</v>
      </c>
      <c r="B1856" s="19" t="str">
        <f>HYPERLINK("https://www.facebook.com/p/Ph%E1%BA%ADt-Gi%C3%A1o-%C4%90%E1%BB%A9c-Ho%C3%A0-100066870348786/", "Công an xã Hòa Khánh Nam tỉnh Long An")</f>
        <v>Công an xã Hòa Khánh Nam tỉnh Long An</v>
      </c>
      <c r="C1856" s="20" t="s">
        <v>12</v>
      </c>
      <c r="D1856" s="20"/>
      <c r="E1856" s="1" t="s">
        <v>13</v>
      </c>
      <c r="F1856" s="1" t="s">
        <v>13</v>
      </c>
      <c r="G1856" s="1" t="s">
        <v>13</v>
      </c>
      <c r="H1856" s="1" t="s">
        <v>14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20856</v>
      </c>
      <c r="B1857" s="19" t="str">
        <f>HYPERLINK("https://hoakhanhnam.duchoa.longan.gov.vn/", "UBND Ủy ban nhân dân xã Hòa Khánh Nam tỉnh Long An")</f>
        <v>UBND Ủy ban nhân dân xã Hòa Khánh Nam tỉnh Long An</v>
      </c>
      <c r="C1857" s="20" t="s">
        <v>12</v>
      </c>
      <c r="D1857" s="21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20857</v>
      </c>
      <c r="B1858" s="19" t="str">
        <f>HYPERLINK("https://www.facebook.com/duchoa.tuoitre/?locale=vi_VN", "Công an xã Đức Hòa Đông tỉnh Long An")</f>
        <v>Công an xã Đức Hòa Đông tỉnh Long An</v>
      </c>
      <c r="C1858" s="20" t="s">
        <v>12</v>
      </c>
      <c r="D1858" s="20"/>
      <c r="E1858" s="1" t="s">
        <v>13</v>
      </c>
      <c r="F1858" s="1" t="s">
        <v>13</v>
      </c>
      <c r="G1858" s="1" t="s">
        <v>13</v>
      </c>
      <c r="H1858" s="1" t="s">
        <v>14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20858</v>
      </c>
      <c r="B1859" s="19" t="str">
        <f>HYPERLINK("https://duchoadong.duchoa.longan.gov.vn/", "UBND Ủy ban nhân dân xã Đức Hòa Đông tỉnh Long An")</f>
        <v>UBND Ủy ban nhân dân xã Đức Hòa Đông tỉnh Long An</v>
      </c>
      <c r="C1859" s="20" t="s">
        <v>12</v>
      </c>
      <c r="D1859" s="21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20859</v>
      </c>
      <c r="B1860" s="19" t="s">
        <v>304</v>
      </c>
      <c r="C1860" s="22" t="s">
        <v>13</v>
      </c>
      <c r="D1860" s="20"/>
      <c r="E1860" s="1" t="s">
        <v>13</v>
      </c>
      <c r="F1860" s="1" t="s">
        <v>13</v>
      </c>
      <c r="G1860" s="1" t="s">
        <v>13</v>
      </c>
      <c r="H1860" s="1" t="s">
        <v>14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20860</v>
      </c>
      <c r="B1861" s="19" t="str">
        <f>HYPERLINK("https://duchoaha.duchoa.longan.gov.vn/", "UBND Ủy ban nhân dân xã Đức Hòa Hạ tỉnh Long An")</f>
        <v>UBND Ủy ban nhân dân xã Đức Hòa Hạ tỉnh Long An</v>
      </c>
      <c r="C1861" s="20" t="s">
        <v>12</v>
      </c>
      <c r="D1861" s="21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20861</v>
      </c>
      <c r="B1862" s="19" t="s">
        <v>305</v>
      </c>
      <c r="C1862" s="22" t="s">
        <v>13</v>
      </c>
      <c r="D1862" s="20"/>
      <c r="E1862" s="1" t="s">
        <v>13</v>
      </c>
      <c r="F1862" s="1" t="s">
        <v>13</v>
      </c>
      <c r="G1862" s="1" t="s">
        <v>13</v>
      </c>
      <c r="H1862" s="1" t="s">
        <v>14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20862</v>
      </c>
      <c r="B1863" s="19" t="str">
        <f>HYPERLINK("https://huuthanh.duchoa.longan.gov.vn/", "UBND Ủy ban nhân dân xã Hựu Thạnh tỉnh Long An")</f>
        <v>UBND Ủy ban nhân dân xã Hựu Thạnh tỉnh Long An</v>
      </c>
      <c r="C1863" s="20" t="s">
        <v>12</v>
      </c>
      <c r="D1863" s="21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20863</v>
      </c>
      <c r="B1864" s="19" t="s">
        <v>306</v>
      </c>
      <c r="C1864" s="22" t="s">
        <v>13</v>
      </c>
      <c r="D1864" s="20"/>
      <c r="E1864" s="1" t="s">
        <v>13</v>
      </c>
      <c r="F1864" s="1" t="s">
        <v>13</v>
      </c>
      <c r="G1864" s="1" t="s">
        <v>13</v>
      </c>
      <c r="H1864" s="1" t="s">
        <v>14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20864</v>
      </c>
      <c r="B1865" s="19" t="str">
        <f>HYPERLINK("https://thanhloi.benluc.longan.gov.vn/", "UBND Ủy ban nhân dân xã Thạnh Lợi tỉnh Long An")</f>
        <v>UBND Ủy ban nhân dân xã Thạnh Lợi tỉnh Long An</v>
      </c>
      <c r="C1865" s="20" t="s">
        <v>12</v>
      </c>
      <c r="D1865" s="21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20865</v>
      </c>
      <c r="B1866" s="19" t="s">
        <v>307</v>
      </c>
      <c r="C1866" s="22" t="s">
        <v>13</v>
      </c>
      <c r="D1866" s="20"/>
      <c r="E1866" s="1" t="s">
        <v>13</v>
      </c>
      <c r="F1866" s="1" t="s">
        <v>13</v>
      </c>
      <c r="G1866" s="1" t="s">
        <v>13</v>
      </c>
      <c r="H1866" s="1" t="s">
        <v>14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20866</v>
      </c>
      <c r="B1867" s="19" t="str">
        <f>HYPERLINK("https://luongbinh.benluc.longan.gov.vn/uy-ban-nhan-dan", "UBND Ủy ban nhân dân xã Lương Bình tỉnh Long An")</f>
        <v>UBND Ủy ban nhân dân xã Lương Bình tỉnh Long An</v>
      </c>
      <c r="C1867" s="20" t="s">
        <v>12</v>
      </c>
      <c r="D1867" s="21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20867</v>
      </c>
      <c r="B1868" s="19" t="s">
        <v>308</v>
      </c>
      <c r="C1868" s="22" t="s">
        <v>13</v>
      </c>
      <c r="D1868" s="20"/>
      <c r="E1868" s="1" t="s">
        <v>13</v>
      </c>
      <c r="F1868" s="1" t="s">
        <v>13</v>
      </c>
      <c r="G1868" s="1" t="s">
        <v>13</v>
      </c>
      <c r="H1868" s="1" t="s">
        <v>14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20868</v>
      </c>
      <c r="B1869" s="19" t="str">
        <f>HYPERLINK("https://tanphuoc.tiengiang.gov.vn/ubnd-xa-thanh-hoa", "UBND Ủy ban nhân dân xã Thạnh Hòa tỉnh Long An")</f>
        <v>UBND Ủy ban nhân dân xã Thạnh Hòa tỉnh Long An</v>
      </c>
      <c r="C1869" s="20" t="s">
        <v>12</v>
      </c>
      <c r="D1869" s="21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20869</v>
      </c>
      <c r="B1870" s="19" t="s">
        <v>309</v>
      </c>
      <c r="C1870" s="22" t="s">
        <v>13</v>
      </c>
      <c r="D1870" s="20"/>
      <c r="E1870" s="1" t="s">
        <v>13</v>
      </c>
      <c r="F1870" s="1" t="s">
        <v>13</v>
      </c>
      <c r="G1870" s="1" t="s">
        <v>13</v>
      </c>
      <c r="H1870" s="1" t="s">
        <v>14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20870</v>
      </c>
      <c r="B1871" s="19" t="str">
        <f>HYPERLINK("https://luonghoa.benluc.longan.gov.vn/uy-ban-nhan-dan", "UBND Ủy ban nhân dân xã Lương Hòa tỉnh Long An")</f>
        <v>UBND Ủy ban nhân dân xã Lương Hòa tỉnh Long An</v>
      </c>
      <c r="C1871" s="20" t="s">
        <v>12</v>
      </c>
      <c r="D1871" s="21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20871</v>
      </c>
      <c r="B1872" s="19" t="s">
        <v>282</v>
      </c>
      <c r="C1872" s="22" t="s">
        <v>13</v>
      </c>
      <c r="D1872" s="20"/>
      <c r="E1872" s="1" t="s">
        <v>13</v>
      </c>
      <c r="F1872" s="1" t="s">
        <v>13</v>
      </c>
      <c r="G1872" s="1" t="s">
        <v>13</v>
      </c>
      <c r="H1872" s="1" t="s">
        <v>14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20872</v>
      </c>
      <c r="B1873" s="19" t="str">
        <f>HYPERLINK("https://tanphuoc.tiengiang.gov.vn/ubnd-xa-tan-hoa-ong", "UBND Ủy ban nhân dân xã Tân Hòa tỉnh Long An")</f>
        <v>UBND Ủy ban nhân dân xã Tân Hòa tỉnh Long An</v>
      </c>
      <c r="C1873" s="20" t="s">
        <v>12</v>
      </c>
      <c r="D1873" s="21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20873</v>
      </c>
      <c r="B1874" s="19" t="str">
        <f>HYPERLINK("https://www.facebook.com/groups/267727298217181/", "Công an xã Tân Bửu tỉnh Long An")</f>
        <v>Công an xã Tân Bửu tỉnh Long An</v>
      </c>
      <c r="C1874" s="20" t="s">
        <v>12</v>
      </c>
      <c r="D1874" s="20"/>
      <c r="E1874" s="1" t="s">
        <v>13</v>
      </c>
      <c r="F1874" s="1" t="s">
        <v>13</v>
      </c>
      <c r="G1874" s="1" t="s">
        <v>13</v>
      </c>
      <c r="H1874" s="1" t="s">
        <v>14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20874</v>
      </c>
      <c r="B1875" s="19" t="str">
        <f>HYPERLINK("https://tanbuu.benluc.longan.gov.vn/uy-ban-nhan-dan", "UBND Ủy ban nhân dân xã Tân Bửu tỉnh Long An")</f>
        <v>UBND Ủy ban nhân dân xã Tân Bửu tỉnh Long An</v>
      </c>
      <c r="C1875" s="20" t="s">
        <v>12</v>
      </c>
      <c r="D1875" s="21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20875</v>
      </c>
      <c r="B1876" s="19" t="s">
        <v>310</v>
      </c>
      <c r="C1876" s="22" t="s">
        <v>13</v>
      </c>
      <c r="D1876" s="20"/>
      <c r="E1876" s="1" t="s">
        <v>13</v>
      </c>
      <c r="F1876" s="1" t="s">
        <v>13</v>
      </c>
      <c r="G1876" s="1" t="s">
        <v>13</v>
      </c>
      <c r="H1876" s="1" t="s">
        <v>14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20876</v>
      </c>
      <c r="B1877" s="19" t="str">
        <f>HYPERLINK("https://anthanh.benluc.longan.gov.vn/uy-ban-nhan-dan", "UBND Ủy ban nhân dân xã An Thạnh tỉnh Long An")</f>
        <v>UBND Ủy ban nhân dân xã An Thạnh tỉnh Long An</v>
      </c>
      <c r="C1877" s="20" t="s">
        <v>12</v>
      </c>
      <c r="D1877" s="21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20877</v>
      </c>
      <c r="B1878" s="19" t="s">
        <v>311</v>
      </c>
      <c r="C1878" s="22" t="s">
        <v>13</v>
      </c>
      <c r="D1878" s="20"/>
      <c r="E1878" s="1" t="s">
        <v>13</v>
      </c>
      <c r="F1878" s="1" t="s">
        <v>13</v>
      </c>
      <c r="G1878" s="1" t="s">
        <v>13</v>
      </c>
      <c r="H1878" s="1" t="s">
        <v>14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20878</v>
      </c>
      <c r="B1879" s="19" t="str">
        <f>HYPERLINK("https://binhduc.benluc.longan.gov.vn/", "UBND Ủy ban nhân dân xã Bình Đức tỉnh Long An")</f>
        <v>UBND Ủy ban nhân dân xã Bình Đức tỉnh Long An</v>
      </c>
      <c r="C1879" s="20" t="s">
        <v>12</v>
      </c>
      <c r="D1879" s="21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20879</v>
      </c>
      <c r="B1880" s="19" t="s">
        <v>312</v>
      </c>
      <c r="C1880" s="22" t="s">
        <v>13</v>
      </c>
      <c r="D1880" s="20"/>
      <c r="E1880" s="1" t="s">
        <v>13</v>
      </c>
      <c r="F1880" s="1" t="s">
        <v>13</v>
      </c>
      <c r="G1880" s="1" t="s">
        <v>13</v>
      </c>
      <c r="H1880" s="1" t="s">
        <v>14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20880</v>
      </c>
      <c r="B1881" s="19" t="str">
        <f>HYPERLINK("https://myyen.benluc.longan.gov.vn/uy-ban-nhan-dan", "UBND Ủy ban nhân dân xã Mỹ Yên tỉnh Long An")</f>
        <v>UBND Ủy ban nhân dân xã Mỹ Yên tỉnh Long An</v>
      </c>
      <c r="C1881" s="20" t="s">
        <v>12</v>
      </c>
      <c r="D1881" s="21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20881</v>
      </c>
      <c r="B1882" s="19" t="str">
        <f>HYPERLINK("https://www.facebook.com/thanhphu.mattrantoquoc/", "Công an xã Thanh Phú tỉnh Long An")</f>
        <v>Công an xã Thanh Phú tỉnh Long An</v>
      </c>
      <c r="C1882" s="20" t="s">
        <v>12</v>
      </c>
      <c r="D1882" s="20"/>
      <c r="E1882" s="1" t="s">
        <v>13</v>
      </c>
      <c r="F1882" s="1" t="s">
        <v>13</v>
      </c>
      <c r="G1882" s="1" t="s">
        <v>13</v>
      </c>
      <c r="H1882" s="1" t="s">
        <v>14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20882</v>
      </c>
      <c r="B1883" s="19" t="str">
        <f>HYPERLINK("https://thanhphu.benluc.longan.gov.vn/", "UBND Ủy ban nhân dân xã Thanh Phú tỉnh Long An")</f>
        <v>UBND Ủy ban nhân dân xã Thanh Phú tỉnh Long An</v>
      </c>
      <c r="C1883" s="20" t="s">
        <v>12</v>
      </c>
      <c r="D1883" s="21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20883</v>
      </c>
      <c r="B1884" s="19" t="str">
        <f>HYPERLINK("https://www.facebook.com/caxlonghiep/", "Công an xã Long Hiệp tỉnh Long An")</f>
        <v>Công an xã Long Hiệp tỉnh Long An</v>
      </c>
      <c r="C1884" s="20" t="s">
        <v>12</v>
      </c>
      <c r="D1884" s="20"/>
      <c r="E1884" s="1" t="s">
        <v>13</v>
      </c>
      <c r="F1884" s="1" t="s">
        <v>13</v>
      </c>
      <c r="G1884" s="1" t="s">
        <v>13</v>
      </c>
      <c r="H1884" s="1" t="s">
        <v>14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20884</v>
      </c>
      <c r="B1885" s="19" t="str">
        <f>HYPERLINK("https://longhiep.benluc.longan.gov.vn/uy-ban-nhan-dan", "UBND Ủy ban nhân dân xã Long Hiệp tỉnh Long An")</f>
        <v>UBND Ủy ban nhân dân xã Long Hiệp tỉnh Long An</v>
      </c>
      <c r="C1885" s="20" t="s">
        <v>12</v>
      </c>
      <c r="D1885" s="21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20885</v>
      </c>
      <c r="B1886" s="19" t="str">
        <f>HYPERLINK("https://www.facebook.com/tdlongan/?locale=vi_VN", "Công an xã Thạnh Đức tỉnh Long An")</f>
        <v>Công an xã Thạnh Đức tỉnh Long An</v>
      </c>
      <c r="C1886" s="20" t="s">
        <v>12</v>
      </c>
      <c r="D1886" s="20"/>
      <c r="E1886" s="1" t="s">
        <v>13</v>
      </c>
      <c r="F1886" s="1" t="s">
        <v>13</v>
      </c>
      <c r="G1886" s="1" t="s">
        <v>13</v>
      </c>
      <c r="H1886" s="1" t="s">
        <v>14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20886</v>
      </c>
      <c r="B1887" s="19" t="str">
        <f>HYPERLINK("https://godau.tayninh.gov.vn/vi/page/Uy-ban-nhan-dan-xa-Thanh-Duc.html", "UBND Ủy ban nhân dân xã Thạnh Đức tỉnh Long An")</f>
        <v>UBND Ủy ban nhân dân xã Thạnh Đức tỉnh Long An</v>
      </c>
      <c r="C1887" s="20" t="s">
        <v>12</v>
      </c>
      <c r="D1887" s="21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20887</v>
      </c>
      <c r="B1888" s="19" t="s">
        <v>313</v>
      </c>
      <c r="C1888" s="22" t="s">
        <v>13</v>
      </c>
      <c r="D1888" s="20"/>
      <c r="E1888" s="1" t="s">
        <v>13</v>
      </c>
      <c r="F1888" s="1" t="s">
        <v>13</v>
      </c>
      <c r="G1888" s="1" t="s">
        <v>13</v>
      </c>
      <c r="H1888" s="1" t="s">
        <v>14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20888</v>
      </c>
      <c r="B1889" s="19" t="str">
        <f>HYPERLINK("https://phuocloi.benluc.longan.gov.vn/lien-he", "UBND Ủy ban nhân dân xã Phước Lợi tỉnh Long An")</f>
        <v>UBND Ủy ban nhân dân xã Phước Lợi tỉnh Long An</v>
      </c>
      <c r="C1889" s="20" t="s">
        <v>12</v>
      </c>
      <c r="D1889" s="21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20889</v>
      </c>
      <c r="B1890" s="19" t="s">
        <v>314</v>
      </c>
      <c r="C1890" s="22" t="s">
        <v>13</v>
      </c>
      <c r="D1890" s="20"/>
      <c r="E1890" s="1" t="s">
        <v>13</v>
      </c>
      <c r="F1890" s="1" t="s">
        <v>13</v>
      </c>
      <c r="G1890" s="1" t="s">
        <v>13</v>
      </c>
      <c r="H1890" s="1" t="s">
        <v>14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20890</v>
      </c>
      <c r="B1891" s="19" t="str">
        <f>HYPERLINK("https://nhutchanh.benluc.longan.gov.vn/", "UBND Ủy ban nhân dân xã Nhựt Chánh tỉnh Long An")</f>
        <v>UBND Ủy ban nhân dân xã Nhựt Chánh tỉnh Long An</v>
      </c>
      <c r="C1891" s="20" t="s">
        <v>12</v>
      </c>
      <c r="D1891" s="21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20891</v>
      </c>
      <c r="B1892" s="19" t="s">
        <v>315</v>
      </c>
      <c r="C1892" s="22" t="s">
        <v>13</v>
      </c>
      <c r="D1892" s="20"/>
      <c r="E1892" s="1" t="s">
        <v>13</v>
      </c>
      <c r="F1892" s="1" t="s">
        <v>13</v>
      </c>
      <c r="G1892" s="1" t="s">
        <v>13</v>
      </c>
      <c r="H1892" s="1" t="s">
        <v>14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20892</v>
      </c>
      <c r="B1893" s="19" t="str">
        <f>HYPERLINK("https://longthanh.thuthua.longan.gov.vn/", "UBND Ủy ban nhân dân xã Long Thạnh tỉnh Long An")</f>
        <v>UBND Ủy ban nhân dân xã Long Thạnh tỉnh Long An</v>
      </c>
      <c r="C1893" s="20" t="s">
        <v>12</v>
      </c>
      <c r="D1893" s="21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20893</v>
      </c>
      <c r="B1894" s="19" t="s">
        <v>275</v>
      </c>
      <c r="C1894" s="22" t="s">
        <v>13</v>
      </c>
      <c r="D1894" s="20"/>
      <c r="E1894" s="1" t="s">
        <v>13</v>
      </c>
      <c r="F1894" s="1" t="s">
        <v>13</v>
      </c>
      <c r="G1894" s="1" t="s">
        <v>13</v>
      </c>
      <c r="H1894" s="1" t="s">
        <v>14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20894</v>
      </c>
      <c r="B1895" s="19" t="str">
        <f>HYPERLINK("https://tanthanh.longan.gov.vn/", "UBND Ủy ban nhân dân xã Tân Thành tỉnh Long An")</f>
        <v>UBND Ủy ban nhân dân xã Tân Thành tỉnh Long An</v>
      </c>
      <c r="C1895" s="20" t="s">
        <v>12</v>
      </c>
      <c r="D1895" s="21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20895</v>
      </c>
      <c r="B1896" s="19" t="str">
        <f>HYPERLINK("https://www.facebook.com/tdlongan/?locale=bn_IN", "Công an xã Long Thuận tỉnh Long An")</f>
        <v>Công an xã Long Thuận tỉnh Long An</v>
      </c>
      <c r="C1896" s="20" t="s">
        <v>12</v>
      </c>
      <c r="D1896" s="20"/>
      <c r="E1896" s="1" t="s">
        <v>13</v>
      </c>
      <c r="F1896" s="1" t="s">
        <v>13</v>
      </c>
      <c r="G1896" s="1" t="s">
        <v>13</v>
      </c>
      <c r="H1896" s="1" t="s">
        <v>14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20896</v>
      </c>
      <c r="B1897" s="19" t="str">
        <f>HYPERLINK("https://longthuan.thuthua.longan.gov.vn/", "UBND Ủy ban nhân dân xã Long Thuận tỉnh Long An")</f>
        <v>UBND Ủy ban nhân dân xã Long Thuận tỉnh Long An</v>
      </c>
      <c r="C1897" s="20" t="s">
        <v>12</v>
      </c>
      <c r="D1897" s="21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20897</v>
      </c>
      <c r="B1898" s="19" t="s">
        <v>316</v>
      </c>
      <c r="C1898" s="22" t="s">
        <v>13</v>
      </c>
      <c r="D1898" s="20"/>
      <c r="E1898" s="1" t="s">
        <v>13</v>
      </c>
      <c r="F1898" s="1" t="s">
        <v>13</v>
      </c>
      <c r="G1898" s="1" t="s">
        <v>13</v>
      </c>
      <c r="H1898" s="1" t="s">
        <v>14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20898</v>
      </c>
      <c r="B1899" s="19" t="str">
        <f>HYPERLINK("https://mylac.thuthua.longan.gov.vn/uy-ban-nhan-dan/cong-bo-quyet-dinh-bi-thu-dang-uy-xa-my-lac-956704", "UBND Ủy ban nhân dân xã Mỹ Lạc tỉnh Long An")</f>
        <v>UBND Ủy ban nhân dân xã Mỹ Lạc tỉnh Long An</v>
      </c>
      <c r="C1899" s="20" t="s">
        <v>12</v>
      </c>
      <c r="D1899" s="21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20899</v>
      </c>
      <c r="B1900" s="19" t="str">
        <f>HYPERLINK("https://www.facebook.com/p/C%C3%B4ng-an-x%C3%A3-M%E1%BB%B9-Th%E1%BA%A1nh-100072415867815/", "Công an xã Mỹ Thạnh tỉnh Long An")</f>
        <v>Công an xã Mỹ Thạnh tỉnh Long An</v>
      </c>
      <c r="C1900" s="20" t="s">
        <v>12</v>
      </c>
      <c r="D1900" s="20"/>
      <c r="E1900" s="1" t="s">
        <v>13</v>
      </c>
      <c r="F1900" s="1" t="s">
        <v>13</v>
      </c>
      <c r="G1900" s="1" t="s">
        <v>13</v>
      </c>
      <c r="H1900" s="1" t="s">
        <v>14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20900</v>
      </c>
      <c r="B1901" s="19" t="str">
        <f>HYPERLINK("https://mythanh.thuthua.longan.gov.vn/", "UBND Ủy ban nhân dân xã Mỹ Thạnh tỉnh Long An")</f>
        <v>UBND Ủy ban nhân dân xã Mỹ Thạnh tỉnh Long An</v>
      </c>
      <c r="C1901" s="20" t="s">
        <v>12</v>
      </c>
      <c r="D1901" s="21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20901</v>
      </c>
      <c r="B1902" s="19" t="s">
        <v>317</v>
      </c>
      <c r="C1902" s="22" t="s">
        <v>13</v>
      </c>
      <c r="D1902" s="20"/>
      <c r="E1902" s="1" t="s">
        <v>13</v>
      </c>
      <c r="F1902" s="1" t="s">
        <v>13</v>
      </c>
      <c r="G1902" s="1" t="s">
        <v>13</v>
      </c>
      <c r="H1902" s="1" t="s">
        <v>14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20902</v>
      </c>
      <c r="B1903" s="19" t="str">
        <f>HYPERLINK("https://binhquoi.chauthanh.longan.gov.vn/", "UBND Ủy ban nhân dân xã Bình An tỉnh Long An")</f>
        <v>UBND Ủy ban nhân dân xã Bình An tỉnh Long An</v>
      </c>
      <c r="C1903" s="20" t="s">
        <v>12</v>
      </c>
      <c r="D1903" s="21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20903</v>
      </c>
      <c r="B1904" s="19" t="s">
        <v>318</v>
      </c>
      <c r="C1904" s="22" t="s">
        <v>13</v>
      </c>
      <c r="D1904" s="20"/>
      <c r="E1904" s="1" t="s">
        <v>13</v>
      </c>
      <c r="F1904" s="1" t="s">
        <v>13</v>
      </c>
      <c r="G1904" s="1" t="s">
        <v>13</v>
      </c>
      <c r="H1904" s="1" t="s">
        <v>14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20904</v>
      </c>
      <c r="B1905" s="19" t="str">
        <f>HYPERLINK("https://nhithanh.thuthua.longan.gov.vn/", "UBND Ủy ban nhân dân xã Nhị Thành tỉnh Long An")</f>
        <v>UBND Ủy ban nhân dân xã Nhị Thành tỉnh Long An</v>
      </c>
      <c r="C1905" s="20" t="s">
        <v>12</v>
      </c>
      <c r="D1905" s="21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20905</v>
      </c>
      <c r="B1906" s="19" t="str">
        <f>HYPERLINK("https://www.facebook.com/tdlongan/?locale=nb_NO", "Công an xã Mỹ An tỉnh Long An")</f>
        <v>Công an xã Mỹ An tỉnh Long An</v>
      </c>
      <c r="C1906" s="20" t="s">
        <v>12</v>
      </c>
      <c r="D1906" s="20"/>
      <c r="E1906" s="1" t="s">
        <v>13</v>
      </c>
      <c r="F1906" s="1" t="s">
        <v>13</v>
      </c>
      <c r="G1906" s="1" t="s">
        <v>13</v>
      </c>
      <c r="H1906" s="1" t="s">
        <v>14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20906</v>
      </c>
      <c r="B1907" s="19" t="str">
        <f>HYPERLINK("https://myan.thuthua.longan.gov.vn/uy-ban-nhan-dan", "UBND Ủy ban nhân dân xã Mỹ An tỉnh Long An")</f>
        <v>UBND Ủy ban nhân dân xã Mỹ An tỉnh Long An</v>
      </c>
      <c r="C1907" s="20" t="s">
        <v>12</v>
      </c>
      <c r="D1907" s="21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20907</v>
      </c>
      <c r="B1908" s="19" t="str">
        <f>HYPERLINK("https://www.facebook.com/CAXBINHTHANH/", "Công an xã Bình Thạnh tỉnh Long An")</f>
        <v>Công an xã Bình Thạnh tỉnh Long An</v>
      </c>
      <c r="C1908" s="20" t="s">
        <v>12</v>
      </c>
      <c r="D1908" s="20"/>
      <c r="E1908" s="1" t="s">
        <v>13</v>
      </c>
      <c r="F1908" s="1" t="s">
        <v>13</v>
      </c>
      <c r="G1908" s="1" t="s">
        <v>13</v>
      </c>
      <c r="H1908" s="1" t="s">
        <v>14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20908</v>
      </c>
      <c r="B1909" s="19" t="str">
        <f>HYPERLINK("https://binhthanh.mochoa.longan.gov.vn/", "UBND Ủy ban nhân dân xã Bình Thạnh tỉnh Long An")</f>
        <v>UBND Ủy ban nhân dân xã Bình Thạnh tỉnh Long An</v>
      </c>
      <c r="C1909" s="20" t="s">
        <v>12</v>
      </c>
      <c r="D1909" s="21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20909</v>
      </c>
      <c r="B1910" s="19" t="str">
        <f>HYPERLINK("https://www.facebook.com/p/Tu%E1%BB%95i-tr%E1%BA%BB-M%E1%BB%B9-Ph%C3%BA-Th%E1%BB%A7-Th%E1%BB%ABa-100032867486327/", "Công an xã Mỹ Phú tỉnh Long An")</f>
        <v>Công an xã Mỹ Phú tỉnh Long An</v>
      </c>
      <c r="C1910" s="20" t="s">
        <v>12</v>
      </c>
      <c r="D1910" s="20"/>
      <c r="E1910" s="1" t="s">
        <v>13</v>
      </c>
      <c r="F1910" s="1" t="s">
        <v>13</v>
      </c>
      <c r="G1910" s="1" t="s">
        <v>13</v>
      </c>
      <c r="H1910" s="1" t="s">
        <v>14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20910</v>
      </c>
      <c r="B1911" s="19" t="str">
        <f>HYPERLINK("https://myphu.thuthua.longan.gov.vn/", "UBND Ủy ban nhân dân xã Mỹ Phú tỉnh Long An")</f>
        <v>UBND Ủy ban nhân dân xã Mỹ Phú tỉnh Long An</v>
      </c>
      <c r="C1911" s="20" t="s">
        <v>12</v>
      </c>
      <c r="D1911" s="21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20911</v>
      </c>
      <c r="B1912" s="19" t="str">
        <f>HYPERLINK("https://www.facebook.com/p/C%C3%B4ng-an-x%C3%A3-Long-An-100070434243609/", "Công an xã Long Thành tỉnh Long An")</f>
        <v>Công an xã Long Thành tỉnh Long An</v>
      </c>
      <c r="C1912" s="20" t="s">
        <v>12</v>
      </c>
      <c r="D1912" s="20"/>
      <c r="E1912" s="1" t="s">
        <v>13</v>
      </c>
      <c r="F1912" s="1" t="s">
        <v>13</v>
      </c>
      <c r="G1912" s="1" t="s">
        <v>13</v>
      </c>
      <c r="H1912" s="1" t="s">
        <v>14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20912</v>
      </c>
      <c r="B1913" s="19" t="str">
        <f>HYPERLINK("https://longthanh.dongnai.gov.vn/", "UBND Ủy ban nhân dân xã Long Thành tỉnh Long An")</f>
        <v>UBND Ủy ban nhân dân xã Long Thành tỉnh Long An</v>
      </c>
      <c r="C1913" s="20" t="s">
        <v>12</v>
      </c>
      <c r="D1913" s="21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20913</v>
      </c>
      <c r="B1914" s="19" t="s">
        <v>274</v>
      </c>
      <c r="C1914" s="22" t="s">
        <v>13</v>
      </c>
      <c r="D1914" s="20"/>
      <c r="E1914" s="1" t="s">
        <v>13</v>
      </c>
      <c r="F1914" s="1" t="s">
        <v>13</v>
      </c>
      <c r="G1914" s="1" t="s">
        <v>13</v>
      </c>
      <c r="H1914" s="1" t="s">
        <v>14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20914</v>
      </c>
      <c r="B1915" s="19" t="str">
        <f>HYPERLINK("https://tanlap.mochoa.longan.gov.vn/", "UBND Ủy ban nhân dân xã Tân Lập tỉnh Long An")</f>
        <v>UBND Ủy ban nhân dân xã Tân Lập tỉnh Long An</v>
      </c>
      <c r="C1915" s="20" t="s">
        <v>12</v>
      </c>
      <c r="D1915" s="21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20915</v>
      </c>
      <c r="B1916" s="19" t="str">
        <f>HYPERLINK("https://www.facebook.com/tdlongan/?locale=nb_NO", "Công an xã Mỹ Bình tỉnh Long An")</f>
        <v>Công an xã Mỹ Bình tỉnh Long An</v>
      </c>
      <c r="C1916" s="20" t="s">
        <v>12</v>
      </c>
      <c r="D1916" s="20"/>
      <c r="E1916" s="1" t="s">
        <v>13</v>
      </c>
      <c r="F1916" s="1" t="s">
        <v>13</v>
      </c>
      <c r="G1916" s="1" t="s">
        <v>13</v>
      </c>
      <c r="H1916" s="1" t="s">
        <v>14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20916</v>
      </c>
      <c r="B1917" s="19" t="str">
        <f>HYPERLINK("https://mybinh.duchue.longan.gov.vn/", "UBND Ủy ban nhân dân xã Mỹ Bình tỉnh Long An")</f>
        <v>UBND Ủy ban nhân dân xã Mỹ Bình tỉnh Long An</v>
      </c>
      <c r="C1917" s="20" t="s">
        <v>12</v>
      </c>
      <c r="D1917" s="21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20917</v>
      </c>
      <c r="B1918" s="19" t="s">
        <v>319</v>
      </c>
      <c r="C1918" s="22" t="s">
        <v>13</v>
      </c>
      <c r="D1918" s="20"/>
      <c r="E1918" s="1" t="s">
        <v>13</v>
      </c>
      <c r="F1918" s="1" t="s">
        <v>13</v>
      </c>
      <c r="G1918" s="1" t="s">
        <v>13</v>
      </c>
      <c r="H1918" s="1" t="s">
        <v>14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20918</v>
      </c>
      <c r="B1919" s="19" t="str">
        <f>HYPERLINK("https://tantru.longan.gov.vn/xa-phuong-thi-tran-80723", "UBND Ủy ban nhân dân xã An Nhựt Tân tỉnh Long An")</f>
        <v>UBND Ủy ban nhân dân xã An Nhựt Tân tỉnh Long An</v>
      </c>
      <c r="C1919" s="20" t="s">
        <v>12</v>
      </c>
      <c r="D1919" s="21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20919</v>
      </c>
      <c r="B1920" s="19" t="s">
        <v>320</v>
      </c>
      <c r="C1920" s="22" t="s">
        <v>13</v>
      </c>
      <c r="D1920" s="20"/>
      <c r="E1920" s="1" t="s">
        <v>13</v>
      </c>
      <c r="F1920" s="1" t="s">
        <v>13</v>
      </c>
      <c r="G1920" s="1" t="s">
        <v>13</v>
      </c>
      <c r="H1920" s="1" t="s">
        <v>14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20920</v>
      </c>
      <c r="B1921" s="19" t="str">
        <f>HYPERLINK("https://quemythanh.tantru.longan.gov.vn/", "UBND Ủy ban nhân dân xã Quê Mỹ Thạnh tỉnh Long An")</f>
        <v>UBND Ủy ban nhân dân xã Quê Mỹ Thạnh tỉnh Long An</v>
      </c>
      <c r="C1921" s="20" t="s">
        <v>12</v>
      </c>
      <c r="D1921" s="21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20921</v>
      </c>
      <c r="B1922" s="19" t="str">
        <f>HYPERLINK("https://www.facebook.com/100084390366723", "Công an xã Lạc Tấn tỉnh Long An")</f>
        <v>Công an xã Lạc Tấn tỉnh Long An</v>
      </c>
      <c r="C1922" s="20" t="s">
        <v>12</v>
      </c>
      <c r="D1922" s="20"/>
      <c r="E1922" s="1" t="s">
        <v>321</v>
      </c>
      <c r="F1922" s="1" t="s">
        <v>13</v>
      </c>
      <c r="G1922" s="1" t="s">
        <v>322</v>
      </c>
      <c r="H1922" s="1" t="s">
        <v>13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20922</v>
      </c>
      <c r="B1923" s="19" t="str">
        <f>HYPERLINK("https://lactan.tantru.longan.gov.vn/", "UBND Ủy ban nhân dân xã Lạc Tấn tỉnh Long An")</f>
        <v>UBND Ủy ban nhân dân xã Lạc Tấn tỉnh Long An</v>
      </c>
      <c r="C1923" s="20" t="s">
        <v>12</v>
      </c>
      <c r="D1923" s="21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20923</v>
      </c>
      <c r="B1924" s="19" t="str">
        <f>HYPERLINK("https://www.facebook.com/p/M%E1%BA%B7t-tr%E1%BA%ADn-x%C3%A3-B%C3%ACnh-Trinh-%C4%90%C3%B4ng-huy%E1%BB%87n-T%C3%A2n-Tr%E1%BB%A5-t%E1%BB%89nh-Long-An-100085630446963/", "Công an xã Bình Trinh Đông tỉnh Long An")</f>
        <v>Công an xã Bình Trinh Đông tỉnh Long An</v>
      </c>
      <c r="C1924" s="20" t="s">
        <v>12</v>
      </c>
      <c r="D1924" s="20"/>
      <c r="E1924" s="1" t="s">
        <v>13</v>
      </c>
      <c r="F1924" s="1" t="s">
        <v>13</v>
      </c>
      <c r="G1924" s="1" t="s">
        <v>13</v>
      </c>
      <c r="H1924" s="1" t="s">
        <v>14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20924</v>
      </c>
      <c r="B1925" s="19" t="str">
        <f>HYPERLINK("https://binhtrinhdong.tantru.longan.gov.vn/", "UBND Ủy ban nhân dân xã Bình Trinh Đông tỉnh Long An")</f>
        <v>UBND Ủy ban nhân dân xã Bình Trinh Đông tỉnh Long An</v>
      </c>
      <c r="C1925" s="20" t="s">
        <v>12</v>
      </c>
      <c r="D1925" s="21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20925</v>
      </c>
      <c r="B1926" s="19" t="s">
        <v>323</v>
      </c>
      <c r="C1926" s="22" t="s">
        <v>13</v>
      </c>
      <c r="D1926" s="20"/>
      <c r="E1926" s="1" t="s">
        <v>13</v>
      </c>
      <c r="F1926" s="1" t="s">
        <v>13</v>
      </c>
      <c r="G1926" s="1" t="s">
        <v>13</v>
      </c>
      <c r="H1926" s="1" t="s">
        <v>14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20926</v>
      </c>
      <c r="B1927" s="19" t="str">
        <f>HYPERLINK("https://tanphuoctay.tantru.longan.gov.vn/uy-ban-nhan-dan", "UBND Ủy ban nhân dân xã Tân Phước Tây tỉnh Long An")</f>
        <v>UBND Ủy ban nhân dân xã Tân Phước Tây tỉnh Long An</v>
      </c>
      <c r="C1927" s="20" t="s">
        <v>12</v>
      </c>
      <c r="D1927" s="21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20927</v>
      </c>
      <c r="B1928" s="19" t="str">
        <f>HYPERLINK("https://www.facebook.com/100093917420105", "Công an xã Bình Lãng tỉnh Long An")</f>
        <v>Công an xã Bình Lãng tỉnh Long An</v>
      </c>
      <c r="C1928" s="20" t="s">
        <v>12</v>
      </c>
      <c r="D1928" s="20"/>
      <c r="E1928" s="1" t="s">
        <v>13</v>
      </c>
      <c r="F1928" s="1" t="s">
        <v>13</v>
      </c>
      <c r="G1928" s="1" t="s">
        <v>13</v>
      </c>
      <c r="H1928" s="1" t="s">
        <v>14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20928</v>
      </c>
      <c r="B1929" s="19" t="str">
        <f>HYPERLINK("https://binhlang.tantru.longan.gov.vn/", "UBND Ủy ban nhân dân xã Bình Lãng tỉnh Long An")</f>
        <v>UBND Ủy ban nhân dân xã Bình Lãng tỉnh Long An</v>
      </c>
      <c r="C1929" s="20" t="s">
        <v>12</v>
      </c>
      <c r="D1929" s="21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20929</v>
      </c>
      <c r="B1930" s="19" t="s">
        <v>324</v>
      </c>
      <c r="C1930" s="22" t="s">
        <v>13</v>
      </c>
      <c r="D1930" s="20"/>
      <c r="E1930" s="1" t="s">
        <v>13</v>
      </c>
      <c r="F1930" s="1" t="s">
        <v>13</v>
      </c>
      <c r="G1930" s="1" t="s">
        <v>13</v>
      </c>
      <c r="H1930" s="1" t="s">
        <v>14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20930</v>
      </c>
      <c r="B1931" s="19" t="str">
        <f>HYPERLINK("https://binhtinh.tantru.longan.gov.vn/", "UBND Ủy ban nhân dân xã Bình Tịnh tỉnh Long An")</f>
        <v>UBND Ủy ban nhân dân xã Bình Tịnh tỉnh Long An</v>
      </c>
      <c r="C1931" s="20" t="s">
        <v>12</v>
      </c>
      <c r="D1931" s="21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20931</v>
      </c>
      <c r="B1932" s="19" t="s">
        <v>325</v>
      </c>
      <c r="C1932" s="22" t="s">
        <v>13</v>
      </c>
      <c r="D1932" s="20"/>
      <c r="E1932" s="1" t="s">
        <v>13</v>
      </c>
      <c r="F1932" s="1" t="s">
        <v>13</v>
      </c>
      <c r="G1932" s="1" t="s">
        <v>13</v>
      </c>
      <c r="H1932" s="1" t="s">
        <v>14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20932</v>
      </c>
      <c r="B1933" s="19" t="str">
        <f>HYPERLINK("https://ductan.tantru.longan.gov.vn/", "UBND Ủy ban nhân dân xã Đức Tân tỉnh Long An")</f>
        <v>UBND Ủy ban nhân dân xã Đức Tân tỉnh Long An</v>
      </c>
      <c r="C1933" s="20" t="s">
        <v>12</v>
      </c>
      <c r="D1933" s="21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20933</v>
      </c>
      <c r="B1934" s="19" t="s">
        <v>326</v>
      </c>
      <c r="C1934" s="22" t="s">
        <v>13</v>
      </c>
      <c r="D1934" s="20"/>
      <c r="E1934" s="1" t="s">
        <v>13</v>
      </c>
      <c r="F1934" s="1" t="s">
        <v>13</v>
      </c>
      <c r="G1934" s="1" t="s">
        <v>13</v>
      </c>
      <c r="H1934" s="1" t="s">
        <v>14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20934</v>
      </c>
      <c r="B1935" s="19" t="str">
        <f>HYPERLINK("https://nhutninh.tantru.longan.gov.vn/uy-ban-nhan-dan", "UBND Ủy ban nhân dân xã Nhựt Ninh tỉnh Long An")</f>
        <v>UBND Ủy ban nhân dân xã Nhựt Ninh tỉnh Long An</v>
      </c>
      <c r="C1935" s="20" t="s">
        <v>12</v>
      </c>
      <c r="D1935" s="21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20935</v>
      </c>
      <c r="B1936" s="19" t="str">
        <f>HYPERLINK("https://www.facebook.com/tytlongtrach/", "Công an xã Long Trạch tỉnh Long An")</f>
        <v>Công an xã Long Trạch tỉnh Long An</v>
      </c>
      <c r="C1936" s="20" t="s">
        <v>12</v>
      </c>
      <c r="D1936" s="20"/>
      <c r="E1936" s="1" t="s">
        <v>13</v>
      </c>
      <c r="F1936" s="1" t="s">
        <v>13</v>
      </c>
      <c r="G1936" s="1" t="s">
        <v>13</v>
      </c>
      <c r="H1936" s="1" t="s">
        <v>14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20936</v>
      </c>
      <c r="B1937" s="19" t="str">
        <f>HYPERLINK("https://longtrach.canduoc.longan.gov.vn/gioi-thieu", "UBND Ủy ban nhân dân xã Long Trạch tỉnh Long An")</f>
        <v>UBND Ủy ban nhân dân xã Long Trạch tỉnh Long An</v>
      </c>
      <c r="C1937" s="20" t="s">
        <v>12</v>
      </c>
      <c r="D1937" s="21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20937</v>
      </c>
      <c r="B1938" s="19" t="s">
        <v>327</v>
      </c>
      <c r="C1938" s="22" t="s">
        <v>13</v>
      </c>
      <c r="D1938" s="20"/>
      <c r="E1938" s="1" t="s">
        <v>13</v>
      </c>
      <c r="F1938" s="1" t="s">
        <v>13</v>
      </c>
      <c r="G1938" s="1" t="s">
        <v>13</v>
      </c>
      <c r="H1938" s="1" t="s">
        <v>14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20938</v>
      </c>
      <c r="B1939" s="19" t="str">
        <f>HYPERLINK("https://longkhe.canduoc.longan.gov.vn/", "UBND Ủy ban nhân dân xã Long Khê tỉnh Long An")</f>
        <v>UBND Ủy ban nhân dân xã Long Khê tỉnh Long An</v>
      </c>
      <c r="C1939" s="20" t="s">
        <v>12</v>
      </c>
      <c r="D1939" s="21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20939</v>
      </c>
      <c r="B1940" s="19" t="str">
        <f>HYPERLINK("https://www.facebook.com/p/M%E1%BA%B7t-tr%E1%BA%ADn-x%C3%A3-Long-%C4%90%E1%BB%8Bnh-huy%E1%BB%87n-C%E1%BA%A7n-%C4%90%C6%B0%E1%BB%9Bc-t%E1%BB%89nh-Long-An-100076734243404/", "Công an xã Long Định tỉnh Long An")</f>
        <v>Công an xã Long Định tỉnh Long An</v>
      </c>
      <c r="C1940" s="20" t="s">
        <v>12</v>
      </c>
      <c r="D1940" s="20"/>
      <c r="E1940" s="1" t="s">
        <v>13</v>
      </c>
      <c r="F1940" s="1" t="s">
        <v>13</v>
      </c>
      <c r="G1940" s="1" t="s">
        <v>13</v>
      </c>
      <c r="H1940" s="1" t="s">
        <v>14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20940</v>
      </c>
      <c r="B1941" s="19" t="str">
        <f>HYPERLINK("https://longdinh.canduoc.longan.gov.vn/", "UBND Ủy ban nhân dân xã Long Định tỉnh Long An")</f>
        <v>UBND Ủy ban nhân dân xã Long Định tỉnh Long An</v>
      </c>
      <c r="C1941" s="20" t="s">
        <v>12</v>
      </c>
      <c r="D1941" s="21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20941</v>
      </c>
      <c r="B1942" s="19" t="str">
        <f>HYPERLINK("https://www.facebook.com/p/Tu%E1%BB%95i-tr%E1%BA%BB-C%C3%B4ng-an-huy%E1%BB%87n-Ninh-Ph%C6%B0%E1%BB%9Bc-100068114569027/", "Công an xã Phước Vân tỉnh Long An")</f>
        <v>Công an xã Phước Vân tỉnh Long An</v>
      </c>
      <c r="C1942" s="20" t="s">
        <v>12</v>
      </c>
      <c r="D1942" s="20"/>
      <c r="E1942" s="1" t="s">
        <v>13</v>
      </c>
      <c r="F1942" s="1" t="s">
        <v>13</v>
      </c>
      <c r="G1942" s="1" t="s">
        <v>13</v>
      </c>
      <c r="H1942" s="1" t="s">
        <v>14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20942</v>
      </c>
      <c r="B1943" s="19" t="str">
        <f>HYPERLINK("https://phuocvan.canduoc.longan.gov.vn/", "UBND Ủy ban nhân dân xã Phước Vân tỉnh Long An")</f>
        <v>UBND Ủy ban nhân dân xã Phước Vân tỉnh Long An</v>
      </c>
      <c r="C1943" s="20" t="s">
        <v>12</v>
      </c>
      <c r="D1943" s="21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20943</v>
      </c>
      <c r="B1944" s="19" t="str">
        <f>HYPERLINK("https://www.facebook.com/tdlongan/?locale=bn_IN", "Công an xã Long Hòa tỉnh Long An")</f>
        <v>Công an xã Long Hòa tỉnh Long An</v>
      </c>
      <c r="C1944" s="20" t="s">
        <v>12</v>
      </c>
      <c r="D1944" s="20"/>
      <c r="E1944" s="1" t="s">
        <v>13</v>
      </c>
      <c r="F1944" s="1" t="s">
        <v>13</v>
      </c>
      <c r="G1944" s="1" t="s">
        <v>13</v>
      </c>
      <c r="H1944" s="1" t="s">
        <v>14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20944</v>
      </c>
      <c r="B1945" s="19" t="str">
        <f>HYPERLINK("https://longhoa.canduoc.longan.gov.vn/", "UBND Ủy ban nhân dân xã Long Hòa tỉnh Long An")</f>
        <v>UBND Ủy ban nhân dân xã Long Hòa tỉnh Long An</v>
      </c>
      <c r="C1945" s="20" t="s">
        <v>12</v>
      </c>
      <c r="D1945" s="21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20945</v>
      </c>
      <c r="B1946" s="19" t="s">
        <v>328</v>
      </c>
      <c r="C1946" s="22" t="s">
        <v>13</v>
      </c>
      <c r="D1946" s="20"/>
      <c r="E1946" s="1" t="s">
        <v>13</v>
      </c>
      <c r="F1946" s="1" t="s">
        <v>13</v>
      </c>
      <c r="G1946" s="1" t="s">
        <v>13</v>
      </c>
      <c r="H1946" s="1" t="s">
        <v>14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20946</v>
      </c>
      <c r="B1947" s="19" t="str">
        <f>HYPERLINK("https://longcang.canduoc.longan.gov.vn/", "UBND Ủy ban nhân dân xã Long Cang tỉnh Long An")</f>
        <v>UBND Ủy ban nhân dân xã Long Cang tỉnh Long An</v>
      </c>
      <c r="C1947" s="20" t="s">
        <v>12</v>
      </c>
      <c r="D1947" s="21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20947</v>
      </c>
      <c r="B1948" s="19" t="s">
        <v>329</v>
      </c>
      <c r="C1948" s="22" t="s">
        <v>13</v>
      </c>
      <c r="D1948" s="20"/>
      <c r="E1948" s="1" t="s">
        <v>13</v>
      </c>
      <c r="F1948" s="1" t="s">
        <v>13</v>
      </c>
      <c r="G1948" s="1" t="s">
        <v>13</v>
      </c>
      <c r="H1948" s="1" t="s">
        <v>14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20948</v>
      </c>
      <c r="B1949" s="19" t="str">
        <f>HYPERLINK("https://longson.canduoc.longan.gov.vn/", "UBND Ủy ban nhân dân xã Long Sơn tỉnh Long An")</f>
        <v>UBND Ủy ban nhân dân xã Long Sơn tỉnh Long An</v>
      </c>
      <c r="C1949" s="20" t="s">
        <v>12</v>
      </c>
      <c r="D1949" s="21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20949</v>
      </c>
      <c r="B1950" s="19" t="str">
        <f>HYPERLINK("https://www.facebook.com/p/M%E1%BA%B7t-tr%E1%BA%ADn-x%C3%A3-T%C3%A2n-Tr%E1%BA%A1ch-huy%E1%BB%87n-C%E1%BA%A7n-%C4%90%C6%B0%E1%BB%9Bc-t%E1%BB%89nh-Long-An-100078136347176/", "Công an xã Tân Trạch tỉnh Long An")</f>
        <v>Công an xã Tân Trạch tỉnh Long An</v>
      </c>
      <c r="C1950" s="20" t="s">
        <v>12</v>
      </c>
      <c r="D1950" s="20" t="s">
        <v>16</v>
      </c>
      <c r="E1950" s="1" t="s">
        <v>13</v>
      </c>
      <c r="F1950" s="1" t="s">
        <v>13</v>
      </c>
      <c r="G1950" s="1" t="s">
        <v>13</v>
      </c>
      <c r="H1950" s="1" t="s">
        <v>14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20950</v>
      </c>
      <c r="B1951" s="19" t="str">
        <f>HYPERLINK("https://tantrach.canduoc.longan.gov.vn/", "UBND Ủy ban nhân dân xã Tân Trạch tỉnh Long An")</f>
        <v>UBND Ủy ban nhân dân xã Tân Trạch tỉnh Long An</v>
      </c>
      <c r="C1951" s="20" t="s">
        <v>12</v>
      </c>
      <c r="D1951" s="21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20951</v>
      </c>
      <c r="B1952" s="19" t="s">
        <v>330</v>
      </c>
      <c r="C1952" s="22" t="s">
        <v>13</v>
      </c>
      <c r="D1952" s="20"/>
      <c r="E1952" s="1" t="s">
        <v>13</v>
      </c>
      <c r="F1952" s="1" t="s">
        <v>13</v>
      </c>
      <c r="G1952" s="1" t="s">
        <v>13</v>
      </c>
      <c r="H1952" s="1" t="s">
        <v>14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20952</v>
      </c>
      <c r="B1953" s="19" t="str">
        <f>HYPERLINK("https://myle.canduoc.longan.gov.vn/uy-ban-nhan-dan", "UBND Ủy ban nhân dân xã Mỹ Lệ tỉnh Long An")</f>
        <v>UBND Ủy ban nhân dân xã Mỹ Lệ tỉnh Long An</v>
      </c>
      <c r="C1953" s="20" t="s">
        <v>12</v>
      </c>
      <c r="D1953" s="21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20953</v>
      </c>
      <c r="B1954" s="19" t="str">
        <f>HYPERLINK("https://www.facebook.com/groups/1787801931453811/", "Công an xã Tân Lân tỉnh Long An")</f>
        <v>Công an xã Tân Lân tỉnh Long An</v>
      </c>
      <c r="C1954" s="20" t="s">
        <v>12</v>
      </c>
      <c r="D1954" s="20"/>
      <c r="E1954" s="1" t="s">
        <v>13</v>
      </c>
      <c r="F1954" s="1" t="s">
        <v>13</v>
      </c>
      <c r="G1954" s="1" t="s">
        <v>13</v>
      </c>
      <c r="H1954" s="1" t="s">
        <v>14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20954</v>
      </c>
      <c r="B1955" s="19" t="str">
        <f>HYPERLINK("https://tanlan.canduoc.longan.gov.vn/uy-ban-nhan-dan", "UBND Ủy ban nhân dân xã Tân Lân tỉnh Long An")</f>
        <v>UBND Ủy ban nhân dân xã Tân Lân tỉnh Long An</v>
      </c>
      <c r="C1955" s="20" t="s">
        <v>12</v>
      </c>
      <c r="D1955" s="21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20955</v>
      </c>
      <c r="B1956" s="19" t="str">
        <f>HYPERLINK("https://www.facebook.com/MTTQVNxaPhuocTuy/", "Công an xã Phước Tuy tỉnh Long An")</f>
        <v>Công an xã Phước Tuy tỉnh Long An</v>
      </c>
      <c r="C1956" s="20" t="s">
        <v>12</v>
      </c>
      <c r="D1956" s="20"/>
      <c r="E1956" s="1" t="s">
        <v>13</v>
      </c>
      <c r="F1956" s="1" t="s">
        <v>13</v>
      </c>
      <c r="G1956" s="1" t="s">
        <v>13</v>
      </c>
      <c r="H1956" s="1" t="s">
        <v>14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20956</v>
      </c>
      <c r="B1957" s="19" t="str">
        <f>HYPERLINK("https://phuoctuy.canduoc.longan.gov.vn/", "UBND Ủy ban nhân dân xã Phước Tuy tỉnh Long An")</f>
        <v>UBND Ủy ban nhân dân xã Phước Tuy tỉnh Long An</v>
      </c>
      <c r="C1957" s="20" t="s">
        <v>12</v>
      </c>
      <c r="D1957" s="21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20957</v>
      </c>
      <c r="B1958" s="19" t="str">
        <f>HYPERLINK("https://www.facebook.com/mttqxalonghuudong/", "Công an xã Long Hựu Đông tỉnh Long An")</f>
        <v>Công an xã Long Hựu Đông tỉnh Long An</v>
      </c>
      <c r="C1958" s="20" t="s">
        <v>12</v>
      </c>
      <c r="D1958" s="20"/>
      <c r="E1958" s="1" t="s">
        <v>13</v>
      </c>
      <c r="F1958" s="1" t="s">
        <v>13</v>
      </c>
      <c r="G1958" s="1" t="s">
        <v>13</v>
      </c>
      <c r="H1958" s="1" t="s">
        <v>14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20958</v>
      </c>
      <c r="B1959" s="19" t="str">
        <f>HYPERLINK("https://longhuudong.canduoc.longan.gov.vn/", "UBND Ủy ban nhân dân xã Long Hựu Đông tỉnh Long An")</f>
        <v>UBND Ủy ban nhân dân xã Long Hựu Đông tỉnh Long An</v>
      </c>
      <c r="C1959" s="20" t="s">
        <v>12</v>
      </c>
      <c r="D1959" s="21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20959</v>
      </c>
      <c r="B1960" s="19" t="s">
        <v>331</v>
      </c>
      <c r="C1960" s="22" t="s">
        <v>13</v>
      </c>
      <c r="D1960" s="20"/>
      <c r="E1960" s="1" t="s">
        <v>13</v>
      </c>
      <c r="F1960" s="1" t="s">
        <v>13</v>
      </c>
      <c r="G1960" s="1" t="s">
        <v>13</v>
      </c>
      <c r="H1960" s="1" t="s">
        <v>14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20960</v>
      </c>
      <c r="B1961" s="19" t="str">
        <f>HYPERLINK("https://tanan.ngochien.camau.gov.vn/", "UBND Ủy ban nhân dân xã Tân Ân tỉnh Long An")</f>
        <v>UBND Ủy ban nhân dân xã Tân Ân tỉnh Long An</v>
      </c>
      <c r="C1961" s="20" t="s">
        <v>12</v>
      </c>
      <c r="D1961" s="21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20961</v>
      </c>
      <c r="B1962" s="19" t="s">
        <v>332</v>
      </c>
      <c r="C1962" s="22" t="s">
        <v>13</v>
      </c>
      <c r="D1962" s="20"/>
      <c r="E1962" s="1" t="s">
        <v>13</v>
      </c>
      <c r="F1962" s="1" t="s">
        <v>13</v>
      </c>
      <c r="G1962" s="1" t="s">
        <v>13</v>
      </c>
      <c r="H1962" s="1" t="s">
        <v>14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20962</v>
      </c>
      <c r="B1963" s="19" t="str">
        <f>HYPERLINK("https://phuocdong.canduoc.longan.gov.vn/", "UBND Ủy ban nhân dân xã Phước Đông tỉnh Long An")</f>
        <v>UBND Ủy ban nhân dân xã Phước Đông tỉnh Long An</v>
      </c>
      <c r="C1963" s="20" t="s">
        <v>12</v>
      </c>
      <c r="D1963" s="21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20963</v>
      </c>
      <c r="B1964" s="19" t="str">
        <f>HYPERLINK("https://www.facebook.com/mttqxalonghuudong/", "Công an xã Long Hựu Tây tỉnh Long An")</f>
        <v>Công an xã Long Hựu Tây tỉnh Long An</v>
      </c>
      <c r="C1964" s="20" t="s">
        <v>12</v>
      </c>
      <c r="D1964" s="20"/>
      <c r="E1964" s="1" t="s">
        <v>13</v>
      </c>
      <c r="F1964" s="1" t="s">
        <v>13</v>
      </c>
      <c r="G1964" s="1" t="s">
        <v>13</v>
      </c>
      <c r="H1964" s="1" t="s">
        <v>14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20964</v>
      </c>
      <c r="B1965" s="19" t="str">
        <f>HYPERLINK("https://longhuutay.canduoc.longan.gov.vn/", "UBND Ủy ban nhân dân xã Long Hựu Tây tỉnh Long An")</f>
        <v>UBND Ủy ban nhân dân xã Long Hựu Tây tỉnh Long An</v>
      </c>
      <c r="C1965" s="20" t="s">
        <v>12</v>
      </c>
      <c r="D1965" s="21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20965</v>
      </c>
      <c r="B1966" s="19" t="s">
        <v>333</v>
      </c>
      <c r="C1966" s="22" t="s">
        <v>13</v>
      </c>
      <c r="D1966" s="20"/>
      <c r="E1966" s="1" t="s">
        <v>13</v>
      </c>
      <c r="F1966" s="1" t="s">
        <v>13</v>
      </c>
      <c r="G1966" s="1" t="s">
        <v>13</v>
      </c>
      <c r="H1966" s="1" t="s">
        <v>14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20966</v>
      </c>
      <c r="B1967" s="19" t="str">
        <f>HYPERLINK("https://tanchanh.canduoc.longan.gov.vn/", "UBND Ủy ban nhân dân xã Tân Chánh tỉnh Long An")</f>
        <v>UBND Ủy ban nhân dân xã Tân Chánh tỉnh Long An</v>
      </c>
      <c r="C1967" s="20" t="s">
        <v>12</v>
      </c>
      <c r="D1967" s="21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20967</v>
      </c>
      <c r="B1968" s="19" t="s">
        <v>334</v>
      </c>
      <c r="C1968" s="22" t="s">
        <v>13</v>
      </c>
      <c r="D1968" s="20"/>
      <c r="E1968" s="1" t="s">
        <v>13</v>
      </c>
      <c r="F1968" s="1" t="s">
        <v>13</v>
      </c>
      <c r="G1968" s="1" t="s">
        <v>13</v>
      </c>
      <c r="H1968" s="1" t="s">
        <v>14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20968</v>
      </c>
      <c r="B1969" s="19" t="str">
        <f>HYPERLINK("https://phuocly.cangiuoc.longan.gov.vn/", "UBND Ủy ban nhân dân xã Phước Lý tỉnh Long An")</f>
        <v>UBND Ủy ban nhân dân xã Phước Lý tỉnh Long An</v>
      </c>
      <c r="C1969" s="20" t="s">
        <v>12</v>
      </c>
      <c r="D1969" s="21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20969</v>
      </c>
      <c r="B1970" s="19" t="s">
        <v>335</v>
      </c>
      <c r="C1970" s="22" t="s">
        <v>13</v>
      </c>
      <c r="D1970" s="20"/>
      <c r="E1970" s="1" t="s">
        <v>13</v>
      </c>
      <c r="F1970" s="1" t="s">
        <v>13</v>
      </c>
      <c r="G1970" s="1" t="s">
        <v>13</v>
      </c>
      <c r="H1970" s="1" t="s">
        <v>14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20970</v>
      </c>
      <c r="B1971" s="19" t="str">
        <f>HYPERLINK("https://longthuong.cangiuoc.longan.gov.vn/", "UBND Ủy ban nhân dân xã Long Thượng tỉnh Long An")</f>
        <v>UBND Ủy ban nhân dân xã Long Thượng tỉnh Long An</v>
      </c>
      <c r="C1971" s="20" t="s">
        <v>12</v>
      </c>
      <c r="D1971" s="21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20971</v>
      </c>
      <c r="B1972" s="19" t="str">
        <f>HYPERLINK("https://www.facebook.com/tdlongan/?locale=mk_MK", "Công an xã Long Hậu tỉnh Long An")</f>
        <v>Công an xã Long Hậu tỉnh Long An</v>
      </c>
      <c r="C1972" s="20" t="s">
        <v>12</v>
      </c>
      <c r="D1972" s="20"/>
      <c r="E1972" s="1" t="s">
        <v>13</v>
      </c>
      <c r="F1972" s="1" t="s">
        <v>13</v>
      </c>
      <c r="G1972" s="1" t="s">
        <v>13</v>
      </c>
      <c r="H1972" s="1" t="s">
        <v>14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20972</v>
      </c>
      <c r="B1973" s="19" t="str">
        <f>HYPERLINK("https://longhau.cangiuoc.longan.gov.vn/", "UBND Ủy ban nhân dân xã Long Hậu tỉnh Long An")</f>
        <v>UBND Ủy ban nhân dân xã Long Hậu tỉnh Long An</v>
      </c>
      <c r="C1973" s="20" t="s">
        <v>12</v>
      </c>
      <c r="D1973" s="21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20973</v>
      </c>
      <c r="B1974" s="19" t="str">
        <f>HYPERLINK("https://www.facebook.com/tdlongan/?locale=nb_NO", "Công an xã Tân Kim tỉnh Long An")</f>
        <v>Công an xã Tân Kim tỉnh Long An</v>
      </c>
      <c r="C1974" s="20" t="s">
        <v>12</v>
      </c>
      <c r="D1974" s="20"/>
      <c r="E1974" s="1" t="s">
        <v>13</v>
      </c>
      <c r="F1974" s="1" t="s">
        <v>13</v>
      </c>
      <c r="G1974" s="1" t="s">
        <v>13</v>
      </c>
      <c r="H1974" s="1" t="s">
        <v>14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20974</v>
      </c>
      <c r="B1975" s="19" t="str">
        <f>HYPERLINK("https://cangiuoc.longan.gov.vn/xa-phuong-thi-tran/xa-thi-tran-can-giuoc-926690", "UBND Ủy ban nhân dân xã Tân Kim tỉnh Long An")</f>
        <v>UBND Ủy ban nhân dân xã Tân Kim tỉnh Long An</v>
      </c>
      <c r="C1975" s="20" t="s">
        <v>12</v>
      </c>
      <c r="D1975" s="21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20975</v>
      </c>
      <c r="B1976" s="19" t="s">
        <v>336</v>
      </c>
      <c r="C1976" s="22" t="s">
        <v>13</v>
      </c>
      <c r="D1976" s="20" t="s">
        <v>16</v>
      </c>
      <c r="E1976" s="1" t="s">
        <v>13</v>
      </c>
      <c r="F1976" s="1" t="s">
        <v>13</v>
      </c>
      <c r="G1976" s="1" t="s">
        <v>13</v>
      </c>
      <c r="H1976" s="1" t="s">
        <v>14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20976</v>
      </c>
      <c r="B1977" s="19" t="str">
        <f>HYPERLINK("https://phuochau.cangiuoc.longan.gov.vn/", "UBND Ủy ban nhân dân xã Phước Hậu tỉnh Long An")</f>
        <v>UBND Ủy ban nhân dân xã Phước Hậu tỉnh Long An</v>
      </c>
      <c r="C1977" s="20" t="s">
        <v>12</v>
      </c>
      <c r="D1977" s="21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20977</v>
      </c>
      <c r="B1978" s="19" t="s">
        <v>337</v>
      </c>
      <c r="C1978" s="22" t="s">
        <v>13</v>
      </c>
      <c r="D1978" s="20"/>
      <c r="E1978" s="1" t="s">
        <v>13</v>
      </c>
      <c r="F1978" s="1" t="s">
        <v>13</v>
      </c>
      <c r="G1978" s="1" t="s">
        <v>13</v>
      </c>
      <c r="H1978" s="1" t="s">
        <v>14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20978</v>
      </c>
      <c r="B1979" s="19" t="str">
        <f>HYPERLINK("https://myloc.cangiuoc.longan.gov.vn/", "UBND Ủy ban nhân dân xã Mỹ Lộc tỉnh Long An")</f>
        <v>UBND Ủy ban nhân dân xã Mỹ Lộc tỉnh Long An</v>
      </c>
      <c r="C1979" s="20" t="s">
        <v>12</v>
      </c>
      <c r="D1979" s="21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20979</v>
      </c>
      <c r="B1980" s="19" t="str">
        <f>HYPERLINK("https://www.facebook.com/congthongtindoanxaphuoclai/", "Công an xã Phước Lại tỉnh Long An")</f>
        <v>Công an xã Phước Lại tỉnh Long An</v>
      </c>
      <c r="C1980" s="20" t="s">
        <v>12</v>
      </c>
      <c r="D1980" s="20"/>
      <c r="E1980" s="1" t="s">
        <v>13</v>
      </c>
      <c r="F1980" s="1" t="s">
        <v>13</v>
      </c>
      <c r="G1980" s="1" t="s">
        <v>13</v>
      </c>
      <c r="H1980" s="1" t="s">
        <v>14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20980</v>
      </c>
      <c r="B1981" s="19" t="str">
        <f>HYPERLINK("https://phuoclai.cangiuoc.longan.gov.vn/", "UBND Ủy ban nhân dân xã Phước Lại tỉnh Long An")</f>
        <v>UBND Ủy ban nhân dân xã Phước Lại tỉnh Long An</v>
      </c>
      <c r="C1981" s="20" t="s">
        <v>12</v>
      </c>
      <c r="D1981" s="21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20981</v>
      </c>
      <c r="B1982" s="19" t="str">
        <f>HYPERLINK("https://www.facebook.com/p/Tu%E1%BB%95i-tr%E1%BA%BB-C%C3%B4ng-an-huy%E1%BB%87n-Ninh-Ph%C6%B0%E1%BB%9Bc-100068114569027/", "Công an xã Phước Lâm tỉnh Long An")</f>
        <v>Công an xã Phước Lâm tỉnh Long An</v>
      </c>
      <c r="C1982" s="20" t="s">
        <v>12</v>
      </c>
      <c r="D1982" s="20"/>
      <c r="E1982" s="1" t="s">
        <v>13</v>
      </c>
      <c r="F1982" s="1" t="s">
        <v>13</v>
      </c>
      <c r="G1982" s="1" t="s">
        <v>13</v>
      </c>
      <c r="H1982" s="1" t="s">
        <v>14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20982</v>
      </c>
      <c r="B1983" s="19" t="str">
        <f>HYPERLINK("https://phuoclam.cangiuoc.longan.gov.vn/", "UBND Ủy ban nhân dân xã Phước Lâm tỉnh Long An")</f>
        <v>UBND Ủy ban nhân dân xã Phước Lâm tỉnh Long An</v>
      </c>
      <c r="C1983" s="20" t="s">
        <v>12</v>
      </c>
      <c r="D1983" s="21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20983</v>
      </c>
      <c r="B1984" s="19" t="str">
        <f>HYPERLINK("https://www.facebook.com/tdlongan/?locale=vi_VN", "Công an xã Trường Bình tỉnh Long An")</f>
        <v>Công an xã Trường Bình tỉnh Long An</v>
      </c>
      <c r="C1984" s="20" t="s">
        <v>12</v>
      </c>
      <c r="D1984" s="20"/>
      <c r="E1984" s="1" t="s">
        <v>13</v>
      </c>
      <c r="F1984" s="1" t="s">
        <v>13</v>
      </c>
      <c r="G1984" s="1" t="s">
        <v>13</v>
      </c>
      <c r="H1984" s="1" t="s">
        <v>14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20984</v>
      </c>
      <c r="B1985" s="19" t="str">
        <f>HYPERLINK("https://cangiuoc.longan.gov.vn/xa-phuong-thi-tran", "UBND Ủy ban nhân dân xã Trường Bình tỉnh Long An")</f>
        <v>UBND Ủy ban nhân dân xã Trường Bình tỉnh Long An</v>
      </c>
      <c r="C1985" s="20" t="s">
        <v>12</v>
      </c>
      <c r="D1985" s="21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20985</v>
      </c>
      <c r="B1986" s="19" t="s">
        <v>338</v>
      </c>
      <c r="C1986" s="22" t="s">
        <v>13</v>
      </c>
      <c r="D1986" s="20"/>
      <c r="E1986" s="1" t="s">
        <v>13</v>
      </c>
      <c r="F1986" s="1" t="s">
        <v>13</v>
      </c>
      <c r="G1986" s="1" t="s">
        <v>13</v>
      </c>
      <c r="H1986" s="1" t="s">
        <v>14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20986</v>
      </c>
      <c r="B1987" s="19" t="str">
        <f>HYPERLINK("https://thuanthanh.cangiuoc.longan.gov.vn/", "UBND Ủy ban nhân dân xã Thuận Thành tỉnh Long An")</f>
        <v>UBND Ủy ban nhân dân xã Thuận Thành tỉnh Long An</v>
      </c>
      <c r="C1987" s="20" t="s">
        <v>12</v>
      </c>
      <c r="D1987" s="21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20987</v>
      </c>
      <c r="B1988" s="19" t="str">
        <f>HYPERLINK("https://www.facebook.com/groups/2917025235222141/", "Công an xã Phước Vĩnh Tây tỉnh Long An")</f>
        <v>Công an xã Phước Vĩnh Tây tỉnh Long An</v>
      </c>
      <c r="C1988" s="20" t="s">
        <v>12</v>
      </c>
      <c r="D1988" s="20"/>
      <c r="E1988" s="1" t="s">
        <v>13</v>
      </c>
      <c r="F1988" s="1" t="s">
        <v>13</v>
      </c>
      <c r="G1988" s="1" t="s">
        <v>13</v>
      </c>
      <c r="H1988" s="1" t="s">
        <v>14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20988</v>
      </c>
      <c r="B1989" s="19" t="str">
        <f>HYPERLINK("https://phuocvinhtay.cangiuoc.longan.gov.vn/", "UBND Ủy ban nhân dân xã Phước Vĩnh Tây tỉnh Long An")</f>
        <v>UBND Ủy ban nhân dân xã Phước Vĩnh Tây tỉnh Long An</v>
      </c>
      <c r="C1989" s="20" t="s">
        <v>12</v>
      </c>
      <c r="D1989" s="21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20989</v>
      </c>
      <c r="B1990" s="19" t="s">
        <v>339</v>
      </c>
      <c r="C1990" s="22" t="s">
        <v>13</v>
      </c>
      <c r="D1990" s="20"/>
      <c r="E1990" s="1" t="s">
        <v>13</v>
      </c>
      <c r="F1990" s="1" t="s">
        <v>13</v>
      </c>
      <c r="G1990" s="1" t="s">
        <v>13</v>
      </c>
      <c r="H1990" s="1" t="s">
        <v>14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20990</v>
      </c>
      <c r="B1991" s="19" t="str">
        <f>HYPERLINK("https://phuocvinhdong.cangiuoc.longan.gov.vn/", "UBND Ủy ban nhân dân xã Phước Vĩnh Đông tỉnh Long An")</f>
        <v>UBND Ủy ban nhân dân xã Phước Vĩnh Đông tỉnh Long An</v>
      </c>
      <c r="C1991" s="20" t="s">
        <v>12</v>
      </c>
      <c r="D1991" s="21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20991</v>
      </c>
      <c r="B1992" s="19" t="str">
        <f>HYPERLINK("https://www.facebook.com/p/C%C3%B4ng-an-x%C3%A3-Long-An-100070434243609/", "Công an xã Long An tỉnh Long An")</f>
        <v>Công an xã Long An tỉnh Long An</v>
      </c>
      <c r="C1992" s="20" t="s">
        <v>12</v>
      </c>
      <c r="D1992" s="20" t="s">
        <v>16</v>
      </c>
      <c r="E1992" s="1" t="s">
        <v>13</v>
      </c>
      <c r="F1992" s="1" t="s">
        <v>13</v>
      </c>
      <c r="G1992" s="1" t="s">
        <v>13</v>
      </c>
      <c r="H1992" s="1" t="s">
        <v>14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20992</v>
      </c>
      <c r="B1993" s="19" t="str">
        <f>HYPERLINK("https://www.longan.gov.vn/", "UBND Ủy ban nhân dân xã Long An tỉnh Long An")</f>
        <v>UBND Ủy ban nhân dân xã Long An tỉnh Long An</v>
      </c>
      <c r="C1993" s="20" t="s">
        <v>12</v>
      </c>
      <c r="D1993" s="21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20993</v>
      </c>
      <c r="B1994" s="19" t="str">
        <f>HYPERLINK("https://www.facebook.com/1800499573406567", "Công an xã Long Phụng tỉnh Long An")</f>
        <v>Công an xã Long Phụng tỉnh Long An</v>
      </c>
      <c r="C1994" s="20" t="s">
        <v>12</v>
      </c>
      <c r="D1994" s="20"/>
      <c r="E1994" s="1" t="s">
        <v>13</v>
      </c>
      <c r="F1994" s="1" t="s">
        <v>13</v>
      </c>
      <c r="G1994" s="1" t="s">
        <v>13</v>
      </c>
      <c r="H1994" s="1" t="s">
        <v>14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20994</v>
      </c>
      <c r="B1995" s="19" t="str">
        <f>HYPERLINK("https://longphung.cangiuoc.longan.gov.vn/", "UBND Ủy ban nhân dân xã Long Phụng tỉnh Long An")</f>
        <v>UBND Ủy ban nhân dân xã Long Phụng tỉnh Long An</v>
      </c>
      <c r="C1995" s="20" t="s">
        <v>12</v>
      </c>
      <c r="D1995" s="21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20995</v>
      </c>
      <c r="B1996" s="19" t="s">
        <v>340</v>
      </c>
      <c r="C1996" s="22" t="s">
        <v>13</v>
      </c>
      <c r="D1996" s="20"/>
      <c r="E1996" s="1" t="s">
        <v>13</v>
      </c>
      <c r="F1996" s="1" t="s">
        <v>13</v>
      </c>
      <c r="G1996" s="1" t="s">
        <v>13</v>
      </c>
      <c r="H1996" s="1" t="s">
        <v>14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20996</v>
      </c>
      <c r="B1997" s="19" t="str">
        <f>HYPERLINK("https://dongthanh.cangiuoc.longan.gov.vn/", "UBND Ủy ban nhân dân xã Đông Thạnh tỉnh Long An")</f>
        <v>UBND Ủy ban nhân dân xã Đông Thạnh tỉnh Long An</v>
      </c>
      <c r="C1997" s="20" t="s">
        <v>12</v>
      </c>
      <c r="D1997" s="21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20997</v>
      </c>
      <c r="B1998" s="19" t="s">
        <v>341</v>
      </c>
      <c r="C1998" s="22" t="s">
        <v>13</v>
      </c>
      <c r="D1998" s="20"/>
      <c r="E1998" s="1" t="s">
        <v>13</v>
      </c>
      <c r="F1998" s="1" t="s">
        <v>13</v>
      </c>
      <c r="G1998" s="1" t="s">
        <v>13</v>
      </c>
      <c r="H1998" s="1" t="s">
        <v>14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20998</v>
      </c>
      <c r="B1999" s="19" t="str">
        <f>HYPERLINK("https://tantap.cangiuoc.longan.gov.vn/", "UBND Ủy ban nhân dân xã Tân Tập tỉnh Long An")</f>
        <v>UBND Ủy ban nhân dân xã Tân Tập tỉnh Long An</v>
      </c>
      <c r="C1999" s="20" t="s">
        <v>12</v>
      </c>
      <c r="D1999" s="21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20999</v>
      </c>
      <c r="B2000" s="19" t="s">
        <v>342</v>
      </c>
      <c r="C2000" s="22" t="s">
        <v>13</v>
      </c>
      <c r="D2000" s="20"/>
      <c r="E2000" s="1" t="s">
        <v>13</v>
      </c>
      <c r="F2000" s="1" t="s">
        <v>13</v>
      </c>
      <c r="G2000" s="1" t="s">
        <v>13</v>
      </c>
      <c r="H2000" s="1" t="s">
        <v>14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21000</v>
      </c>
      <c r="B2001" s="19" t="str">
        <f>HYPERLINK("https://binhquoi.chauthanh.longan.gov.vn/", "UBND Ủy ban nhân dân xã Bình Quới tỉnh Long An")</f>
        <v>UBND Ủy ban nhân dân xã Bình Quới tỉnh Long An</v>
      </c>
      <c r="C2001" s="20" t="s">
        <v>12</v>
      </c>
      <c r="D2001" s="21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92" r:id="rId1" display="https://www.facebook.com/profile.php?id=100070434243609"/>
    <hyperlink ref="D1976" r:id="rId2" display="https://www.facebook.com/conganxaphuochau"/>
    <hyperlink ref="D1950" r:id="rId3" display="https://www.facebook.com/profile.php?id=61554344011074"/>
    <hyperlink ref="D1836" r:id="rId4" display="https://www.facebook.com/profile.php?id=100069896973119"/>
    <hyperlink ref="D1794" r:id="rId5" display="https://www.facebook.com/profile.php?id=100069250576850"/>
    <hyperlink ref="D1786" r:id="rId6" display="https://www.facebook.com/profile.php?id=100076692432484"/>
    <hyperlink ref="D1784" r:id="rId7" display="https://www.facebook.com/profile.php?id=100071873031444"/>
    <hyperlink ref="D1762" r:id="rId8" display="https://www.facebook.com/profile.php?id=100063494855130"/>
    <hyperlink ref="D1746" r:id="rId9" display="https://www.facebook.com/ConganxaVinhThuan"/>
    <hyperlink ref="D1744" r:id="rId10" display="https://www.facebook.com/profile.php?id=100072074544071"/>
    <hyperlink ref="D1730" r:id="rId11" display="https://www.facebook.com/profile.php?id=100084994268585"/>
    <hyperlink ref="D1722" r:id="rId12" display="https://www.facebook.com/profile.php?id=61550344361190"/>
    <hyperlink ref="D1720" r:id="rId13" display="https://www.facebook.com/profile.php?id=100083569744098"/>
    <hyperlink ref="D1718" r:id="rId14" display="https://www.facebook.com/profile.php?id=61554777061437"/>
    <hyperlink ref="D1714" r:id="rId15" display="https://www.facebook.com/profile.php?id=61550629888846"/>
    <hyperlink ref="D1710" r:id="rId16" display="https://www.facebook.com/profile.php?id=61554777061437"/>
    <hyperlink ref="D1706" r:id="rId17" display="https://www.facebook.com/conganxatuyenthanh"/>
    <hyperlink ref="D1704" r:id="rId18" display="https://www.facebook.com/conganxabinhtan"/>
    <hyperlink ref="D1700" r:id="rId19" display="https://www.facebook.com/conganxathanhtri"/>
    <hyperlink ref="D1610" r:id="rId20" display="https://www.facebook.com/profile.php?id=100057152032013"/>
    <hyperlink ref="D1604" r:id="rId21" display="https://www.facebook.com/profile.php?id=100070607870335"/>
    <hyperlink ref="D1102" r:id="rId22" display="https://www.facebook.com/profile.php?id=100069212829897"/>
    <hyperlink ref="D1030" r:id="rId23" display="https://www.facebook.com/profile.php?id=100064763886882"/>
    <hyperlink ref="D1028" r:id="rId24" display="https://www.facebook.com/congansongxoai"/>
    <hyperlink ref="D1022" r:id="rId25" display="https://www.facebook.com/profile.php?id=100077482225656"/>
    <hyperlink ref="D1010" r:id="rId26" display="https://www.facebook.com/conganxalongmy"/>
    <hyperlink ref="D1008" r:id="rId27" display="https://www.facebook.com/profile.php?id=100079957434003"/>
    <hyperlink ref="D1006" r:id="rId28" display="https://www.facebook.com/profile.php?id=100072102533487"/>
    <hyperlink ref="D1000" r:id="rId29" display="https://www.facebook.com/profile.php?id=100085402334388"/>
    <hyperlink ref="D998" r:id="rId30" display="https://www.facebook.com/profile.php?id=100084310158502"/>
    <hyperlink ref="D996" r:id="rId31" display="https://www.facebook.com/profile.php?id=100084310158502"/>
    <hyperlink ref="D994" r:id="rId32" display="https://www.facebook.com/profile.php?id=100076204175265"/>
    <hyperlink ref="D986" r:id="rId33" display="https://www.facebook.com/profile.php?id=100075789198417"/>
    <hyperlink ref="D972" r:id="rId34" display="https://www.facebook.com/profile.php?id=100082043178890"/>
    <hyperlink ref="D966" r:id="rId35" display="https://www.facebook.com/profile.php?id=100083687184983"/>
    <hyperlink ref="D962" r:id="rId36" display="https://www.facebook.com/caxquangthanh"/>
    <hyperlink ref="D954" r:id="rId37" display="https://www.facebook.com/policebinhtrung"/>
    <hyperlink ref="D950" r:id="rId38" display="https://www.facebook.com/profile.php?id=100063907420993"/>
    <hyperlink ref="D948" r:id="rId39" display="https://www.facebook.com/profile.php?id=100067580340189"/>
    <hyperlink ref="D946" r:id="rId40" display="https://www.facebook.com/ConganSuoiNgheChauDuc"/>
    <hyperlink ref="D942" r:id="rId41" display="https://www.facebook.com/profile.php?id=100068781315208"/>
    <hyperlink ref="D940" r:id="rId42" display="https://www.facebook.com/profile.php?id=100066626566441"/>
    <hyperlink ref="D910" r:id="rId43" display="https://www.facebook.com/profile.php?id=100084126550325"/>
    <hyperlink ref="D900" r:id="rId44" display="https://www.facebook.com/profile.php?id=100072353861168"/>
    <hyperlink ref="D888" r:id="rId45" display="https://www.facebook.com/profile.php?id=100084106088656"/>
    <hyperlink ref="D884" r:id="rId46" display="https://www.facebook.com/caxphuocan"/>
    <hyperlink ref="D882" r:id="rId47" display="https://www.facebook.com/profile.php?id=100083332121186"/>
    <hyperlink ref="D876" r:id="rId48" display="https://www.facebook.com/profile.php?id=100069343295968"/>
    <hyperlink ref="D874" r:id="rId49" display="https://www.facebook.com/profile.php?id=100076366344957"/>
    <hyperlink ref="D872" r:id="rId50" display="https://www.facebook.com/profile.php?id=100069427081953"/>
    <hyperlink ref="D870" r:id="rId51" display="https://www.facebook.com/profile.php?id=100069461266193"/>
    <hyperlink ref="D866" r:id="rId52" display="https://www.facebook.com/CONGANDAIPHUOC"/>
    <hyperlink ref="D862" r:id="rId53" display="https://www.facebook.com/profile.php?id=100088971783768"/>
    <hyperlink ref="D850" r:id="rId54" display="https://www.facebook.com/profile.php?id=100084665060923"/>
    <hyperlink ref="D838" r:id="rId55" display="https://www.facebook.com/profile.php?id=100028607537605"/>
    <hyperlink ref="D824" r:id="rId56" display="https://www.facebook.com/kiencpr"/>
    <hyperlink ref="D820" r:id="rId57" display="https://www.facebook.com/profile.php?id=100070434243609"/>
    <hyperlink ref="D806" r:id="rId58" display="https://www.facebook.com/profile.php?id=61553715524539"/>
    <hyperlink ref="D804" r:id="rId59" display="https://www.facebook.com/profile.php?id=100090449707803"/>
    <hyperlink ref="D802" r:id="rId60" display="https://www.facebook.com/profile.php?id=100077686128717"/>
    <hyperlink ref="D800" r:id="rId61" display="https://www.facebook.com/profile.php?id=100093370659749"/>
    <hyperlink ref="D792" r:id="rId62" display="https://www.facebook.com/profile.php?id=100090060805684"/>
    <hyperlink ref="D790" r:id="rId63" display="https://www.facebook.com/profile.php?id=100085336402533"/>
    <hyperlink ref="D786" r:id="rId64" display="https://www.facebook.com/TCAX.Xuan.Duong"/>
    <hyperlink ref="D784" r:id="rId65" display="https://www.facebook.com/profile.php?id=100077425333798"/>
    <hyperlink ref="D782" r:id="rId66" display="https://www.facebook.com/CAxuanque"/>
    <hyperlink ref="D780" r:id="rId67" display="https://www.facebook.com/profile.php?id=100075852535757"/>
    <hyperlink ref="D776" r:id="rId68" display="https://www.facebook.com/profile.php?id=100069689112137"/>
    <hyperlink ref="D772" r:id="rId69" display="https://www.facebook.com/profile.php?id=100069674113052"/>
    <hyperlink ref="D768" r:id="rId70" display="https://www.facebook.com/conganxaquangtrunghuyenthongnhat"/>
    <hyperlink ref="D766" r:id="rId71" display="https://www.facebook.com/profile.php?id=100094555187731"/>
    <hyperlink ref="D764" r:id="rId72" display="https://www.facebook.com/profile.php?id=100093192668393"/>
    <hyperlink ref="D762" r:id="rId73" display="https://www.facebook.com/GiaTans"/>
    <hyperlink ref="D746" r:id="rId74" display="https://www.facebook.com/THONGTINXABINHMINH"/>
    <hyperlink ref="D742" r:id="rId75" display="https://www.facebook.com/AnNinhTvHoNai3"/>
    <hyperlink ref="D738" r:id="rId76" display="https://www.facebook.com/caxdonghoa"/>
    <hyperlink ref="D724" r:id="rId77" display="https://www.facebook.com/profile.php?id=100069935011343"/>
    <hyperlink ref="D722" r:id="rId78" display="https://www.facebook.com/profile.php?id=100071885677837"/>
    <hyperlink ref="D718" r:id="rId79" display="https://www.facebook.com/profile.php?id=100071442590165"/>
    <hyperlink ref="D716" r:id="rId80" display="https://www.facebook.com/conganxagiacanh"/>
    <hyperlink ref="D702" r:id="rId81" display="https://www.facebook.com/profile.php?id=100071643769968"/>
    <hyperlink ref="D700" r:id="rId82" display="https://www.facebook.com/profile.php?id=100070003544266"/>
    <hyperlink ref="D698" r:id="rId83" display="https://www.facebook.com/caxmada"/>
    <hyperlink ref="D694" r:id="rId84" display="https://www.facebook.com/profile.php?id=100070990324302"/>
    <hyperlink ref="D692" r:id="rId85" display="https://www.facebook.com/Caxthientan"/>
    <hyperlink ref="D688" r:id="rId86" display="https://www.facebook.com/profile.php?id=100080218864775"/>
    <hyperlink ref="D686" r:id="rId87" display="https://www.facebook.com/caxvinhtan"/>
    <hyperlink ref="D682" r:id="rId88" display="https://www.facebook.com/profile.php?id=100065914622455"/>
    <hyperlink ref="D680" r:id="rId89" display="https://www.facebook.com/CAXPhuLy"/>
    <hyperlink ref="D676" r:id="rId90" display="https://www.facebook.com/profile.php?id=100066730784716"/>
    <hyperlink ref="D674" r:id="rId91" display="https://www.facebook.com/profile.php?id=100063458078982"/>
    <hyperlink ref="D670" r:id="rId92" display="https://www.facebook.com/caphulam"/>
    <hyperlink ref="D660" r:id="rId93" display="https://www.facebook.com/profile.php?id=100076241621831"/>
    <hyperlink ref="D654" r:id="rId94" display="https://www.facebook.com/profile.php?id=100069517351308"/>
    <hyperlink ref="D644" r:id="rId95" display="https://www.facebook.com/profile.php?id=61551482068470"/>
    <hyperlink ref="D640" r:id="rId96" display="https://www.facebook.com/CongAnXaBauTram.ThanhPhoLongKhanh"/>
    <hyperlink ref="D630" r:id="rId97" display="https://www.facebook.com/hoanglong.cax.baoquang"/>
    <hyperlink ref="D616" r:id="rId98" display="https://www.facebook.com/profile.php?id=100079092782670"/>
    <hyperlink ref="D612" r:id="rId99" display="https://www.facebook.com/profile.php?id=100078407517853"/>
    <hyperlink ref="D566" r:id="rId100" display="https://www.facebook.com/profile.php?id=100086064067220"/>
    <hyperlink ref="D552" r:id="rId101" display="https://www.facebook.com/profile.php?id=100069896973119"/>
    <hyperlink ref="D548" r:id="rId102" display="https://www.facebook.com/profile.php?id=100070003544266"/>
    <hyperlink ref="D542" r:id="rId103" display="https://www.facebook.com/profile.php?id=100063494855130"/>
    <hyperlink ref="D534" r:id="rId104" display="https://www.facebook.com/conganphuongVinhPhu"/>
    <hyperlink ref="D532" r:id="rId105" display="https://www.facebook.com/profile.php?id=100091958591880"/>
    <hyperlink ref="D530" r:id="rId106" display="https://www.facebook.com/profile.php?id=100091622486545"/>
    <hyperlink ref="D528" r:id="rId107" display="https://www.facebook.com/profile.php?id=100091927812181"/>
    <hyperlink ref="D526" r:id="rId108" display="https://www.facebook.com/profile.php?id=100091273614814"/>
    <hyperlink ref="D522" r:id="rId109" display="https://www.facebook.com/profile.php?id=100083096084529"/>
    <hyperlink ref="D520" r:id="rId110" display="https://www.facebook.com/profile.php?id=100063661795835"/>
    <hyperlink ref="D518" r:id="rId111" display="https://www.facebook.com/profile.php?id=61554676719309"/>
    <hyperlink ref="D512" r:id="rId112" display="https://www.facebook.com/profile.php?id=100090297699498"/>
    <hyperlink ref="D508" r:id="rId113" display="https://www.facebook.com/doncakcnsongthan"/>
    <hyperlink ref="D502" r:id="rId114" display="https://www.facebook.com/profile.php?id=100090713896354"/>
    <hyperlink ref="D498" r:id="rId115" display="https://www.facebook.com/profile.php?id=100092260008796"/>
    <hyperlink ref="D496" r:id="rId116" display="https://www.facebook.com/profile.php?id=100067649145197"/>
    <hyperlink ref="D494" r:id="rId117" display="https://www.facebook.com/25930TanUyen"/>
    <hyperlink ref="D484" r:id="rId118" display="https://www.facebook.com/profile.php?id=100069562920682"/>
    <hyperlink ref="D482" r:id="rId119" display="https://www.facebook.com/profile.php?id=100086466174337"/>
    <hyperlink ref="D478" r:id="rId120" display="https://www.facebook.com/profile.php?id=100085919055199"/>
    <hyperlink ref="D476" r:id="rId121" display="https://www.facebook.com/profile.php?id=100058473968123"/>
    <hyperlink ref="D474" r:id="rId122" display="https://www.facebook.com/ADMIN.GDTG11"/>
    <hyperlink ref="D472" r:id="rId123" display="https://www.facebook.com/profile.php?id=100086137204212"/>
    <hyperlink ref="D464" r:id="rId124" display="https://www.facebook.com/profile.php?id=100080097829182"/>
    <hyperlink ref="D462" r:id="rId125" display="https://www.facebook.com/profile.php?id=100086062297370"/>
    <hyperlink ref="D454" r:id="rId126" display="https://www.facebook.com/profile.php?id=61552030958351"/>
    <hyperlink ref="D430" r:id="rId127" display="https://www.facebook.com/profile.php?id=100071289008633"/>
    <hyperlink ref="D414" r:id="rId128" display="https://www.facebook.com/profile.php?id=100069239778676"/>
    <hyperlink ref="D408" r:id="rId129" display="https://www.facebook.com/profile.php?id=100069349215127"/>
    <hyperlink ref="D362" r:id="rId130" display="https://www.facebook.com/profile.php?id=100069447652528"/>
    <hyperlink ref="D360" r:id="rId131" display="https://www.facebook.com/profile.php?id=100063786161167"/>
    <hyperlink ref="D358" r:id="rId132" display="https://www.facebook.com/caxanthanh"/>
    <hyperlink ref="D356" r:id="rId133" display="https://www.facebook.com/profile.php?id=100064732354409"/>
    <hyperlink ref="D354" r:id="rId134" display="https://www.facebook.com/profile.php?id=100083549703692"/>
    <hyperlink ref="D352" r:id="rId135" display="https://www.facebook.com/profile.php?id=100094098127051"/>
    <hyperlink ref="D350" r:id="rId136" display="https://www.facebook.com/catienthuan"/>
    <hyperlink ref="D332" r:id="rId137" display="https://www.facebook.com/profile.php?id=100069332676325"/>
    <hyperlink ref="D326" r:id="rId138" display="https://www.facebook.com/profile.php?id=100069128499366"/>
    <hyperlink ref="D324" r:id="rId139" display="https://www.facebook.com/caxTruongTay"/>
    <hyperlink ref="D322" r:id="rId140" display="https://www.facebook.com/caplongthanhtrunght"/>
    <hyperlink ref="D320" r:id="rId141" display="https://www.facebook.com/conganxatruongdong"/>
    <hyperlink ref="D314" r:id="rId142" display="https://www.facebook.com/profile.php?id=100081150403267"/>
    <hyperlink ref="D312" r:id="rId143" display="https://www.facebook.com/CAXLongVinh"/>
    <hyperlink ref="D296" r:id="rId144" display="https://www.facebook.com/profile.php?id=100072478685157"/>
    <hyperlink ref="D294" r:id="rId145" display="https://www.facebook.com/profile.php?id=100069120210493"/>
    <hyperlink ref="D290" r:id="rId146" display="https://www.facebook.com/profile.php?id=100071459858269"/>
    <hyperlink ref="D288" r:id="rId147" display="https://www.facebook.com/profile.php?id=100076960981792"/>
    <hyperlink ref="D286" r:id="rId148" display="https://www.facebook.com/profile.php?id=100086181555625"/>
    <hyperlink ref="D282" r:id="rId149" display="https://www.facebook.com/profile.php?id=100069212780701"/>
    <hyperlink ref="D280" r:id="rId150" display="https://www.facebook.com/profile.php?id=100069294174081"/>
    <hyperlink ref="D278" r:id="rId151" display="https://www.facebook.com/profile.php?id=100069364160583"/>
    <hyperlink ref="D276" r:id="rId152" display="https://www.facebook.com/profile.php?id=100069692137152"/>
    <hyperlink ref="D274" r:id="rId153" display="https://www.facebook.com/CaxBauNang"/>
    <hyperlink ref="D272" r:id="rId154" display="https://www.facebook.com/profile.php?id=100068977706850"/>
    <hyperlink ref="D270" r:id="rId155" display="https://www.facebook.com/profile.php?id=100069805142208"/>
    <hyperlink ref="D266" r:id="rId156" display="https://www.facebook.com/profile.php?id=100070632272565"/>
    <hyperlink ref="D264" r:id="rId157" display="https://www.facebook.com/profile.php?id=100069239778676"/>
    <hyperlink ref="D258" r:id="rId158" display="https://www.facebook.com/CAXTDTN"/>
    <hyperlink ref="D256" r:id="rId159" display="https://www.facebook.com/profile.php?id=100086064067220"/>
    <hyperlink ref="D254" r:id="rId160" display="https://www.facebook.com/conganxaxsuoiday"/>
    <hyperlink ref="D244" r:id="rId161" display="https://www.facebook.com/profile.php?id=100070057856366"/>
    <hyperlink ref="D242" r:id="rId162" display="https://www.facebook.com/CAX.Travong"/>
    <hyperlink ref="D240" r:id="rId163" display="https://www.facebook.com/profile.php?id=100068081329717"/>
    <hyperlink ref="D226" r:id="rId164" display="https://www.facebook.com/profile.php?id=100063494855130"/>
    <hyperlink ref="D224" r:id="rId165" display="https://www.facebook.com/profile.php?id=100071313291976"/>
    <hyperlink ref="D222" r:id="rId166" display="https://www.facebook.com/profile.php?id=100071464517830"/>
    <hyperlink ref="D220" r:id="rId167" display="https://www.facebook.com/conganxabinhminh"/>
    <hyperlink ref="D214" r:id="rId168" display="https://www.facebook.com/profile.php?id=100069921564661"/>
    <hyperlink ref="D212" r:id="rId169" display="https://www.facebook.com/profile.php?id=100070468615365"/>
    <hyperlink ref="D210" r:id="rId170" display="https://www.facebook.com/profile.php?id=100086431322847"/>
    <hyperlink ref="D208" r:id="rId171" display="https://www.facebook.com/profile.php?id=100067874285562"/>
    <hyperlink ref="D206" r:id="rId172" display="https://www.facebook.com/profile.php?id=100089129596080"/>
    <hyperlink ref="D200" r:id="rId173" display="https://www.facebook.com/profile.php?id=100072414188764"/>
    <hyperlink ref="D198" r:id="rId174" display="https://www.facebook.com/profile.php?id=100088692010829"/>
    <hyperlink ref="D196" r:id="rId175" display="https://www.facebook.com/profile.php?id=100088514515567"/>
    <hyperlink ref="D190" r:id="rId176" display="https://www.facebook.com/codobinhson"/>
    <hyperlink ref="D184" r:id="rId177" display="https://www.facebook.com/caxminhthang"/>
    <hyperlink ref="D168" r:id="rId178" display="https://www.facebook.com/profile.php?id=100092877516345"/>
    <hyperlink ref="D164" r:id="rId179" display="https://www.facebook.com/profile.php?id=100063681475817"/>
    <hyperlink ref="D162" r:id="rId180" display="https://www.facebook.com/profile.php?id=100086306831375"/>
    <hyperlink ref="D160" r:id="rId181" display="https://www.facebook.com/profile.php?id=100081785877103"/>
    <hyperlink ref="D158" r:id="rId182" display="https://www.facebook.com/profile.php?id=100085768309234"/>
    <hyperlink ref="D150" r:id="rId183" display="https://www.facebook.com/profile.php?id=100083832061201"/>
    <hyperlink ref="D142" r:id="rId184" display="https://www.facebook.com/Conganxa.DakNhau"/>
    <hyperlink ref="D130" r:id="rId185" display="https://www.facebook.com/profile.php?id=100063494855130"/>
    <hyperlink ref="D124" r:id="rId186" display="https://www.facebook.com/profile.php?id=100087878544850"/>
    <hyperlink ref="D120" r:id="rId187" display="https://www.facebook.com/CATQHQ"/>
    <hyperlink ref="D100" r:id="rId188" display="https://www.facebook.com/profile.php?id=100086499097605"/>
    <hyperlink ref="D98" r:id="rId189" display="https://www.facebook.com/profile.php?id=100076209703437"/>
    <hyperlink ref="D94" r:id="rId190" display="https://www.facebook.com/profile.php?id=100045274099754"/>
    <hyperlink ref="D86" r:id="rId191" display="https://www.facebook.com/profile.php?id=100064073322514"/>
    <hyperlink ref="D78" r:id="rId192" display="https://www.facebook.com/profile.php?id=100089155886523"/>
    <hyperlink ref="D76" r:id="rId193" display="https://www.facebook.com/profile.php?id=100089631337635"/>
    <hyperlink ref="D74" r:id="rId194" display="https://www.facebook.com/profile.php?id=100063536498268"/>
    <hyperlink ref="D72" r:id="rId195" display="https://www.facebook.com/profile.php?id=100090354399742"/>
    <hyperlink ref="D68" r:id="rId196" display="https://www.facebook.com/profile.php?id=100090249219130"/>
    <hyperlink ref="D66" r:id="rId197" display="https://www.facebook.com/profile.php?id=100089130987295"/>
    <hyperlink ref="D64" r:id="rId198" display="https://www.facebook.com/profile.php?id=100069578351468"/>
    <hyperlink ref="D62" r:id="rId199" display="https://www.facebook.com/conganlocthien"/>
    <hyperlink ref="D60" r:id="rId200" display="https://www.facebook.com/CAXLH"/>
    <hyperlink ref="D58" r:id="rId201" display="https://www.facebook.com/profile.php?id=100090376058208"/>
    <hyperlink ref="D56" r:id="rId202" display="https://www.facebook.com/profile.php?id=100089584930769"/>
    <hyperlink ref="D50" r:id="rId203" display="https://www.facebook.com/conganxaphunghia"/>
    <hyperlink ref="D48" r:id="rId204" display="https://www.facebook.com/profile.php?id=100063927224267"/>
    <hyperlink ref="D32" r:id="rId205" display="https://www.facebook.com/profile.php?id=61550303615152"/>
    <hyperlink ref="D30" r:id="rId206" display="https://www.facebook.com/profile.php?id=100084274777646"/>
    <hyperlink ref="D24" r:id="rId207" display="https://www.facebook.com/profile.php?id=100084159032913"/>
    <hyperlink ref="D22" r:id="rId208" display="https://www.facebook.com/profile.php?id=100083859636366"/>
    <hyperlink ref="D16" r:id="rId209" display="https://www.facebook.com/profile.php?id=100083916917150"/>
    <hyperlink ref="D14" r:id="rId210" display="https://www.facebook.com/profile.php?id=100083629577660"/>
    <hyperlink ref="D10" r:id="rId211" display="https://www.facebook.com/ConganphuongTanDong"/>
    <hyperlink ref="D6" r:id="rId212" display="https://www.facebook.com/profile.php?id=100070099545688"/>
    <hyperlink ref="C2" r:id="rId213" display="https://www.facebook.com/p/C%C3%B4ng-An-Ph%C6%B0%E1%BB%9Dng-S%C6%A1n-Giang-TX-Ph%C6%B0%E1%BB%9Bc-Long-100071655303212/"/>
    <hyperlink ref="C3" r:id="rId214" display="https://songiang.phuoclong.binhphuoc.gov.vn/"/>
    <hyperlink ref="C5" r:id="rId215" display="https://longgiang.phuoclong.binhphuoc.gov.vn/"/>
    <hyperlink ref="C6" r:id="rId216" display="https://www.facebook.com/118059233628122"/>
    <hyperlink ref="C7" r:id="rId217" display="https://phuoctin.phuoclong.binhphuoc.gov.vn/"/>
    <hyperlink ref="C8" r:id="rId218" display="https://www.facebook.com/p/C%C3%B4ng-an-ph%C6%B0%E1%BB%9Dng-T%C3%A2n-Ph%C3%BA-100083557354028/"/>
    <hyperlink ref="C9" r:id="rId219" display="https://tanphu.dongxoai.binhphuoc.gov.vn/"/>
    <hyperlink ref="C11" r:id="rId220" display="https://tandong.dongxoai.binhphuoc.gov.vn/"/>
    <hyperlink ref="C12" r:id="rId221" display="https://www.facebook.com/p/C%C3%B4ng-an-ph%C6%B0%E1%BB%9Dng-T%C3%A2n-B%C3%ACnh-100083729034656/"/>
    <hyperlink ref="C13" r:id="rId222" display="https://tanbinh.dongxoai.binhphuoc.gov.vn/"/>
    <hyperlink ref="C14" r:id="rId223" display="https://www.facebook.com/p/C%C3%B4ng-an-Ph%C6%B0%E1%BB%9Dng-T%C3%A2n-Xu%C3%A2n-100083629577660/"/>
    <hyperlink ref="C15" r:id="rId224" display="https://tanxuan.dongxoai.binhphuoc.gov.vn/"/>
    <hyperlink ref="C16" r:id="rId225" display="https://www.facebook.com/p/C%C3%B4ng-an-ph%C6%B0%E1%BB%9Dng-T%C3%A2n-Thi%E1%BB%87n-100083916917150/"/>
    <hyperlink ref="C17" r:id="rId226" display="https://tanthien.dongxoai.binhphuoc.gov.vn/"/>
    <hyperlink ref="C19" r:id="rId227" display="https://tanthanh.dongxoai.binhphuoc.gov.vn/"/>
    <hyperlink ref="C21" r:id="rId228" display="https://tienthanh.dongxoai.binhphuoc.gov.vn/"/>
    <hyperlink ref="C22" r:id="rId229" display="https://www.facebook.com/p/C%C3%B4ng-an-x%C3%A3-Ti%E1%BA%BFn-H%C6%B0ng-100083859636366/?locale=hr_HR"/>
    <hyperlink ref="C23" r:id="rId230" display="https://tienhung.dongxoai.binhphuoc.gov.vn/"/>
    <hyperlink ref="C24" r:id="rId231" display="https://www.facebook.com/p/C%C3%B4ng-an-Ph%C6%B0%E1%BB%9Dng-H%C6%B0ng-Chi%E1%BA%BFn-th%E1%BB%8B-x%C3%A3-B%C3%ACnh-Long-t%E1%BB%89nh-B%C3%ACnh-Ph%C6%B0%E1%BB%9Bc-100084159032913/"/>
    <hyperlink ref="C25" r:id="rId232" display="https://binhlong.binhphuoc.gov.vn/vi/co-cau-to-chuc/vieworg/Xa-phuong-thuoc-thi-xa-Binh-Long-15/"/>
    <hyperlink ref="C27" r:id="rId233" display="https://phuocloc.lagi.binhthuan.gov.vn/"/>
    <hyperlink ref="C29" r:id="rId234" display="https://dichvucong.binhphuoc.gov.vn/danh-gia-can-bo?uId=2143"/>
    <hyperlink ref="C31" r:id="rId235" display="https://binhlong.binhphuoc.gov.vn/vi/phuongphuduc/"/>
    <hyperlink ref="C32" r:id="rId236" display="https://www.facebook.com/p/X%C3%A3-Thanh-L%C6%B0%C6%A1ng-Th%E1%BB%8B-x%C3%A3-B%C3%ACnh-Long-100081300855436/"/>
    <hyperlink ref="C33" r:id="rId237" display="https://thanhluong.binhlong.binhphuoc.gov.vn/"/>
    <hyperlink ref="C34" r:id="rId238" display="https://www.facebook.com/p/C%C3%B4ng-an-x%C3%A3-Thanh-Ph%C3%BA-Th%E1%BB%8B-x%C3%A3-B%C3%ACnh-Long-t%E1%BB%89nh-B%C3%ACnh-Ph%C6%B0%E1%BB%9Bc-100083410764580/"/>
    <hyperlink ref="C35" r:id="rId239" display="https://binhlong.binhphuoc.gov.vn/vi/xathanhphu/"/>
    <hyperlink ref="C36" r:id="rId240" display="https://www.facebook.com/cabgmbp/"/>
    <hyperlink ref="C37" r:id="rId241" display="https://bugiamap.binhphuoc.gov.vn/"/>
    <hyperlink ref="C38" r:id="rId242" display="https://www.facebook.com/118059233628122"/>
    <hyperlink ref="C39" r:id="rId243" display="https://dako.bugiamap.binhphuoc.gov.vn/"/>
    <hyperlink ref="C41" r:id="rId244" display="https://bugiamap.binhphuoc.gov.vn/vi/duchanh/"/>
    <hyperlink ref="C43" r:id="rId245" display="https://bugiamap.binhphuoc.gov.vn/vi/phuvan/"/>
    <hyperlink ref="C44" r:id="rId246" display="https://www.facebook.com/p/Tu%E1%BB%95i-Tr%E1%BA%BB-%C4%90akia-100065440784777/?locale=tr_TR"/>
    <hyperlink ref="C45" r:id="rId247" display="https://bugiamap.binhphuoc.gov.vn/vi/dakia/"/>
    <hyperlink ref="C46" r:id="rId248" display="https://www.facebook.com/p/Tu%E1%BB%95i-tr%E1%BA%BB-C%C3%B4ng-an-huy%E1%BB%87n-Ninh-Ph%C6%B0%E1%BB%9Bc-100068114569027/"/>
    <hyperlink ref="C47" r:id="rId249" display="https://bugiamap.binhphuoc.gov.vn/vi/phuocminh/"/>
    <hyperlink ref="C48" r:id="rId250" display="https://www.facebook.com/people/C%C3%B4ng-an-x%C3%A3-B%C3%ACnh-Th%E1%BA%AFng-B%C3%B9-Gia-M%E1%BA%ADp/100063927224267/"/>
    <hyperlink ref="C49" r:id="rId251" display="https://bugiamap.binhphuoc.gov.vn/vi/binhthang/"/>
    <hyperlink ref="C50" r:id="rId252" display="https://www.facebook.com/conganxaphunghia/"/>
    <hyperlink ref="C51" r:id="rId253" display="https://phunghia.bugiamap.binhphuoc.gov.vn/vi/co-cau-to-chuc/"/>
    <hyperlink ref="C53" r:id="rId254" display="https://lochoa.locninh.binhphuoc.gov.vn/"/>
    <hyperlink ref="C54" r:id="rId255" display="https://www.facebook.com/conganlocthien/?locale=hi_IN"/>
    <hyperlink ref="C55" r:id="rId256" display="https://lochung.locninh.binhphuoc.gov.vn/"/>
    <hyperlink ref="C57" r:id="rId257" display="https://dvc1.binhphuoc.gov.vn/danh-gia-can-bo?uId=1511"/>
    <hyperlink ref="C58" r:id="rId258" display="https://www.facebook.com/people/C%C3%B4ng-an-X%C3%A3-L%E1%BB%99c-Th%E1%BA%A1nh/100090376058208/"/>
    <hyperlink ref="C59" r:id="rId259" display="https://locthanh.locninh.binhphuoc.gov.vn/"/>
    <hyperlink ref="C61" r:id="rId260" display="https://lochiep.locninh.binhphuoc.gov.vn/"/>
    <hyperlink ref="C62" r:id="rId261" display="https://www.facebook.com/conganlocthien/?locale=hi_IN"/>
    <hyperlink ref="C63" r:id="rId262" display="https://locthien.locninh.binhphuoc.gov.vn/"/>
    <hyperlink ref="C65" r:id="rId263" display="https://huongtoan.thuathienhue.gov.vn/?gd=1&amp;cn=127&amp;tc=1616"/>
    <hyperlink ref="C66" r:id="rId264" display="https://www.facebook.com/p/C%C3%B4ng-An-x%C3%A3-L%E1%BB%99c-Quang-100089130987295/"/>
    <hyperlink ref="C67" r:id="rId265" display="https://binhphuoc.gov.vn/vi/news/tin-tuc-su-kien-421/loc-quang-duoc-cong-nhan-xa-nong-thon-moi-28605.html"/>
    <hyperlink ref="C69" r:id="rId266" display="https://locninh.binhphuoc.gov.vn/"/>
    <hyperlink ref="C70" r:id="rId267" display="https://www.facebook.com/people/C%C3%B4ng-an-X%C3%A3-L%E1%BB%99c-Th%E1%BA%A1nh/100090376058208/"/>
    <hyperlink ref="C71" r:id="rId268" display="https://locthanh.locninh.binhphuoc.gov.vn/"/>
    <hyperlink ref="C72" r:id="rId269" display="https://www.facebook.com/p/C%C3%B4ng-an-x%C3%A3-L%E1%BB%99c-Th%C3%A1i-100090354399742/"/>
    <hyperlink ref="C73" r:id="rId270" display="https://locthai.locninh.binhphuoc.gov.vn/"/>
    <hyperlink ref="C75" r:id="rId271" display="https://locdien.locninh.binhphuoc.gov.vn/"/>
    <hyperlink ref="C77" r:id="rId272" display="https://lochung.locninh.binhphuoc.gov.vn/"/>
    <hyperlink ref="C79" r:id="rId273" display="https://congbobanan.toaan.gov.vn/5ta875204t1cvn/BA_TuyenCT_UB_Loc_Thinh.pdf"/>
    <hyperlink ref="C80" r:id="rId274" display="https://www.facebook.com/p/Tu%E1%BB%95i-tr%E1%BA%BB-C%C3%B4ng-an-huy%E1%BB%87n-Ninh-Ph%C6%B0%E1%BB%9Bc-100068114569027/"/>
    <hyperlink ref="C81" r:id="rId275" display="https://locninh.binhphuoc.gov.vn/vi/co-cau-to-chuc/vieworg/Cac-xa-thi-tran-26/"/>
    <hyperlink ref="C82" r:id="rId276" display="https://www.facebook.com/thanhnienHungPhuoc/"/>
    <hyperlink ref="C83" r:id="rId277" display="https://budop.binhphuoc.gov.vn/vi/co-cau-to-chuc/vieworg/UBND-xa-Hung-Phuoc-37/"/>
    <hyperlink ref="C85" r:id="rId278" display="https://phuocthien.budop.binhphuoc.gov.vn/"/>
    <hyperlink ref="C86" r:id="rId279" display="https://www.facebook.com/p/C%C3%B4ng-An-X%C3%A3-Thi%E1%BB%87n-H%C6%B0ng-100064073322514/"/>
    <hyperlink ref="C87" r:id="rId280" display="https://budop.binhphuoc.gov.vn/vi/co-cau-to-chuc/vieworg/UBND-xa-Thien-Hung-39/"/>
    <hyperlink ref="C89" r:id="rId281" display="http://thanhhoa.budop.gov.vn/"/>
    <hyperlink ref="C91" r:id="rId282" display="https://tanthanh.dongxoai.binhphuoc.gov.vn/"/>
    <hyperlink ref="C92" r:id="rId283" display="https://www.facebook.com/p/Tr%C6%B0%E1%BB%9Dng-THCS-T%C3%A2n-Ti%E1%BA%BFn-%C4%90%E1%BB%93ng-Ph%C3%BA-B%C3%ACnh-Ph%C6%B0%E1%BB%9Bc-100076248007951/?locale=vi_VN"/>
    <hyperlink ref="C93" r:id="rId284" display="https://budop.binhphuoc.gov.vn/vi/co-cau-to-chuc/vieworg/UBND-xa-Tan-Tien-42/"/>
    <hyperlink ref="C95" r:id="rId285" display="https://godau.tayninh.gov.vn/vi/page/Uy-ban-nhan-dan-xa-Thanh-Phuoc.html"/>
    <hyperlink ref="C97" r:id="rId286" display="https://ankhuong.honquan.binhphuoc.gov.vn/"/>
    <hyperlink ref="C98" r:id="rId287" display="https://www.facebook.com/conganBaTri/"/>
    <hyperlink ref="C99" r:id="rId288" display="https://phurieng.binhphuoc.gov.vn/"/>
    <hyperlink ref="C100" r:id="rId289" display="https://www.facebook.com/conganBaTri/"/>
    <hyperlink ref="C101" r:id="rId290" display="https://tanloi.honquan.binhphuoc.gov.vn/"/>
    <hyperlink ref="C102" r:id="rId291" display="https://www.facebook.com/p/C%C3%B4ng-an-x%C3%A3-T%C3%A2n-H%C6%B0ng-huy%E1%BB%87n-H%E1%BB%9Bn-Qu%E1%BA%A3n-100079919810613/"/>
    <hyperlink ref="C103" r:id="rId292" display="https://tanhung.dongphu.binhphuoc.gov.vn/"/>
    <hyperlink ref="C104" r:id="rId293" display="https://www.facebook.com/p/B%E1%BA%A3n-Tin-X%C3%A3-Minh-%C4%90%E1%BB%A9c-100057515256641/"/>
    <hyperlink ref="C105" r:id="rId294" display="http://minhduc.honquan.binhphuoc.gov.vn/"/>
    <hyperlink ref="C107" r:id="rId295" display="http://minhtam.honquan.binhphuoc.gov.vn/"/>
    <hyperlink ref="C108" r:id="rId296" display="https://www.facebook.com/p/Tu%E1%BB%95i-tr%E1%BA%BB-C%C3%B4ng-an-huy%E1%BB%87n-Ninh-Ph%C6%B0%E1%BB%9Bc-100068114569027/"/>
    <hyperlink ref="C109" r:id="rId297" display="http://phuocan.tuyphuoc.binhdinh.gov.vn/"/>
    <hyperlink ref="C111" r:id="rId298" display="https://honquan.binhphuoc.gov.vn/Xa-Thanh-Binh/"/>
    <hyperlink ref="C113" r:id="rId299" display="https://honquan.binhphuoc.gov.vn/Tan-Khai/"/>
    <hyperlink ref="C114" r:id="rId300" display="https://www.facebook.com/p/C%C3%B4ng-an-x%C3%A3-%C4%90%E1%BB%93ng-N%C6%A1-100083561283159/"/>
    <hyperlink ref="C115" r:id="rId301" display="http://dongno.honquan.binhphuoc.gov.vn/"/>
    <hyperlink ref="C116" r:id="rId302" display="https://www.facebook.com/HONGSINH.1991/?locale=vi_VN"/>
    <hyperlink ref="C117" r:id="rId303" display="https://tanhiep.honquan.binhphuoc.gov.vn/"/>
    <hyperlink ref="C119" r:id="rId304" display="http://tanquan.honquan.binhphuoc.gov.vn/"/>
    <hyperlink ref="C120" r:id="rId305" display="https://www.facebook.com/p/Tu%E1%BB%95i-tr%E1%BA%BB-C%C3%B4ng-an-huy%E1%BB%87n-Ninh-Ph%C6%B0%E1%BB%9Bc-100068114569027/"/>
    <hyperlink ref="C121" r:id="rId306" display="https://dongphu.binhphuoc.gov.vn/vi/co-cau-to-chuc/"/>
    <hyperlink ref="C122" r:id="rId307" display="https://www.facebook.com/p/Tu%E1%BB%95i-tr%E1%BA%BB-C%C3%B4ng-an-huy%E1%BB%87n-Ninh-Ph%C6%B0%E1%BB%9Bc-100068114569027/"/>
    <hyperlink ref="C123" r:id="rId308" display="https://dongphu.binhphuoc.gov.vn/vi/co-cau-to-chuc/vieworg/Xa-Dong-Tam-26/"/>
    <hyperlink ref="C125" r:id="rId309" display="https://tanphuoc.tiengiang.gov.vn/"/>
    <hyperlink ref="C126" r:id="rId310" display="https://www.facebook.com/p/C%C3%B4ng-an-x%C3%A3-T%C3%A2n-H%C6%B0ng-huy%E1%BB%87n-H%E1%BB%9Bn-Qu%E1%BA%A3n-100079919810613/"/>
    <hyperlink ref="C127" r:id="rId311" display="https://tanhung.dongphu.binhphuoc.gov.vn/"/>
    <hyperlink ref="C128" r:id="rId312" display="https://www.facebook.com/conganBaTri/"/>
    <hyperlink ref="C129" r:id="rId313" display="https://tanloi.honquan.binhphuoc.gov.vn/"/>
    <hyperlink ref="C130" r:id="rId314" display="https://www.facebook.com/p/C%C3%B4ng-an-x%C3%A3-T%C3%A2n-L%E1%BA%ADp-huy%E1%BB%87n-%C4%90%E1%BB%93ng-Ph%C3%BA-t%E1%BB%89nh-B%C3%ACnh-Ph%C6%B0%E1%BB%9Bc-100083158849281/"/>
    <hyperlink ref="C131" r:id="rId315" display="https://tanlap.dongphu.binhphuoc.gov.vn/"/>
    <hyperlink ref="C133" r:id="rId316" display="https://tanphuoc.tiengiang.gov.vn/ubnd-xa-tan-hoa-ong"/>
    <hyperlink ref="C134" r:id="rId317" display="https://www.facebook.com/p/C%C3%B4ng-an-x%C3%A3-Thu%E1%BA%ADn-Ph%C3%BA-100083360500120/"/>
    <hyperlink ref="C135" r:id="rId318" display="https://thuanphu.dongphu.binhphuoc.gov.vn/"/>
    <hyperlink ref="C137" r:id="rId319" display="https://dongtien.dongphu.binhphuoc.gov.vn/"/>
    <hyperlink ref="C138" r:id="rId320" display="https://www.facebook.com/p/Tr%C6%B0%E1%BB%9Dng-THCS-T%C3%A2n-Ti%E1%BA%BFn-%C4%90%E1%BB%93ng-Ph%C3%BA-B%C3%ACnh-Ph%C6%B0%E1%BB%9Bc-100076248007951/?locale=vi_VN"/>
    <hyperlink ref="C139" r:id="rId321" display="https://budop.binhphuoc.gov.vn/vi/co-cau-to-chuc/vieworg/UBND-xa-Tan-Tien-42/"/>
    <hyperlink ref="C141" r:id="rId322" display="https://duong10.budang.binhphuoc.gov.vn/"/>
    <hyperlink ref="C142" r:id="rId323" display="https://www.facebook.com/Conganxa.DakNhau/"/>
    <hyperlink ref="C143" r:id="rId324" display="https://daknhau.budang.binhphuoc.gov.vn/"/>
    <hyperlink ref="C145" r:id="rId325" display="https://phuson.budang.binhphuoc.gov.vn/"/>
    <hyperlink ref="C147" r:id="rId326" display="https://thoson.budang.binhphuoc.gov.vn/"/>
    <hyperlink ref="C149" r:id="rId327" display="https://txbinhminh.vinhlong.gov.vn/"/>
    <hyperlink ref="C151" r:id="rId328" display="https://bombo.budang.binhphuoc.gov.vn/"/>
    <hyperlink ref="C152" r:id="rId329" display="https://www.facebook.com/CAXMinhhung/"/>
    <hyperlink ref="C153" r:id="rId330" display="https://budang.binhphuoc.gov.vn/vi/news/cai-cach-hanh-chinh/ubnd-xa-minh-hung-huyen-bu-dang-trao-giay-chung-nhan-ket-hon-cho-cong-dan-3723.html"/>
    <hyperlink ref="C155" r:id="rId331" display="https://doanket.budang.binhphuoc.gov.vn/"/>
    <hyperlink ref="C156" r:id="rId332" display="https://www.facebook.com/p/Tu%E1%BB%95i-tr%E1%BA%BB-C%C3%B4ng-an-huy%E1%BB%87n-Ninh-Ph%C6%B0%E1%BB%9Bc-100068114569027/"/>
    <hyperlink ref="C157" r:id="rId333" display="https://dongnai.budang.binhphuoc.gov.vn/"/>
    <hyperlink ref="C159" r:id="rId334" display="https://duclieu.budang.binhphuoc.gov.vn/"/>
    <hyperlink ref="C160" r:id="rId335" display="https://www.facebook.com/p/Tu%E1%BB%95i-tr%E1%BA%BB-C%C3%B4ng-an-huy%E1%BB%87n-Ninh-Ph%C6%B0%E1%BB%9Bc-100068114569027/"/>
    <hyperlink ref="C161" r:id="rId336" display="https://thongnhat.budang.binhphuoc.gov.vn/"/>
    <hyperlink ref="C163" r:id="rId337" display="https://nghiatrung.budang.binhphuoc.gov.vn/"/>
    <hyperlink ref="C165" r:id="rId338" display="https://nghiabinh.budang.binhphuoc.gov.vn/"/>
    <hyperlink ref="C166" r:id="rId339" display="https://www.facebook.com/p/Tu%E1%BB%95i-tr%E1%BA%BB-C%C3%B4ng-an-huy%E1%BB%87n-Ninh-Ph%C6%B0%E1%BB%9Bc-100068114569027/"/>
    <hyperlink ref="C167" r:id="rId340" display="https://dangha.budang.binhphuoc.gov.vn/"/>
    <hyperlink ref="C168" r:id="rId341" display="https://www.facebook.com/p/Tu%E1%BB%95i-tr%E1%BA%BB-C%C3%B4ng-an-huy%E1%BB%87n-Ninh-Ph%C6%B0%E1%BB%9Bc-100068114569027/"/>
    <hyperlink ref="C169" r:id="rId342" display="http://phuocson.tuyphuoc.binhdinh.gov.vn/Index.aspx?P=D11&amp;M=45&amp;I=070415469"/>
    <hyperlink ref="C171" r:id="rId343" display="https://thanhtam.chonthanh.binhphuoc.gov.vn/"/>
    <hyperlink ref="C173" r:id="rId344" display="https://minhlap.chonthanh.binhphuoc.gov.vn/"/>
    <hyperlink ref="C175" r:id="rId345" display="https://quangminh.chonthanh.binhphuoc.gov.vn/"/>
    <hyperlink ref="C176" r:id="rId346" display="https://www.facebook.com/CAXMinhhung/"/>
    <hyperlink ref="C177" r:id="rId347" display="https://budang.binhphuoc.gov.vn/vi/news/cai-cach-hanh-chinh/ubnd-xa-minh-hung-huyen-bu-dang-trao-giay-chung-nhan-ket-hon-cho-cong-dan-3723.html"/>
    <hyperlink ref="C178" r:id="rId348" display="https://www.facebook.com/thcsmlct/"/>
    <hyperlink ref="C179" r:id="rId349" display="https://minhlong.chonthanh.binhphuoc.gov.vn/"/>
    <hyperlink ref="C180" r:id="rId350" display="https://www.facebook.com/tuyenquangttv/videos/ch%C6%B0%C6%A1ng-tr%C3%ACnh-th%E1%BB%9Di-s%E1%BB%B1-tr%E1%BB%B1c-ti%E1%BA%BFp-11h30-ng%C3%A0y-2632024/274921095660441/"/>
    <hyperlink ref="C181" r:id="rId351" display="https://minhthanh.chonthanh.binhphuoc.gov.vn/"/>
    <hyperlink ref="C182" r:id="rId352" display="https://www.facebook.com/caxnhabich/?locale=vi_VN"/>
    <hyperlink ref="C183" r:id="rId353" display="http://nhabich.chonthanh.binhphuoc.gov.vn/"/>
    <hyperlink ref="C184" r:id="rId354" display="https://www.facebook.com/caxminhthang/"/>
    <hyperlink ref="C185" r:id="rId355" display="https://minhthang.chonthanh.binhphuoc.gov.vn/"/>
    <hyperlink ref="C187" r:id="rId356" display="https://longha.phurieng.binhphuoc.gov.vn/"/>
    <hyperlink ref="C189" r:id="rId357" display="https://binhtan.phurieng.binhphuoc.gov.vn/"/>
    <hyperlink ref="C191" r:id="rId358" display="https://binhson.quangngai.gov.vn/"/>
    <hyperlink ref="C192" r:id="rId359" display="https://www.facebook.com/p/C%C3%B4ng-an-x%C3%A3-Long-H%C6%B0ng-Ph%C3%BA-Ri%E1%BB%81ng-100089070446405/"/>
    <hyperlink ref="C193" r:id="rId360" display="https://longhung.phurieng.binhphuoc.gov.vn/"/>
    <hyperlink ref="C195" r:id="rId361" display="https://mc.ninhthuan.gov.vn/portaldvc/KenhTin/dich-vu-cong-truc-tuyen.aspx?_dv=000-21-32-H43"/>
    <hyperlink ref="C196" r:id="rId362" display="https://www.facebook.com/Trangbunhongaymoi/"/>
    <hyperlink ref="C197" r:id="rId363" display="https://bunho.phurieng.binhphuoc.gov.vn/"/>
    <hyperlink ref="C199" r:id="rId364" display="https://longha.phurieng.binhphuoc.gov.vn/"/>
    <hyperlink ref="C200" r:id="rId365" display="https://www.facebook.com/p/C%C3%B4ng-An-X%C3%A3-Long-T%C3%A2n-100072414188764/"/>
    <hyperlink ref="C201" r:id="rId366" display="https://longtan.phurieng.binhphuoc.gov.vn/"/>
    <hyperlink ref="C202" r:id="rId367" display="https://www.facebook.com/conganBaTri/"/>
    <hyperlink ref="C203" r:id="rId368" display="https://phutrung.phurieng.binhphuoc.gov.vn/"/>
    <hyperlink ref="C204" r:id="rId369" display="https://www.facebook.com/conganhuyenphurieng/"/>
    <hyperlink ref="C205" r:id="rId370" display="https://phurieng.binhphuoc.gov.vn/"/>
    <hyperlink ref="C206" r:id="rId371" display="https://www.facebook.com/Conganphuong1TPTN/"/>
    <hyperlink ref="C207" r:id="rId372" display="https://phuong1.tayninh.gov.vn/"/>
    <hyperlink ref="C208" r:id="rId373" display="https://www.facebook.com/p/C%C3%B4ng-an-Ph%C6%B0%E1%BB%9Dng-3-100067874285562/"/>
    <hyperlink ref="C209" r:id="rId374" display="https://phuong3.tayninh.gov.vn/vi/page/lien-he.html"/>
    <hyperlink ref="C210" r:id="rId375" display="https://www.facebook.com/p/C%C3%B4ng-An-Ph%C6%B0%E1%BB%9Dng-4-th%C3%A0nh-ph%E1%BB%91-T%C3%A2y-Ninh-100086431322847/"/>
    <hyperlink ref="C211" r:id="rId376" display="https://phuong4.tayninh.gov.vn/"/>
    <hyperlink ref="C212" r:id="rId377" display="https://www.facebook.com/CAPvinuocquenthanvidanphucvu/"/>
    <hyperlink ref="C213" r:id="rId378" display="https://hiepninh.tayninh.gov.vn/"/>
    <hyperlink ref="C214" r:id="rId379" display="https://www.facebook.com/p/C%C3%B4ng-an-Ph%C6%B0%E1%BB%9Dng-2-th%C3%A0nh-ph%E1%BB%91-T%C3%A2y-Ninh-100091637054099/"/>
    <hyperlink ref="C215" r:id="rId380" display="https://phuong2.tayninh.gov.vn/"/>
    <hyperlink ref="C217" r:id="rId381" display="https://thanhtan.tayninh.gov.vn/"/>
    <hyperlink ref="C218" r:id="rId382" display="https://www.facebook.com/groups/1297918403694656/"/>
    <hyperlink ref="C219" r:id="rId383" display="https://tanbinhthanhpho.tayninh.gov.vn/"/>
    <hyperlink ref="C221" r:id="rId384" display="https://binhminh.tayninh.gov.vn/vi/page/Uy-ban-nhan-dan-xa-Binh-Minh.html"/>
    <hyperlink ref="C222" r:id="rId385" display="https://www.facebook.com/p/C%C3%B4ng-an-ph%C6%B0%E1%BB%9Dng-Ninh-S%C6%A1n-TP-T%C3%A2y-Ninh-100070618254289/"/>
    <hyperlink ref="C223" r:id="rId386" display="https://ninhson.tayninh.gov.vn/"/>
    <hyperlink ref="C224" r:id="rId387" display="https://www.facebook.com/p/C%C3%B4ng-an-ph%C6%B0%E1%BB%9Dng-Ninh-Th%E1%BA%A1nh-100071313291976/?locale=vi_VN"/>
    <hyperlink ref="C225" r:id="rId388" display="https://ninhthanh.tayninh.gov.vn/"/>
    <hyperlink ref="C227" r:id="rId389" display="https://tanbien.tayninh.gov.vn/vi/news/phuong-ninh-thanh/"/>
    <hyperlink ref="C229" r:id="rId390" display="https://tanbien.tayninh.gov.vn/vi/news/to-chuc-bo-may-436/to-chuc-bo-may-xa-thanh-bac-5241.html"/>
    <hyperlink ref="C230" r:id="rId391" display="https://www.facebook.com/groups/1297918403694656/"/>
    <hyperlink ref="C231" r:id="rId392" display="https://tanbinhthanhpho.tayninh.gov.vn/"/>
    <hyperlink ref="C233" r:id="rId393" display="https://tanbien.tayninh.gov.vn/vi/news/phuong-iv/thong-tin-bo-may-hanh-chinh-cua-xa-thanh-binh-cung-cap-vao-cong-thong-tin-dien-tu-cua-xa-6950.html"/>
    <hyperlink ref="C235" r:id="rId394" display="https://tanbien.tayninh.gov.vn/vi/news/xa-thanh-tay/"/>
    <hyperlink ref="C236" r:id="rId395" display="https://www.facebook.com/p/C%C3%B4ng-an-x%C3%A3-Ho%C3%A0-Hi%E1%BB%87p-100070072673778/"/>
    <hyperlink ref="C237" r:id="rId396" display="https://tanbien.tayninh.gov.vn/vi/news/phuong-3/"/>
    <hyperlink ref="C238" r:id="rId397" display="https://www.facebook.com/p/C%C3%B4ng-an-x%C3%A3-T%C3%A2n-Phong-100066777291543/"/>
    <hyperlink ref="C239" r:id="rId398" display="https://tanphong.tayninh.gov.vn/"/>
    <hyperlink ref="C240" r:id="rId399" display="https://www.facebook.com/p/C%C3%B4ng-an-x%C3%A3-M%E1%BB%8F-C%C3%B4ng-100068081329717/"/>
    <hyperlink ref="C241" r:id="rId400" display="https://tanbien.tayninh.gov.vn/vi/news/xa-mo-cong/"/>
    <hyperlink ref="C242" r:id="rId401" display="https://www.facebook.com/CAX.Travong/"/>
    <hyperlink ref="C243" r:id="rId402" display="https://tanbien.tayninh.gov.vn/vi/news/to-chuc-bo-may-407/thong-tin-lanh-dao-xa-tra-vong-5847.html"/>
    <hyperlink ref="C244" r:id="rId403" display="https://www.facebook.com/p/C%C3%B4ng-An-x%C3%A3-T%C3%A2n-H%C3%A0-100070057856366/"/>
    <hyperlink ref="C245" r:id="rId404" display="https://tanchau.tayninh.gov.vn/vi/page/Uy-ban-nhan-dan-xa-Tan-Ha.html"/>
    <hyperlink ref="C247" r:id="rId405" display="https://tanchau.tayninh.gov.vn/vi/page/Uy-ban-nhan-dan-xa-Tan-Dong.html"/>
    <hyperlink ref="C248" r:id="rId406" display="https://www.facebook.com/p/C%C3%B4ng-an-x%C3%A3-T%C3%A2n-H%E1%BB%99i-100092568781903/"/>
    <hyperlink ref="C249" r:id="rId407" display="https://tanchau.tayninh.gov.vn/vi/page/Uy-ban-nhan-dan-xa-Tan-Hoi.html"/>
    <hyperlink ref="C250" r:id="rId408" display="https://www.facebook.com/ConganxaTanhoa/"/>
    <hyperlink ref="C251" r:id="rId409" display="https://tanchau.tayninh.gov.vn/vi/page/Uy-ban-nhan-dan-xa-Tan-Hoa.html"/>
    <hyperlink ref="C252" r:id="rId410" display="https://www.facebook.com/groups/518687299486534/"/>
    <hyperlink ref="C253" r:id="rId411" display="https://tanchau.tayninh.gov.vn/vi/page/Uy-ban-nhan-dan-xa-Suoi-Ngo.html"/>
    <hyperlink ref="C254" r:id="rId412" display="https://www.facebook.com/conganxaxsuoiday/"/>
    <hyperlink ref="C255" r:id="rId413" display="https://tanchau.tayninh.gov.vn/vi/page/Uy-ban-nhan-dan-xa-Suoi-Day.html"/>
    <hyperlink ref="C256" r:id="rId414" display="https://www.facebook.com/p/C%C3%B4ng-an-ph%C6%B0%E1%BB%9Dng-Hi%E1%BB%87p-T%C3%A2n-th%E1%BB%8B-x%C3%A3-Ho%C3%A0-Th%C3%A0nh-t%E1%BB%89nh-T%C3%A2y-Ninh-100081150403267/"/>
    <hyperlink ref="C257" r:id="rId415" display="https://tanchau.tayninh.gov.vn/vi/page/Uy-ban-nhan-dan-xa-Tan-Hiep.html"/>
    <hyperlink ref="C258" r:id="rId416" display="https://www.facebook.com/CAXTDTN/"/>
    <hyperlink ref="C259" r:id="rId417" display="https://tanchau.tayninh.gov.vn/vi/page/Uy-ban-nhan-dan-xa-Thanh-Dong.html"/>
    <hyperlink ref="C261" r:id="rId418" display="https://tanchau.tayninh.gov.vn/vi/page/Uy-ban-nhan-dan-xa-Tan-Thanh.html"/>
    <hyperlink ref="C263" r:id="rId419" display="https://tanchau.tayninh.gov.vn/vi/page/Uy-ban-nhan-dan-xa-Tan-Phu.html"/>
    <hyperlink ref="C265" r:id="rId420" display="https://tanchau.tayninh.gov.vn/vi/page/Uy-ban-nhan-dan-xa-Tan-Hung.html"/>
    <hyperlink ref="C266" r:id="rId421" display="https://www.facebook.com/p/C%C3%B4ng-an-x%C3%A3-Su%E1%BB%91i-%C4%90%C3%A1-100070632272565/"/>
    <hyperlink ref="C267" r:id="rId422" display="https://www.tayninh.gov.vn/vi/news/dua-nghi/t-y-ninh-s-p-nh-p-p-su-i-nh-m-v-o-p-ph-c-l-i-2-x-su-i---huy-n-d-ng-minh-ch-u-33611.html"/>
    <hyperlink ref="C269" r:id="rId423" display="https://duongminhchau.tayninh.gov.vn/"/>
    <hyperlink ref="C270" r:id="rId424" display="https://www.facebook.com/p/C%C3%B4ng-an-x%C3%A3-Ph%C6%B0%E1%BB%9Bc-Ninh-100069805142208/"/>
    <hyperlink ref="C271" r:id="rId425" display="https://godau.tayninh.gov.vn/vi/page/Uy-ban-nhan-dan-xa-Phuoc-Dong.html"/>
    <hyperlink ref="C273" r:id="rId426" display="https://duongminhchau.tayninh.gov.vn/"/>
    <hyperlink ref="C274" r:id="rId427" display="https://www.facebook.com/CaxBauNang/"/>
    <hyperlink ref="C275" r:id="rId428" display="https://mattrantoquoc.tayninh.gov.vn/vi/news/uy-vien-uy-ban-mat-tran-to-quoc-viet-nam/ban-thanh-tra-nh-n-d-n-x-b-u-n-ng-gi-m-s-t-ubnd-x-v-c-ng-t-c-thu-l-ph-c-ng-ch-ng-ch-ng-th-c-9373.html"/>
    <hyperlink ref="C276" r:id="rId429" display="https://www.facebook.com/p/C%C3%B4ng-an-x%C3%A3-Ch%C3%A0-L%C3%A0-100069692137152/"/>
    <hyperlink ref="C277" r:id="rId430" display="https://www.tayninh.gov.vn/vi/news/thong-tin-dat-dai/giao--t-cho-ubnd-x-ch-l-x-y-d-ng-khu-di-t-ch-l-ch-s-c-n-c-l-ng--ch-l--38531.html"/>
    <hyperlink ref="C278" r:id="rId431" display="https://www.facebook.com/p/Tr%E1%BA%A1m-y-t%E1%BA%BF-x%C3%A3-C%E1%BA%A7u-Kh%E1%BB%9Fi-100068025999396/"/>
    <hyperlink ref="C279" r:id="rId432" display="https://www.tayninh.gov.vn/vi/news/tin-noi-bat/l-nh--o-t-nh-d-l-c-ng-b-x-c-u-kh-i-huy-n-d-ng-minh-ch-u--t-chu-n-n-ng-th-n-m-i-v-x-v-n-h-a-n-ng-th-n-m-i-2018-4387.html"/>
    <hyperlink ref="C280" r:id="rId433" display="https://www.facebook.com/groups/331932144009367/"/>
    <hyperlink ref="C281" r:id="rId434" display="https://xabencui.tayninh.gov.vn/vi/page/to-chuc.html"/>
    <hyperlink ref="C283" r:id="rId435" display="https://1022.tayninh.gov.vn/vi/chi-tiet-phan-anh?id=41238"/>
    <hyperlink ref="C285" r:id="rId436" display="https://duongminhchau.tayninh.gov.vn/"/>
    <hyperlink ref="C287" r:id="rId437" display="https://chauthanh.tayninh.gov.vn/vi/co-cau-to-chuc/vieworg/UBND-xa-Hao-Duoc-47/"/>
    <hyperlink ref="C288" r:id="rId438" display="https://www.facebook.com/p/C%C3%B4ng-an-x%C3%A3-Ph%C6%B0%E1%BB%9Bc-Vinh-huy%E1%BB%87n-Ninh-Ph%C6%B0%E1%BB%9Bc-100068912764094/"/>
    <hyperlink ref="C289" r:id="rId439" display="https://chauthanh.tayninh.gov.vn/vi/news/phuoc-vinh/ubnd-xa-phuoc-vinh-thong-bao-tiep-nhan-dich-vu-cong-truc-tuyen-http-dichvucong-tayninh-gov-vn-1973.html"/>
    <hyperlink ref="C290" r:id="rId440" display="https://www.facebook.com/p/C%C3%B4ng-an-x%C3%A3-%C4%90%E1%BB%93ng-Kh%E1%BB%9Fi-100071459858269/"/>
    <hyperlink ref="C291" r:id="rId441" display="https://chauthanh.tayninh.gov.vn/vi/news/dong-khoi/"/>
    <hyperlink ref="C292" r:id="rId442" display="https://www.facebook.com/p/C%C3%B4ng-an-x%C3%A3-Th%C3%A1i-B%C3%ACnh-100067203055640/"/>
    <hyperlink ref="C293" r:id="rId443" display="https://chauthanh.tayninh.gov.vn/vi/co-cau-to-chuc/vieworg/UBND-xa-Thai-Binh-41/"/>
    <hyperlink ref="C294" r:id="rId444" display="https://www.facebook.com/doanthanhniencongantayninh/"/>
    <hyperlink ref="C295" r:id="rId445" display="https://www.tayninh.gov.vn/"/>
    <hyperlink ref="C297" r:id="rId446" display="https://www.tayninh.gov.vn/vi/page/Lanh-dao-UBND-tinh.html"/>
    <hyperlink ref="C298" r:id="rId447" display="https://www.facebook.com/catxhoathanhtn/?locale=vi_VN"/>
    <hyperlink ref="C299" r:id="rId448" display="https://hoathanh.tayninh.gov.vn/"/>
    <hyperlink ref="C300" r:id="rId449" display="https://www.facebook.com/conganBaTri/"/>
    <hyperlink ref="C301" r:id="rId450" display="https://chauthanh.tayninh.gov.vn/vi/co-cau-to-chuc/vieworg/UBND-xa-Tri-Binh-45/"/>
    <hyperlink ref="C303" r:id="rId451" display="https://chauthanh.tayninh.gov.vn/vi/news/hoa-hoi/xa-hoa-hoi-thong-bao-phan-cong-can-bo-cong-chuc-phu-trach-huong-dan-ho-tro-ca-nhan-to-chuc-doanh-nghiep-de-dang-tiep-can-thuc-hien-ho-so-truc-tuyen-tren-cong-dich-vu-cong-cua-tinh-nam-2022-1955.html"/>
    <hyperlink ref="C304" r:id="rId452" display="https://www.facebook.com/conganBaTri/"/>
    <hyperlink ref="C305" r:id="rId453" display="https://binhminh.tayninh.gov.vn/vi/page/Uy-ban-nhan-dan-xa-Binh-Minh.html"/>
    <hyperlink ref="C307" r:id="rId454" display="https://chauthanh.tayninh.gov.vn/vi/co-cau-to-chuc/vieworg/UBND-xa-Thanh-Dien-42/"/>
    <hyperlink ref="C308" r:id="rId455" display="https://www.facebook.com/p/C%C3%B4ng-an-x%C3%A3-Th%C3%A0nh-Long-100077574795124/"/>
    <hyperlink ref="C309" r:id="rId456" display="https://chauthanh.tayninh.gov.vn/vi/co-cau-to-chuc/vieworg/UBND-xa-Thanh-Long-52/"/>
    <hyperlink ref="C311" r:id="rId457" display="https://chauthanh.tayninh.gov.vn/vi/page/UBND-xa-Ninh-Dien.html"/>
    <hyperlink ref="C312" r:id="rId458" display="https://www.facebook.com/CAXLongVinh/"/>
    <hyperlink ref="C313" r:id="rId459" display="https://chauthanh.tayninh.gov.vn/vi/news/long-vinh/t-ch-c-b-m-y-h-nh-ch-nh-th-ng-tin-li-n-h-c-a-c-n-b--c-ng-ch-c-x-long-v-nh-470.html"/>
    <hyperlink ref="C314" r:id="rId460" display="https://www.facebook.com/p/C%C3%B4ng-an-ph%C6%B0%E1%BB%9Dng-Hi%E1%BB%87p-T%C3%A2n-th%E1%BB%8B-x%C3%A3-Ho%C3%A0-Th%C3%A0nh-t%E1%BB%89nh-T%C3%A2y-Ninh-100081150403267/"/>
    <hyperlink ref="C315" r:id="rId461" display="https://hoathanh.tayninh.gov.vn/vi/news/ubnd-phuong-hiep-tan/"/>
    <hyperlink ref="C316" r:id="rId462" display="https://www.facebook.com/p/C%C3%B4ng-an-ph%C6%B0%E1%BB%9Dng-Long-Th%C3%A0nh-B%E1%BA%AFc-100069459531911/"/>
    <hyperlink ref="C317" r:id="rId463" display="https://hoathanh.tayninh.gov.vn/vi/news/ubnd-phuong-long-thanh-bac/"/>
    <hyperlink ref="C318" r:id="rId464" display="https://www.facebook.com/caxTruongTay/?locale=vi_VN"/>
    <hyperlink ref="C319" r:id="rId465" display="https://hoathanh.tayninh.gov.vn/vi/news/thong-tin-lien-he-402/thong-tin-lien-he-cua-uy-ban-nhan-dan-xa-truong-hoa-7354.html"/>
    <hyperlink ref="C320" r:id="rId466" display="https://www.facebook.com/conganxatruongdong/"/>
    <hyperlink ref="C321" r:id="rId467" display="https://hoathanh.tayninh.gov.vn/vi/news/ubnd-xa-truong-dong/"/>
    <hyperlink ref="C322" r:id="rId468" display="https://www.facebook.com/caplongthanhtrunght/"/>
    <hyperlink ref="C323" r:id="rId469" display="https://hoathanh.tayninh.gov.vn/vi/news/ubnd-phuong-long-thanh-trung/"/>
    <hyperlink ref="C324" r:id="rId470" display="https://www.facebook.com/caxTruongTay/?locale=vi_VN"/>
    <hyperlink ref="C325" r:id="rId471" display="https://hoathanh.tayninh.gov.vn/vi/news/thong-tin-lien-he-406/thong-tin-lien-he-tai-xa-truong-tay-7496.html"/>
    <hyperlink ref="C326" r:id="rId472" display="https://www.facebook.com/p/C%C3%B4ng-an-x%C3%A3-Long-Th%C3%A0nh-Nam-100069128499366/"/>
    <hyperlink ref="C327" r:id="rId473" display="https://hoathanh.tayninh.gov.vn/vi/news/ubnd-xa-long-thanh-nam/"/>
    <hyperlink ref="C329" r:id="rId474" display="https://godau.tayninh.gov.vn/vi/page/Uy-ban-nhan-dan-xa-Thanh-Duc.html"/>
    <hyperlink ref="C331" r:id="rId475" display="https://godau.tayninh.gov.vn/vi/page/Uy-ban-nhan-dan-xa-Cam-Giang.html"/>
    <hyperlink ref="C333" r:id="rId476" display="https://godau.tayninh.gov.vn/vi/page/Uy-ban-nhan-dan-xa-Hiep-Thanh.html"/>
    <hyperlink ref="C334" r:id="rId477" display="https://www.facebook.com/congangodautayninh/"/>
    <hyperlink ref="C335" r:id="rId478" display="https://godau.tayninh.gov.vn/vi/page/Uy-ban-nhan-dan-xa-Bau-Don.html"/>
    <hyperlink ref="C337" r:id="rId479" display="https://godau.tayninh.gov.vn/vi/page/Uy-ban-nhan-dan-xa-Phuoc-Thanh.html"/>
    <hyperlink ref="C338" r:id="rId480" display="https://www.facebook.com/danphuocdong/"/>
    <hyperlink ref="C339" r:id="rId481" display="https://godau.tayninh.gov.vn/vi/page/Uy-ban-nhan-dan-xa-Phuoc-Dong.html"/>
    <hyperlink ref="C341" r:id="rId482" display="https://godau.tayninh.gov.vn/vi/page/Uy-ban-nhan-dan-xa-Phuoc-Trach.html"/>
    <hyperlink ref="C342" r:id="rId483" display="https://www.facebook.com/ConganxaThanhPhuoc/"/>
    <hyperlink ref="C343" r:id="rId484" display="https://godau.tayninh.gov.vn/vi/page/Uy-ban-nhan-dan-xa-Thanh-Phuoc.html"/>
    <hyperlink ref="C344" r:id="rId485" display="https://www.facebook.com/p/C%C3%B4ng-an-x%C3%A3-Long-Ch%E1%BB%AF-100070065970486/"/>
    <hyperlink ref="C345" r:id="rId486" display="https://bencau.tayninh.gov.vn/vi/news/xa-long-chu/c-c-u-t-ch-c-x-long-ch--32.html"/>
    <hyperlink ref="C347" r:id="rId487" display="https://www.tayninh.gov.vn/vi/news/tin-noi-bat/c-ng-b-song-ph-ng-c-p-c-a-kh-u-ph-long-ph-c-t-nh-t-y-ninh-vi-t-nam-prey-taey-t-nh-svay-ri-ng-v-ng-qu-c-campuchia-3825.html"/>
    <hyperlink ref="C349" r:id="rId488" display="https://bencau.tayninh.gov.vn/vi/news/xa-long-giang/li-n-h-x-long-giang-50.html"/>
    <hyperlink ref="C350" r:id="rId489" display="https://www.facebook.com/catienthuan/"/>
    <hyperlink ref="C351" r:id="rId490" display="https://bencau.tayninh.gov.vn/vi/news/xa-tien-thuan/li-n-h-x-ti-n-thu-n-56.html"/>
    <hyperlink ref="C353" r:id="rId491" display="https://bencau.tayninh.gov.vn/vi/news/xa-long-khanh/th-ng-tin-li-n-h-x-long-kh-nh-37.html"/>
    <hyperlink ref="C355" r:id="rId492" display="https://bencau.tayninh.gov.vn/vi/page/UBND-Xa-Thi-Tran.html"/>
    <hyperlink ref="C356" r:id="rId493" display="https://www.facebook.com/p/C%C3%B4ng-an-x%C3%A3-Long-Thu%E1%BA%ADn-100064732354409/?locale=ml_IN"/>
    <hyperlink ref="C357" r:id="rId494" display="https://bencau.tayninh.gov.vn/vi/page/UBND-Xa-Thi-Tran.html"/>
    <hyperlink ref="C358" r:id="rId495" display="https://www.facebook.com/caxanthanh/"/>
    <hyperlink ref="C359" r:id="rId496" display="https://godau.tayninh.gov.vn/vi/page/Uy-ban-nhan-dan-xa-Thanh-Duc.html"/>
    <hyperlink ref="C360" r:id="rId497" display="https://www.facebook.com/p/C%C3%B4ng-an-X%C3%A3-%C4%90%C3%B4n-Thu%E1%BA%ADn-100063786161167/"/>
    <hyperlink ref="C361" r:id="rId498" display="https://trangbang.tayninh.gov.vn/vi/news/xa-don-thuan/th-ng-tin-li-n-h-x--n-thu-n-1285.html"/>
    <hyperlink ref="C362" r:id="rId499" display="https://www.facebook.com/p/C%C3%B4ng-an-x%C3%A3-H%C6%B0ng-Thu%E1%BA%ADn-100069447652528/"/>
    <hyperlink ref="C363" r:id="rId500" display="https://trangbang.tayninh.gov.vn/vi/news/co-cau-to-chuc-443/co-cau-to-chuc-ubnd-xa-hung-thuan-1732.html"/>
    <hyperlink ref="C364" r:id="rId501" display="https://www.facebook.com/thanhnienlochung/"/>
    <hyperlink ref="C365" r:id="rId502" display="https://trangbang.tayninh.gov.vn/vi/news/co-cau-to-chuc-448/co-cau-to-chuc-ubnd-phuong-loc-hung-1891.html"/>
    <hyperlink ref="C367" r:id="rId503" display="https://trangbang.tayninh.gov.vn/vi/page/Uy-Ban-nhan-dan-xa-Gia-Loc.html"/>
    <hyperlink ref="C369" r:id="rId504" display="https://trangbang.tayninh.gov.vn/vi/news/co-cau-to-chuc-463/co-cau-to-chuc-ubnd-phuong-gia-binh-1772.html"/>
    <hyperlink ref="C370" r:id="rId505" display="https://www.facebook.com/conganBaTri/"/>
    <hyperlink ref="C371" r:id="rId506" display="https://phuochao.chauthanh.travinh.gov.vn/tin-noi-bat/uy-ban-nhan-dan-huyen-chau-thanh-tinh-tra-vinh-to-chuc-doan-hoc-tap-va-trao-doi-kinh-nghiem-ve-c-720177"/>
    <hyperlink ref="C373" r:id="rId507" display="https://www.tayninh.gov.vn/"/>
    <hyperlink ref="C374" r:id="rId508" display="https://www.facebook.com/doanthanhniencongantayninh/"/>
    <hyperlink ref="C375" r:id="rId509" display="https://www.tayninh.gov.vn/"/>
    <hyperlink ref="C377" r:id="rId510" display="https://hoathanh.tayninh.gov.vn/vi/news/thong-tin-lien-he-402/thong-tin-lien-he-cua-uy-ban-nhan-dan-xa-truong-hoa-7354.html"/>
    <hyperlink ref="C379" r:id="rId511" display="https://trangbang.tayninh.gov.vn/vi/news/xa-phuoc-chi/"/>
    <hyperlink ref="C380" r:id="rId512" display="https://www.facebook.com/TuoitrephuongHiepThanhTDM/"/>
    <hyperlink ref="C381" r:id="rId513" display="https://hiepthanh.thudaumot.binhduong.gov.vn/"/>
    <hyperlink ref="C382" r:id="rId514" display="https://www.facebook.com/tuoitrebinhduong2020/"/>
    <hyperlink ref="C383" r:id="rId515" display="https://phuloi.thudaumot.binhduong.gov.vn/"/>
    <hyperlink ref="C385" r:id="rId516" display="https://phucuong.thudaumot.binhduong.gov.vn/"/>
    <hyperlink ref="C386" r:id="rId517" display="https://www.facebook.com/phuongphuhoathanhphothudaumot/?locale=vi_VN"/>
    <hyperlink ref="C387" r:id="rId518" display="https://thudaumot.binhduong.gov.vn/phu-hoa"/>
    <hyperlink ref="C388" r:id="rId519" display="https://www.facebook.com/p/Ph%C3%BA-Th%E1%BB%8D-t%E1%BB%B1-h%C3%A0o-%C4%91%E1%BA%A5t-Th%E1%BB%A7-100063494953103/"/>
    <hyperlink ref="C389" r:id="rId520" display="https://thudaumot.binhduong.gov.vn/chinh-quyen/bo-may-to-chuc/ubnd-cac-phuong"/>
    <hyperlink ref="C390" r:id="rId521" display="https://www.facebook.com/people/Ch%C3%A1nh-Ngh%C4%A9a-qu%C3%AA-t%C3%B4i/100076174868292/"/>
    <hyperlink ref="C391" r:id="rId522" display="https://thudaumot.binhduong.gov.vn/chinh-quyen/bo-may-to-chuc/ubnd-cac-phuong"/>
    <hyperlink ref="C392" r:id="rId523" display="https://www.facebook.com/p/C%C3%94NG-AN-PH%C6%AF%E1%BB%9CNG-%C4%90%E1%BB%8ANH-H%C3%92A-100065554927412/"/>
    <hyperlink ref="C393" r:id="rId524" display="https://thudaumot.binhduong.gov.vn/chi-tiet?id=ART230700000025"/>
    <hyperlink ref="C394" r:id="rId525" display="https://www.facebook.com/tuoitrebinhduong2020/"/>
    <hyperlink ref="C395" r:id="rId526" display="https://thudaumot.binhduong.gov.vn/phu-hoa"/>
    <hyperlink ref="C396" r:id="rId527" display="https://www.facebook.com/conganphuongphumy/"/>
    <hyperlink ref="C397" r:id="rId528" display="https://thudaumot.binhduong.gov.vn/chinh-quyen/bo-may-to-chuc/ubnd-cac-phuong"/>
    <hyperlink ref="C398" r:id="rId529" display="https://www.facebook.com/p/C%C3%B4ng-an-ph%C6%B0%E1%BB%9Dng-Ph%C3%BA-T%C3%A2n-Th%C3%A0nh-ph%E1%BB%91-B%E1%BA%BFn-Tre-100070282148008/"/>
    <hyperlink ref="C399" r:id="rId530" display="https://thudaumot.binhduong.gov.vn/chinh-quyen/bo-may-to-chuc/ubnd-cac-phuong"/>
    <hyperlink ref="C400" r:id="rId531" display="https://www.facebook.com/tuoitrebinhduong2020/"/>
    <hyperlink ref="C401" r:id="rId532" display="http://tanhiep.tanuyen.binhduong.gov.vn/"/>
    <hyperlink ref="C402" r:id="rId533" display="https://www.facebook.com/p/Hi%E1%BB%87p-An-Qu%C3%AA-h%C6%B0%C6%A1ng-t%C3%B4i-100066646444821/"/>
    <hyperlink ref="C403" r:id="rId534" display="https://thudaumot.binhduong.gov.vn/chinh-quyen/bo-may-to-chuc/ubnd-cac-phuong"/>
    <hyperlink ref="C404" r:id="rId535" display="https://www.facebook.com/@LangNgheQueToi/"/>
    <hyperlink ref="C405" r:id="rId536" display="https://thudaumot.binhduong.gov.vn/chinh-quyen/bo-may-to-chuc/ubnd-cac-phuong"/>
    <hyperlink ref="C406" r:id="rId537" display="https://www.facebook.com/p/Ch%C3%A1nh-M%E1%BB%B9-Qu%C3%AA-h%C6%B0%C6%A1ng-t%C3%B4i-100064891986518/"/>
    <hyperlink ref="C407" r:id="rId538" display="https://thudaumot.binhduong.gov.vn/chinh-quyen/bo-may-to-chuc/ubnd-cac-phuong"/>
    <hyperlink ref="C408" r:id="rId539" display="https://www.facebook.com/p/Tu%E1%BB%95i-tr%E1%BA%BB-THCS-Tr%E1%BB%AB-V%C4%83n-Th%E1%BB%91-100068267437922/"/>
    <hyperlink ref="C409" r:id="rId540" display="https://baubang.binhduong.gov.vn/ubnd-xa-thi-tran"/>
    <hyperlink ref="C410" r:id="rId541" display="https://www.facebook.com/people/HTX-SX-M%C4%83ng-tre-%C4%91i%E1%BB%81n-tr%C3%BAc-x%C3%A3-C%C3%A2y-Tr%C6%B0%E1%BB%9Dng-II-B%C3%A0u-B%C3%A0ng-B%C3%ACnh-D%C6%B0%C6%A1ng/61550813185135/"/>
    <hyperlink ref="C411" r:id="rId542" display="https://baubang.binhduong.gov.vn/ubnd-xa-thi-tran"/>
    <hyperlink ref="C413" r:id="rId543" display="https://baubang.binhduong.gov.vn/ubnd-xa-thi-tran"/>
    <hyperlink ref="C415" r:id="rId544" display="https://tiengiang.gov.vn/chi-tiet-tin?/chu-tich-ubnd-huyen-cai-be-gap-go-nhan-dan-xa-tan-hung/18307054"/>
    <hyperlink ref="C417" r:id="rId545" display="https://baubang.binhduong.gov.vn/ubnd-xa-thi-tran"/>
    <hyperlink ref="C418" r:id="rId546" display="https://www.facebook.com/groups/589106038168941/?locale=eo_EO"/>
    <hyperlink ref="C419" r:id="rId547" display="https://baubang.binhduong.gov.vn/ubnd-xa-thi-tran"/>
    <hyperlink ref="C420" r:id="rId548" display="https://www.facebook.com/tuoitrebinhduong2020/"/>
    <hyperlink ref="C421" r:id="rId549" display="https://baubang.binhduong.gov.vn/ubnd-xa-thi-tran"/>
    <hyperlink ref="C422" r:id="rId550" display="https://www.facebook.com/p/X%C3%A3-Minh-Ho%C3%A0-huy%E1%BB%87n-D%E1%BA%A7u-Ti%E1%BA%BFng-t%E1%BB%89nh-B%C3%ACnh-D%C6%B0%C6%A1ng-100042275333852/"/>
    <hyperlink ref="C423" r:id="rId551" display="https://www.binhduong.gov.vn/chinh-quyen-tin-chi-dao-dieu-hanh/2024/08/66-nhiem-vu-quy-hoach-chung-do-thi-moi-minh-hoa-huyen-dau-tieng-den-nam-204"/>
    <hyperlink ref="C424" r:id="rId552" display="https://www.facebook.com/p/M%E1%BA%B7t-Tr%E1%BA%ADn-x%C3%A3-Minh-Th%E1%BA%A1nh-huy%E1%BB%87n-D%E1%BA%A7u-Ti%E1%BA%BFng-t%E1%BB%89nh-B%C3%ACnh-D%C6%B0%C6%A1ng-100075914565162/"/>
    <hyperlink ref="C425" r:id="rId553" display="https://www.binhduong.gov.vn/dau-tu-thong-tin-can-biet/2021/06/596-nguoi-phat-ngon-cua-huyen-dau-tieng-va-cac-xa-thi-tran-thuoc-huye"/>
    <hyperlink ref="C427" r:id="rId554" display="https://kienxuong.thaibinh.gov.vn/cac-don-vi-hanh-chinh/xa-minh-tan"/>
    <hyperlink ref="C428" r:id="rId555" display="https://www.facebook.com/ConganhuyenDauTieng/"/>
    <hyperlink ref="C429" r:id="rId556" display="https://www.binhduong.gov.vn/"/>
    <hyperlink ref="C430" r:id="rId557" display="https://www.facebook.com/ConganhuyenDauTieng/"/>
    <hyperlink ref="C431" r:id="rId558" display="https://longhoa.phutan.angiang.gov.vn/"/>
    <hyperlink ref="C432" r:id="rId559" display="https://www.facebook.com/TuoitreCongantinhBinhDinh/"/>
    <hyperlink ref="C433" r:id="rId560" display="https://www.binhduong.gov.vn/"/>
    <hyperlink ref="C435" r:id="rId561" display="https://www.binhduong.gov.vn/chinhquyen/Pages/Van-ban-Chi-dao-Dieu-hanh.aspx?LoaiVanBan=Quy%E1%BA%BFt+%C4%91%E1%BB%8Bnh"/>
    <hyperlink ref="C436" r:id="rId562" display="https://www.facebook.com/ConganhuyenDauTieng/"/>
    <hyperlink ref="C437" r:id="rId563" display="https://www.binhduong.gov.vn/"/>
    <hyperlink ref="C438" r:id="rId564" display="https://www.facebook.com/p/C%C3%B4ng-An-X%C3%A3-Long-T%C3%A2n-100072414188764/"/>
    <hyperlink ref="C439" r:id="rId565" display="https://www.binhduong.gov.vn/"/>
    <hyperlink ref="C440" r:id="rId566" display="https://www.facebook.com/tuoitrebinhduong2020/"/>
    <hyperlink ref="C441" r:id="rId567" display="https://www.binhduong.gov.vn/"/>
    <hyperlink ref="C443" r:id="rId568" display="https://www.binhduong.gov.vn/dautuphattrien/Lists/QuyHoachPhatTrien/ChiTiet.aspx?ID=358&amp;ContentTypeId=0x01006B434E144EA34B09B66CBCE45AAE3E9100FF707E975B4A6F42AD4D1308587FB676"/>
    <hyperlink ref="C444" r:id="rId569" display="https://www.facebook.com/tuoitrebinhduong2020/"/>
    <hyperlink ref="C445" r:id="rId570" display="https://myphuoc.longxuyen.angiang.gov.vn/"/>
    <hyperlink ref="C446" r:id="rId571" display="https://www.facebook.com/ubndchanhphuhoa/"/>
    <hyperlink ref="C447" r:id="rId572" display="https://bencat.binhduong.gov.vn/gioi-thieu/ubnd-xa-phuong"/>
    <hyperlink ref="C448" r:id="rId573" display="https://www.facebook.com/p/C%C3%B4ng-an-ph%C6%B0%E1%BB%9Dng-an-%C4%91i%E1%BB%81n-th%C3%A0nh-ph%E1%BB%91-b%E1%BA%BFn-c%C3%A1t-100092848686791/"/>
    <hyperlink ref="C449" r:id="rId574" display="https://bencat.binhduong.gov.vn/tin-tuc/hoi-dong-nhan-dan-xa-an-dien-to-chuc-ky-hop-chuyen-de"/>
    <hyperlink ref="C450" r:id="rId575" display="https://www.facebook.com/tuoitrebinhduong2020/"/>
    <hyperlink ref="C451" r:id="rId576" display="https://bencat.binhduong.gov.vn/gioi-thieu/ubnd-xa-phuong"/>
    <hyperlink ref="C452" r:id="rId577" display="https://www.facebook.com/quansuthoihoa/"/>
    <hyperlink ref="C453" r:id="rId578" display="https://bencat.binhduong.gov.vn/gioi-thieu/ubnd-xa-phuong"/>
    <hyperlink ref="C454" r:id="rId579" display="https://www.facebook.com/p/%E1%BB%A6Y-BAN-NH%C3%82N-D%C3%82N-PH%C6%AF%E1%BB%9CNG-H%C3%92A-L%E1%BB%A2I-100083333199249/"/>
    <hyperlink ref="C455" r:id="rId580" display="https://www.binhduong.gov.vn/"/>
    <hyperlink ref="C456" r:id="rId581" display="https://www.facebook.com/p/C%C3%B4ng-an-Ph%C6%B0%E1%BB%9Dng-T%C3%A2n-%C4%90%E1%BB%8Bnh-B%E1%BA%BFn-C%C3%A1t-100080887004116/"/>
    <hyperlink ref="C457" r:id="rId582" display="https://bencat.binhduong.gov.vn/gioi-thieu/ubnd-xa-phuong"/>
    <hyperlink ref="C458" r:id="rId583" display="https://www.facebook.com/tuoitrebinhduong2020/"/>
    <hyperlink ref="C459" r:id="rId584" display="https://www.binhduong.gov.vn/"/>
    <hyperlink ref="C460" r:id="rId585" display="https://www.facebook.com/tuoitrebinhduong2020/"/>
    <hyperlink ref="C461" r:id="rId586" display="https://phugiao.binhduong.gov.vn/"/>
    <hyperlink ref="C463" r:id="rId587" display="https://phuocsang-phugiao.binhduong.gov.vn/"/>
    <hyperlink ref="C464" r:id="rId588" display="https://www.facebook.com/p/C%C3%B4ng-an-Ph%C6%B0%E1%BB%9Dng-Th%C3%A1i-Ho%C3%A0-100090713896354/?locale=vi_VN"/>
    <hyperlink ref="C465" r:id="rId589" display="https://www.binhduong.gov.vn/chinhquyen/Pages/Van-ban-Chi-dao-Dieu-hanh.aspx?LoaiVanBan=Quy%E1%BA%BFt+%C4%91%E1%BB%8Bnh"/>
    <hyperlink ref="C466" r:id="rId590" display="https://www.facebook.com/ConganhuyenDauTieng/"/>
    <hyperlink ref="C467" r:id="rId591" display="https://www.binhduong.gov.vn/"/>
    <hyperlink ref="C468" r:id="rId592" display="https://www.facebook.com/tuoitrebinhduong2020/"/>
    <hyperlink ref="C469" r:id="rId593" display="https://www.binhduong.gov.vn/"/>
    <hyperlink ref="C471" r:id="rId594" display="http://tanhiep.tanuyen.binhduong.gov.vn/"/>
    <hyperlink ref="C472" r:id="rId595" display="https://www.facebook.com/p/Th%C3%B4ng-tin-x%C3%A3-Tam-L%E1%BA%ADp-Ph%C3%BA-Gi%C3%A1o-100072103028527/"/>
    <hyperlink ref="C473" r:id="rId596" display="https://www.binhduong.gov.vn/"/>
    <hyperlink ref="C474" r:id="rId597" display="https://www.facebook.com/1242314036183730"/>
    <hyperlink ref="C475" r:id="rId598" display="https://tanlong-phugiao.binhduong.gov.vn/"/>
    <hyperlink ref="C476" r:id="rId599" display="https://www.facebook.com/TuoitreConganVinhPhuc/"/>
    <hyperlink ref="C477" r:id="rId600" display="https://vinhhoa-phugiao.binhduong.gov.vn/"/>
    <hyperlink ref="C478" r:id="rId601" display="https://www.facebook.com/p/C%C3%B4ng-an-x%C3%A3-Ph%C6%B0%E1%BB%9Bc-H%C3%B2a-huy%E1%BB%87n-Ph%C3%BA-Gi%C3%A1o-100085919055199/"/>
    <hyperlink ref="C479" r:id="rId602" display="http://phuochoa.tuyphuoc.binhdinh.gov.vn/"/>
    <hyperlink ref="C480" r:id="rId603" display="https://www.facebook.com/p/C%C3%B4ng-an-ph%C6%B0%E1%BB%9Dng-Uy%C3%AAn-H%C6%B0ng-th%C3%A0nh-ph%E1%BB%91-T%C3%A2n-Uy%C3%AAn-t%E1%BB%89nh-B%C3%ACnh-D%C6%B0%C6%A1ng-100082297067410/"/>
    <hyperlink ref="C481" r:id="rId604" display="https://tanuyen.binhduong.gov.vn/gioi-thieu/ubnd-xa-phuong"/>
    <hyperlink ref="C482" r:id="rId605" display="https://www.facebook.com/UBNDPTPK/?locale=vi_VN"/>
    <hyperlink ref="C483" r:id="rId606" display="http://tanphuockhanh.tanuyen.binhduong.gov.vn/"/>
    <hyperlink ref="C484" r:id="rId607" display="https://www.facebook.com/p/C%C3%B4ng-an-ph%C6%B0%E1%BB%9Dng-V%C4%A9nh-T%C3%A2n-100085697480427/"/>
    <hyperlink ref="C485" r:id="rId608" display="http://vinhtan.tanuyen.binhduong.gov.vn/"/>
    <hyperlink ref="C486" r:id="rId609" display="https://www.facebook.com/congantinhbinhduong/"/>
    <hyperlink ref="C487" r:id="rId610" display="https://www.binhduong.gov.vn/"/>
    <hyperlink ref="C488" r:id="rId611" display="https://www.facebook.com/tuoitrebinhduong2020/"/>
    <hyperlink ref="C489" r:id="rId612" display="http://tanhiep.tanuyen.binhduong.gov.vn/"/>
    <hyperlink ref="C490" r:id="rId613" display="https://www.facebook.com/p/%E1%BB%A6y-Ban-Nh%C3%A2n-D%C3%A2n-Ph%C6%B0%E1%BB%9Dng-Kh%C3%A1nh-B%C3%ACnh-100079319847261/"/>
    <hyperlink ref="C491" r:id="rId614" display="https://tanuyen.binhduong.gov.vn/gioi-thieu/ubnd-xa-phuong"/>
    <hyperlink ref="C492" r:id="rId615" display="https://www.facebook.com/p/Ph%C6%B0%E1%BB%9Dng-Ph%C3%BA-Ch%C3%A1nh-Th%C3%A0nh-ph%E1%BB%91-T%C3%A2n-Uy%C3%AAn-100063057499024/"/>
    <hyperlink ref="C493" r:id="rId616" display="http://phuchanh.tanuyen.binhduong.gov.vn/"/>
    <hyperlink ref="C494" r:id="rId617" display="https://www.facebook.com/25930TanUyen"/>
    <hyperlink ref="C495" r:id="rId618" display="http://bachdang.tanuyen.binhduong.gov.vn/"/>
    <hyperlink ref="C496" r:id="rId619" display="https://www.facebook.com/tuoitretanvinhhiep/"/>
    <hyperlink ref="C497" r:id="rId620" display="http://tanvinhhiep.tanuyen.binhduong.gov.vn/"/>
    <hyperlink ref="C498" r:id="rId621" display="https://www.facebook.com/p/Th%C3%B4ng-tin-ph%C6%B0%E1%BB%9Dng-Th%E1%BA%A1nh-Ph%C6%B0%E1%BB%9Bc-100068166885100/"/>
    <hyperlink ref="C499" r:id="rId622" display="https://tanuyen.binhduong.gov.vn/"/>
    <hyperlink ref="C501" r:id="rId623" display="https://www.binhduong.gov.vn/thong-tin-tuyen-truyen/2024/11/379-xa-thanh-hoi-tp-tan-uyen-dat-chuan-xa-nong-thon-moi-kieu-mau-ve-giao-du"/>
    <hyperlink ref="C502" r:id="rId624" display="https://www.facebook.com/p/C%C3%B4ng-an-Ph%C6%B0%E1%BB%9Dng-Th%C3%A1i-Ho%C3%A0-100090713896354/?locale=vi_VN"/>
    <hyperlink ref="C503" r:id="rId625" display="http://thaihoa.tanuyen.binhduong.gov.vn/"/>
    <hyperlink ref="C504" r:id="rId626" display="https://www.facebook.com/conganthanhphodian/"/>
    <hyperlink ref="C505" r:id="rId627" display="https://dian.binhduong.gov.vn/"/>
    <hyperlink ref="C506" r:id="rId628" display="https://www.facebook.com/p/C%C3%B4ng-an-ph%C6%B0%E1%BB%9Dng-T%C3%A2n-B%C3%ACnh-100083729034656/"/>
    <hyperlink ref="C507" r:id="rId629" display="https://dian.binhduong.gov.vn/"/>
    <hyperlink ref="C508" r:id="rId630" display="https://www.facebook.com/doncakcnsongthan/"/>
    <hyperlink ref="C509" r:id="rId631" display="https://dichvucong.gov.vn/p/phananhkiennghi/pakn-detail.html?id=181631"/>
    <hyperlink ref="C510" r:id="rId632" display="https://www.facebook.com/p/C%C3%B4ng-an-ph%C6%B0%E1%BB%9Dng-B%C3%8CNH-H%C3%92A-th%C3%A0nh-ph%E1%BB%91-THU%E1%BA%ACN-AN-t%E1%BB%89nh-B%C3%8CNH-D%C6%AF%C6%A0NG-100092031729024/?locale=vi_VN"/>
    <hyperlink ref="C511" r:id="rId633" display="https://binhan-dian.gov.vn/"/>
    <hyperlink ref="C512" r:id="rId634" display="https://www.facebook.com/p/Tu%E1%BB%95i-tr%E1%BA%BB-ph%C6%B0%E1%BB%9Dng-B%C3%ACnh-Th%E1%BA%AFng-100064582402778/"/>
    <hyperlink ref="C513" r:id="rId635" display="https://dian.binhduong.gov.vn/cac-to-chuc-su-nghiep-va-cac-ban-quan-ly-du-an-pmu-truc-thuoc-bo/khoi-giao-duc-dao-tao/truong-dai-hoc-cong-nghe-gtvt"/>
    <hyperlink ref="C514" r:id="rId636" display="https://www.facebook.com/100063531609636"/>
    <hyperlink ref="C515" r:id="rId637" display="https://www.binhduong.gov.vn/dautuphattrien/Lists/ThongTinCanBiet/ChiTiet.aspx?ID=983"/>
    <hyperlink ref="C516" r:id="rId638" display="https://www.facebook.com/p/C%C3%B4ng-an-ph%C6%B0%E1%BB%9Dng-B%C3%8CNH-H%C3%92A-th%C3%A0nh-ph%E1%BB%91-THU%E1%BA%ACN-AN-t%E1%BB%89nh-B%C3%8CNH-D%C6%AF%C6%A0NG-100092031729024/?locale=vi_VN"/>
    <hyperlink ref="C517" r:id="rId639" display="https://www.binhduong.gov.vn/"/>
    <hyperlink ref="C518" r:id="rId640" display="https://www.facebook.com/tuoitrebinhduong2020/"/>
    <hyperlink ref="C519" r:id="rId641" display="https://www.binhduong.gov.vn/"/>
    <hyperlink ref="C520" r:id="rId642" display="https://www.facebook.com/groups/1176282556421647/?locale=vi_VN"/>
    <hyperlink ref="C521" r:id="rId643" display="https://thuanan.binhduong.gov.vn/binhchuan"/>
    <hyperlink ref="C522" r:id="rId644" display="https://www.facebook.com/p/C%C3%B4ng-an-Ph%C6%B0%E1%BB%9Dng-Thu%E1%BA%ADn-Giao-100083096084529/"/>
    <hyperlink ref="C523" r:id="rId645" display="https://thuanan.binhduong.gov.vn/thuangiao"/>
    <hyperlink ref="C524" r:id="rId646" display="https://www.facebook.com/p/UBND-ph%C6%B0%E1%BB%9Dng-An-Ph%C3%BA-TP-Thu%E1%BA%ADn-An-B%C3%ACnh-D%C6%B0%C6%A1ng-100069803223935/"/>
    <hyperlink ref="C525" r:id="rId647" display="https://www.binhduong.gov.vn/"/>
    <hyperlink ref="C526" r:id="rId648" display="https://www.facebook.com/p/C%C3%B4ng-an-Ph%C6%B0%E1%BB%9Dng-H%C6%B0ng-%C4%90%E1%BB%8Bnh-100091273614814/"/>
    <hyperlink ref="C527" r:id="rId649" display="https://thuanan.binhduong.gov.vn/hungdinh"/>
    <hyperlink ref="C528" r:id="rId650" display="https://www.facebook.com/p/Tu%E1%BB%95i-tr%E1%BA%BB-C%C3%B4ng-an-th%E1%BB%8B-x%C3%A3-S%C6%A1n-T%C3%A2y-100040884909606/"/>
    <hyperlink ref="C529" r:id="rId651" display="https://thuanan.binhduong.gov.vn/anson/cocautochuc?t=6"/>
    <hyperlink ref="C530" r:id="rId652" display="https://www.facebook.com/p/%E1%BB%A6y-ban-nh%C3%A2n-d%C3%A2n-ph%C6%B0%E1%BB%9Dng-B%C3%ACnh-Nh%C3%A2m-100067784149586/"/>
    <hyperlink ref="C531" r:id="rId653" display="https://thuanan.binhduong.gov.vn/binhnham"/>
    <hyperlink ref="C532" r:id="rId654" display="https://www.facebook.com/congan.phuongbinhhoa.thuanan.binhduong/"/>
    <hyperlink ref="C533" r:id="rId655" display="https://thuanan.binhduong.gov.vn/binhhoa/cocautochuc?t=6"/>
    <hyperlink ref="C534" r:id="rId656" display="https://www.facebook.com/p/Tu%E1%BB%95i-tr%E1%BA%BB-C%C3%B4ng-an-Th%C3%A0nh-ph%E1%BB%91-V%C4%A9nh-Y%C3%AAn-100066497717181/"/>
    <hyperlink ref="C535" r:id="rId657" display="https://thuanan.binhduong.gov.vn/vinhphu"/>
    <hyperlink ref="C536" r:id="rId658" display="https://www.facebook.com/p/C%C3%B4ng-an-Ph%C6%B0%E1%BB%9Dng-T%C3%A2n-%C4%90%E1%BB%8Bnh-B%E1%BA%BFn-C%C3%A1t-100080887004116/"/>
    <hyperlink ref="C537" r:id="rId659" display="https://tandinh.bactanuyen.binhduong.gov.vn/"/>
    <hyperlink ref="C538" r:id="rId660" display="https://www.facebook.com/p/UBND-X%C3%83-B%C3%8CNH-M%E1%BB%B8-100057438520372/"/>
    <hyperlink ref="C539" r:id="rId661" display="https://binhmy.bactanuyen.binhduong.gov.vn/"/>
    <hyperlink ref="C540" r:id="rId662" display="https://www.facebook.com/tuoitrebinhduong2020/"/>
    <hyperlink ref="C541" r:id="rId663" display="https://tanbinh.bactanuyen.binhduong.gov.vn/"/>
    <hyperlink ref="C542" r:id="rId664" display="https://www.facebook.com/groups/473458282776306/members/"/>
    <hyperlink ref="C543" r:id="rId665" display="https://tanlap.bactanuyen.binhduong.gov.vn/"/>
    <hyperlink ref="C544" r:id="rId666" display="https://www.facebook.com/p/C%C3%B4ng-an-X%C3%A3-T%C3%A2n-Th%C3%A0nh-B%C3%ACnh-100069313282047/"/>
    <hyperlink ref="C545" r:id="rId667" display="https://tanthanh.vinhlong.gov.vn/"/>
    <hyperlink ref="C547" r:id="rId668" display="https://datcuoc.bactanuyen.binhduong.gov.vn/"/>
    <hyperlink ref="C548" r:id="rId669" display="https://www.facebook.com/p/C%C3%B4ng-an-x%C3%A3-Hi%E1%BA%BFu-Li%C3%AAm-100070003544266/"/>
    <hyperlink ref="C549" r:id="rId670" display="https://hieuliem.bactanuyen.binhduong.gov.vn/"/>
    <hyperlink ref="C551" r:id="rId671" display="https://lacan.bactanuyen.binhduong.gov.vn/"/>
    <hyperlink ref="C553" r:id="rId672" display="https://tanmy.bactanuyen.binhduong.gov.vn/"/>
    <hyperlink ref="C554" r:id="rId673" display="https://www.facebook.com/UBMTTQVNxaThuongTan/"/>
    <hyperlink ref="C555" r:id="rId674" display="https://thuongtan.bactanuyen.binhduong.gov.vn/"/>
    <hyperlink ref="C557" r:id="rId675" display="https://bienhoa.dongnai.gov.vn/Pages/gioithieu.aspx?CatID=95"/>
    <hyperlink ref="C558" r:id="rId676" display="https://www.facebook.com/people/%C4%90o%C3%A0n-Ph%C6%B0%E1%BB%9Dng-T%C3%A2n-Phong/100064480761112/"/>
    <hyperlink ref="C559" r:id="rId677" display="https://bienhoa.dongnai.gov.vn/Pages/gioithieu.aspx?CatID=107"/>
    <hyperlink ref="C560" r:id="rId678" display="https://www.facebook.com/groups/3944800345645811/"/>
    <hyperlink ref="C561" r:id="rId679" display="https://bienhoa.dongnai.gov.vn/Pages/gioithieu.aspx?CatID=103"/>
    <hyperlink ref="C563" r:id="rId680" display="https://bienhoa.dongnai.gov.vn/Pages/gioithieu.aspx?CatID=93"/>
    <hyperlink ref="C564" r:id="rId681" display="https://www.facebook.com/conganphuongtanhoatpvl/"/>
    <hyperlink ref="C565" r:id="rId682" display="https://bienhoa.dongnai.gov.vn/Pages/gioithieu.aspx?CatID=105"/>
    <hyperlink ref="C567" r:id="rId683" display="https://bienhoa.dongnai.gov.vn/Pages/gioithieu.aspx?CatID=104"/>
    <hyperlink ref="C568" r:id="rId684" display="https://www.facebook.com/phuongbuulong/"/>
    <hyperlink ref="C569" r:id="rId685" display="https://bienhoa.dongnai.gov.vn/Pages/gioithieu.aspx?CatID=92"/>
    <hyperlink ref="C571" r:id="rId686" display="https://bienhoa.dongnai.gov.vn/Pages/gioithieu.aspx?CatID=108"/>
    <hyperlink ref="C572" r:id="rId687" display="https://www.facebook.com/cap3hiep/"/>
    <hyperlink ref="C573" r:id="rId688" display="https://bienhoa.dongnai.gov.vn/Pages/gioithieu.aspx?CatID=101"/>
    <hyperlink ref="C574" r:id="rId689" display="https://www.facebook.com/p/C%C3%B4ng-an-ph%C6%B0%E1%BB%9Dng-Long-B%C3%ACnh-100082997509616/"/>
    <hyperlink ref="C575" r:id="rId690" display="https://bienhoa.dongnai.gov.vn/Pages/gioithieu.aspx?CatID=97"/>
    <hyperlink ref="C577" r:id="rId691" display="https://bienhoa.dongnai.gov.vn/Pages/gioithieu.aspx?CatID=99"/>
    <hyperlink ref="C579" r:id="rId692" display="https://bienhoa.dongnai.gov.vn/Pages/gioithieu.aspx?CatID=106"/>
    <hyperlink ref="C580" r:id="rId693" display="https://www.facebook.com/Ph%C6%B0%E1%BB%9Dng-Th%E1%BB%91ng-Nh%E1%BA%A5t-Bi%C3%AAn-Ho%C3%A0-100060867672785/?locale=vi_VN"/>
    <hyperlink ref="C581" r:id="rId694" display="https://bienhoa.dongnai.gov.vn/Pages/gioithieu.aspx?CatID=111"/>
    <hyperlink ref="C583" r:id="rId695" display="https://bienhoa.dongnai.gov.vn/Pages/gioithieu.aspx?CatID=96"/>
    <hyperlink ref="C584" r:id="rId696" display="https://www.facebook.com/tuoitrephuongtamhiep/"/>
    <hyperlink ref="C585" r:id="rId697" display="https://bienhoa.dongnai.gov.vn/Pages/gioithieu.aspx?CatID=102"/>
    <hyperlink ref="C586" r:id="rId698" display="https://www.facebook.com/chillgardenbienhoa/?locale=hi_IN"/>
    <hyperlink ref="C587" r:id="rId699" display="https://bienhoa.dongnai.gov.vn/Pages/gioithieu.aspx?CatID=94"/>
    <hyperlink ref="C589" r:id="rId700" display="https://bienhoa.dongnai.gov.vn/Pages/gioithieu.aspx?CatID=100"/>
    <hyperlink ref="C590" r:id="rId701" display="https://www.facebook.com/p/C%C3%B4ng-an-ph%C6%B0%E1%BB%9Dng-Thanh-B%C3%ACnh-C%C3%B4ng-an-th%C3%A0nh-ph%E1%BB%91-%C4%90i%E1%BB%87n-Bi%C3%AAn-Ph%E1%BB%A7-100069849813294/?locale=vi_VN"/>
    <hyperlink ref="C591" r:id="rId702" display="https://bienhoa.dongnai.gov.vn/Pages/gioithieu.aspx?CatID=110"/>
    <hyperlink ref="C592" r:id="rId703" display="https://www.facebook.com/doanphuonglongbinh.bienhoa.dongnai/"/>
    <hyperlink ref="C593" r:id="rId704" display="https://bienhoa.dongnai.gov.vn/Pages/gioithieu.aspx?CatID=90"/>
    <hyperlink ref="C594" r:id="rId705" display="https://www.facebook.com/TTCADN/"/>
    <hyperlink ref="C595" r:id="rId706" display="https://bienhoa.dongnai.gov.vn/Pages/gioithieu.aspx?CatID=120"/>
    <hyperlink ref="C596" r:id="rId707" display="https://www.facebook.com/groups/799779687884682/"/>
    <hyperlink ref="C597" r:id="rId708" display="https://bienhoa.dongnai.gov.vn/Pages/gioithieu.aspx?CatID=91"/>
    <hyperlink ref="C598" r:id="rId709" display="https://www.facebook.com/p/C%C3%B4ng-an-ph%C6%B0%E1%BB%9Dng-Long-B%C3%ACnh-100082997509616/"/>
    <hyperlink ref="C599" r:id="rId710" display="https://bienhoa.dongnai.gov.vn/Pages/gioithieu.aspx?CatID=98"/>
    <hyperlink ref="C600" r:id="rId711" display="https://www.facebook.com/p/Ban-ch%E1%BB%89-%C4%91%E1%BA%A1o-35-Ph%C6%B0%E1%BB%9Dng-T%C3%A2n-V%E1%BA%A1n-100053716039170/"/>
    <hyperlink ref="C601" r:id="rId712" display="https://bienhoa.dongnai.gov.vn/Pages/gioithieu.aspx?CatID=109"/>
    <hyperlink ref="C602" r:id="rId713" display="https://www.facebook.com/conganBaTri/"/>
    <hyperlink ref="C603" r:id="rId714" display="https://bienhoa.dongnai.gov.vn/Pages/gioithieu.aspx?CatID=115"/>
    <hyperlink ref="C604" r:id="rId715" display="https://www.facebook.com/cahhiephoa/"/>
    <hyperlink ref="C605" r:id="rId716" display="https://www.quangninh.gov.vn/donvi/TXQuangYen/Trang/ChiTietBVGioiThieu.aspx?bvid=203"/>
    <hyperlink ref="C606" r:id="rId717" display="https://www.facebook.com/TTCADN/"/>
    <hyperlink ref="C607" r:id="rId718" display="https://www.dongnai.gov.vn/"/>
    <hyperlink ref="C608" r:id="rId719" display="https://www.facebook.com/TTCADN/"/>
    <hyperlink ref="C609" r:id="rId720" display="https://www.dongnai.gov.vn/"/>
    <hyperlink ref="C610" r:id="rId721" display="https://www.facebook.com/p/Tu%E1%BB%95i-tr%E1%BA%BB-ph%C6%B0%E1%BB%9Dng-Tam-Ph%C6%B0%E1%BB%9Bc-100070462713992/"/>
    <hyperlink ref="C611" r:id="rId722" display="https://bienhoa.dongnai.gov.vn/Pages/gioithieu.aspx?CatID=116"/>
    <hyperlink ref="C613" r:id="rId723" display="https://bienhoa.dongnai.gov.vn/Pages/gioithieu.aspx?CatID=117"/>
    <hyperlink ref="C615" r:id="rId724" display="https://bienhoa.dongnai.gov.vn/Pages/gioithieu.aspx?CatID=118"/>
    <hyperlink ref="C616" r:id="rId725" display="https://www.facebook.com/UBNDXuanTrungLongKhanh/"/>
    <hyperlink ref="C617" r:id="rId726" display="https://longkhanh.dongnai.gov.vn/Pages/newsdetail.aspx?NewsId=13123&amp;CatId=120"/>
    <hyperlink ref="C618" r:id="rId727" display="https://www.facebook.com/fanpageconganphuongxuanthanh/"/>
    <hyperlink ref="C619" r:id="rId728" display="https://longkhanh.dongnai.gov.vn/Pages/newsdetail.aspx?NewsId=3972&amp;CatId=105"/>
    <hyperlink ref="C620" r:id="rId729" display="https://www.facebook.com/p/C%C3%B4ng-an-ph%C6%B0%E1%BB%9Dng-Xu%C3%A2n-An-TP-Long-Kh%C3%A1nh-100076081300178/"/>
    <hyperlink ref="C621" r:id="rId730" display="https://longkhanh.dongnai.gov.vn/Pages/newsdetail.aspx?NewsId=3972&amp;CatId=105"/>
    <hyperlink ref="C622" r:id="rId731" display="https://www.facebook.com/p/C%C3%B4ng-an-ph%C6%B0%E1%BB%9Dng-Xu%C3%A2n-An-TP-Long-Kh%C3%A1nh-100076081300178/"/>
    <hyperlink ref="C623" r:id="rId732" display="https://longkhanh.dongnai.gov.vn/Pages/newsdetail.aspx?NewsId=12194&amp;CatId=110"/>
    <hyperlink ref="C625" r:id="rId733" display="https://longkhanh.dongnai.gov.vn/Pages/newsdetail.aspx?NewsId=3972&amp;CatId=105"/>
    <hyperlink ref="C627" r:id="rId734" display="https://longkhanh.dongnai.gov.vn/Pages/newsdetail.aspx?NewsId=3972&amp;CatId=105"/>
    <hyperlink ref="C628" r:id="rId735" display="https://www.facebook.com/p/An-Ninh-Tr%E1%BA%ADt-T%E1%BB%B1-X%C3%A3-B%C3%ACnh-L%E1%BB%99c-Tp-Long-Kh%C3%A1nh-100076006997319/?locale=es_LA"/>
    <hyperlink ref="C629" r:id="rId736" display="https://longkhanh.dongnai.gov.vn/Pages/newsdetail.aspx?NewsId=9661&amp;CatId=78"/>
    <hyperlink ref="C630" r:id="rId737" display="https://www.facebook.com/p/M%E1%BA%B7t-tr%E1%BA%ADn-x%C3%A3-B%E1%BA%A3o-Quang-TP-Long-kh%C3%A1nh-t%E1%BB%89nh-%C4%90%E1%BB%93ng-Nai-100076082078191/"/>
    <hyperlink ref="C631" r:id="rId738" display="https://longkhanh.dongnai.gov.vn/Pages/newsdetail.aspx?NewsId=12920&amp;CatId=110"/>
    <hyperlink ref="C633" r:id="rId739" display="https://longkhanh.dongnai.gov.vn/Pages/newsdetail.aspx?NewsId=12577&amp;CatId=110"/>
    <hyperlink ref="C634" r:id="rId740" display="https://www.facebook.com/capbaovinhlk/"/>
    <hyperlink ref="C635" r:id="rId741" display="https://vinhcuu.dongnai.gov.vn/"/>
    <hyperlink ref="C636" r:id="rId742" display="https://www.facebook.com/xuanlaplongkhanh/"/>
    <hyperlink ref="C637" r:id="rId743" display="https://longkhanh.dongnai.gov.vn/Pages/newsdetail.aspx?NewsId=3972&amp;CatId=105"/>
    <hyperlink ref="C638" r:id="rId744" display="https://www.facebook.com/AdminLKBS/"/>
    <hyperlink ref="C639" r:id="rId745" display="https://longkhanh.dongnai.gov.vn/Pages/newsdetail.aspx?NewsId=12794&amp;CatId=110"/>
    <hyperlink ref="C641" r:id="rId746" display="https://longkhanh.dongnai.gov.vn/Pages/newsdetail.aspx?NewsId=13293&amp;CatId=123"/>
    <hyperlink ref="C642" r:id="rId747" display="https://www.facebook.com/conganBaTri/"/>
    <hyperlink ref="C643" r:id="rId748" display="https://xuantan-xuantruong.namdinh.gov.vn/uy-ban-nhan-dan/uy-ban-nhan-dan-xa-xuan-tan-296894"/>
    <hyperlink ref="C645" r:id="rId749" display="https://longkhanh.dongnai.gov.vn/Pages/newsdetail.aspx?NewsId=12894&amp;CatId=110"/>
    <hyperlink ref="C647" r:id="rId750" display="https://stp.dongnai.gov.vn/pages/newsdetail.aspx?NewsId=2746&amp;CatId=79"/>
    <hyperlink ref="C648" r:id="rId751" display="https://www.facebook.com/NCT.60B3/"/>
    <hyperlink ref="C649" r:id="rId752" display="https://tanphu.dongnai.gov.vn/Pages/gioithieu.aspx?CatID=18"/>
    <hyperlink ref="C650" r:id="rId753" display="https://www.facebook.com/p/C%C3%B4ng-An-X%C3%A3-Ph%C3%BA-%C4%90%C3%B4ng-100069343295968/"/>
    <hyperlink ref="C651" r:id="rId754" display="https://vinhcuu.dongnai.gov.vn/"/>
    <hyperlink ref="C652" r:id="rId755" display="https://www.facebook.com/@Nuituongnt/"/>
    <hyperlink ref="C653" r:id="rId756" display="http://pbgdpl.dongnai.gov.vn/736/18581/Tinh-Dong-Nai-trien-khai-thuc-hien-sap-xep-don-vi-hanh-chinh-cap-xa.html"/>
    <hyperlink ref="C654" r:id="rId757" display="https://www.facebook.com/p/C%C3%B4ng-an-x%C3%A3-T%C3%A0-L%C3%A0i-100069517351308/"/>
    <hyperlink ref="C655" r:id="rId758" display="https://tanphu.dongnai.gov.vn/Pages/newsdetail.aspx?NewsId=5398&amp;CatId=75"/>
    <hyperlink ref="C656" r:id="rId759" display="https://www.facebook.com/groups/doantnxaphulap/"/>
    <hyperlink ref="C657" r:id="rId760" display="https://tanphu.dongnai.gov.vn/"/>
    <hyperlink ref="C659" r:id="rId761" display="https://tanphu.dongnai.gov.vn/Pages/gioithieu.aspx?CatID=18"/>
    <hyperlink ref="C660" r:id="rId762" display="https://www.facebook.com/thongtin000doisong000giaitri/"/>
    <hyperlink ref="C661" r:id="rId763" display="https://phuthinh.daitu.thainguyen.gov.vn/gioi-thieu/-/asset_publisher/61VEKrBRTBWD/content/bo-may-to-chuc-xa-phu-thinh?inheritRedirect=true"/>
    <hyperlink ref="C662" r:id="rId764" display="https://www.facebook.com/p/X%C3%A3-Thanh-S%C6%A1n-Huy%E1%BB%87n-%C4%90%E1%BB%8Bnh-Qu%C3%A1n-T%E1%BB%89nh-%C4%90%E1%BB%93ng-Nai-100072168644033/"/>
    <hyperlink ref="C663" r:id="rId765" display="https://www.dongnai.gov.vn/Pages/newsdetail.aspx?NewsId=49193&amp;CatId=109"/>
    <hyperlink ref="C664" r:id="rId766" display="https://www.facebook.com/331600271999561"/>
    <hyperlink ref="C665" r:id="rId767" display="https://tanphu.dongnai.gov.vn/Pages/gioithieu.aspx?CatID=18"/>
    <hyperlink ref="C666" r:id="rId768" display="https://www.facebook.com/conganBaTri/"/>
    <hyperlink ref="C667" r:id="rId769" display="https://xuanloc.dongnai.gov.vn/Pages/gioithieuchitiet.aspx?IDxa=40"/>
    <hyperlink ref="C668" r:id="rId770" display="https://www.facebook.com/p/C%C3%B4ng-an-x%C3%A3-Ph%C3%BA-L%E1%BB%99c-100064950303314/"/>
    <hyperlink ref="C669" r:id="rId771" display="https://tanphu.dongnai.gov.vn/Pages/gioithieu.aspx?CatID=18"/>
    <hyperlink ref="C670" r:id="rId772" display="https://www.facebook.com/p/C%C3%B4ng-an-x%C3%A3-Ph%C3%BA-L%C3%A2m-100081836477317/"/>
    <hyperlink ref="C671" r:id="rId773" display="https://phulam.phutan.angiang.gov.vn/"/>
    <hyperlink ref="C672" r:id="rId774" display="https://www.facebook.com/conganBaTri/"/>
    <hyperlink ref="C673" r:id="rId775" display="https://phubinh.phutan.angiang.gov.vn/"/>
    <hyperlink ref="C674" r:id="rId776" display="https://www.facebook.com/p/C%C3%B4ng-an-x%C3%A3-Ph%C3%BA-Thanh-100063458078982/?locale=vi_VN"/>
    <hyperlink ref="C675" r:id="rId777" display="https://nhontrach.dongnai.gov.vn/Pages/gioithieu_Xa-TT.aspx?CatID=18"/>
    <hyperlink ref="C676" r:id="rId778" display="https://www.facebook.com/TTCADN/"/>
    <hyperlink ref="C677" r:id="rId779" display="https://tanphu.dongnai.gov.vn/Pages/newsdetail.aspx?NewsId=4115&amp;CatId=85"/>
    <hyperlink ref="C678" r:id="rId780" display="https://www.facebook.com/ConganxaPhuDien/"/>
    <hyperlink ref="C679" r:id="rId781" display="http://phudien.thapmuoi.dongthap.gov.vn/co-cau-to-chuc"/>
    <hyperlink ref="C680" r:id="rId782" display="https://www.facebook.com/CAXPhuLy/?locale=vi_VN"/>
    <hyperlink ref="C681" r:id="rId783" display="https://vinhcuu.dongnai.gov.vn/"/>
    <hyperlink ref="C682" r:id="rId784" display="https://www.facebook.com/TTCADN/"/>
    <hyperlink ref="C683" r:id="rId785" display="https://vinhcuu.dongnai.gov.vn/"/>
    <hyperlink ref="C684" r:id="rId786" display="https://www.facebook.com/caxtananvinhcuu/"/>
    <hyperlink ref="C685" r:id="rId787" display="https://vinhcuu.dongnai.gov.vn/"/>
    <hyperlink ref="C686" r:id="rId788" display="https://www.facebook.com/caxvinhtan/"/>
    <hyperlink ref="C687" r:id="rId789" display="https://vinhcuu.dongnai.gov.vn/"/>
    <hyperlink ref="C688" r:id="rId790" display="https://www.facebook.com/p/C%C3%B4ng-an-x%C3%A3-B%C3%ACnh-L%E1%BB%A3i-100080218864775/"/>
    <hyperlink ref="C689" r:id="rId791" display="https://vinhcuu.dongnai.gov.vn/"/>
    <hyperlink ref="C690" r:id="rId792" display="https://www.facebook.com/caxthanhphu/"/>
    <hyperlink ref="C691" r:id="rId793" display="https://thanhphu.cainuoc.camau.gov.vn/"/>
    <hyperlink ref="C692" r:id="rId794" display="https://www.facebook.com/Caxthientan/?locale=vi_VN"/>
    <hyperlink ref="C693" r:id="rId795" display="https://vinhcuu.dongnai.gov.vn/Pages/newsdetail.aspx?NewsId=9834&amp;CatId=113"/>
    <hyperlink ref="C694" r:id="rId796" display="https://www.facebook.com/p/C%C3%B4ng-an-x%C3%A3-T%C3%A2n-B%C3%ACnh-100070990324302/"/>
    <hyperlink ref="C695" r:id="rId797" display="https://vinhcuu.dongnai.gov.vn/pages/newsdetail.aspx?NewsId=8930&amp;CatId=119"/>
    <hyperlink ref="C696" r:id="rId798" display="https://www.facebook.com/TTCADN/"/>
    <hyperlink ref="C697" r:id="rId799" display="https://vinhcuu.dongnai.gov.vn/Pages/newsdetail.aspx?NewsId=9228&amp;CatId=123"/>
    <hyperlink ref="C698" r:id="rId800" display="https://www.facebook.com/caxmada/"/>
    <hyperlink ref="C699" r:id="rId801" display="https://vinhcuu.dongnai.gov.vn/"/>
    <hyperlink ref="C700" r:id="rId802" display="https://www.facebook.com/p/C%C3%B4ng-an-x%C3%A3-Hi%E1%BA%BFu-Li%C3%AAm-100070003544266/"/>
    <hyperlink ref="C701" r:id="rId803" display="https://vinhcuu.dongnai.gov.vn/Pages/newsdetail.aspx?NewsId=7193&amp;CatId=125"/>
    <hyperlink ref="C702" r:id="rId804" display="https://www.facebook.com/p/X%C3%A3-Thanh-S%C6%A1n-Huy%E1%BB%87n-%C4%90%E1%BB%8Bnh-Qu%C3%A1n-T%E1%BB%89nh-%C4%90%E1%BB%93ng-Nai-100072168644033/"/>
    <hyperlink ref="C703" r:id="rId805" display="https://www.dongnai.gov.vn/Pages/newsdetail.aspx?NewsId=49193&amp;CatId=109"/>
    <hyperlink ref="C704" r:id="rId806" display="https://www.facebook.com/hdtanphu.dongnai/?locale=vi_VN"/>
    <hyperlink ref="C705" r:id="rId807" display="https://dinhquan.dongnai.gov.vn/Pages/newsdetail.aspx?NewsId=4684&amp;CatId=124"/>
    <hyperlink ref="C706" r:id="rId808" display="https://www.facebook.com/sosthanhphu/"/>
    <hyperlink ref="C707" r:id="rId809" display="https://vinhcuu.dongnai.gov.vn/"/>
    <hyperlink ref="C708" r:id="rId810" display="https://www.facebook.com/conganBaTri/"/>
    <hyperlink ref="C709" r:id="rId811" display="https://dinhquan.dongnai.gov.vn/Pages/gioithieu.aspx?CatID=41"/>
    <hyperlink ref="C711" r:id="rId812" display="https://dinhquan.dongnai.gov.vn/Pages/newsdetail.aspx?NewsId=4684&amp;CatId=124"/>
    <hyperlink ref="C712" r:id="rId813" display="https://www.facebook.com/TTCADN/"/>
    <hyperlink ref="C713" r:id="rId814" display="https://dongnai.baohiemxahoi.gov.vn/tintuc/Pages/hoat-dong-bhxh-dia-phuong.aspx?CateID=0&amp;ItemID=18497"/>
    <hyperlink ref="C715" r:id="rId815" display="https://dinhquan.dongnai.gov.vn/Pages/newsdetail.aspx?NewsId=4684&amp;CatId=124"/>
    <hyperlink ref="C716" r:id="rId816" display="https://www.facebook.com/conganxagiacanh/"/>
    <hyperlink ref="C717" r:id="rId817" display="https://dinhquan.dongnai.gov.vn/Pages/newsdetail.aspx?NewsId=5770&amp;CatId=97"/>
    <hyperlink ref="C718" r:id="rId818" display="https://www.facebook.com/p/C%C3%B4ng-an-Ph%C3%BA-Ng%E1%BB%8Dc-100071442590165/"/>
    <hyperlink ref="C719" r:id="rId819" display="https://www.dongnai.gov.vn/pages/newsdetail.aspx?NewsId=47706&amp;CatId=110"/>
    <hyperlink ref="C721" r:id="rId820" display="https://dinhquan.dongnai.gov.vn/Pages/gioithieu.aspx?CatID=41"/>
    <hyperlink ref="C722" r:id="rId821" display="https://www.facebook.com/TTCADN/"/>
    <hyperlink ref="C723" r:id="rId822" display="https://dinhquan.dongnai.gov.vn/Pages/newsdetail.aspx?NewsId=5228&amp;CatId=107"/>
    <hyperlink ref="C724" r:id="rId823" display="https://www.facebook.com/p/C%C3%B4ng-an-x%C3%A3-Ph%C3%BA-T%C3%BAc-%C4%90%E1%BB%8Bnh-Qu%C3%A1n-100070288629348/"/>
    <hyperlink ref="C725" r:id="rId824" display="https://dinhquan.dongnai.gov.vn/Pages/newsdetail.aspx?NewsId=4684&amp;CatId=124"/>
    <hyperlink ref="C726" r:id="rId825" display="https://www.facebook.com/XaSuoiNhoHuyenDinhQuanTinhDongNai/?locale=vi_VN"/>
    <hyperlink ref="C727" r:id="rId826" display="https://dinhquan.dongnai.gov.vn/Pages/newsdetail.aspx?NewsId=4684&amp;CatId=124"/>
    <hyperlink ref="C728" r:id="rId827" display="https://www.facebook.com/p/Tu%E1%BB%95i-tr%E1%BA%BB-C%C3%B4ng-an-Th%C3%A1i-B%C3%ACnh-100068113789461/"/>
    <hyperlink ref="C729" r:id="rId828" display="https://trangbom.dongnai.gov.vn/Pages/newsdetail.aspx?NewsId=1047&amp;CatId=83"/>
    <hyperlink ref="C730" r:id="rId829" display="https://www.facebook.com/nguyen.bi.thu.doan/"/>
    <hyperlink ref="C731" r:id="rId830" display="https://trangbom.dongnai.gov.vn/Pages/gioithieu.aspx?CatID=55"/>
    <hyperlink ref="C732" r:id="rId831" display="https://www.facebook.com/p/UBND-x%C3%A3-B%C3%A0u-H%C3%A0m-2-100069967091382/"/>
    <hyperlink ref="C733" r:id="rId832" display="https://thongnhat.dongnai.gov.vn/Pages/gioithieu.aspx?CatID=69"/>
    <hyperlink ref="C734" r:id="rId833" display="https://www.facebook.com/BTG.DANG.UY.XA.SONG.THAO/"/>
    <hyperlink ref="C735" r:id="rId834" display="https://trangbom.dongnai.gov.vn/Pages/gioithieu.aspx?CatID=55"/>
    <hyperlink ref="C736" r:id="rId835" display="https://www.facebook.com/p/UBND-x%C3%A3-S%C3%B4ng-Tr%E1%BA%A7u-huy%E1%BB%87n-Tr%E1%BA%A3ng-Bom-t%E1%BB%89nh-%C4%90%E1%BB%93ng-Nai-100083662532026/"/>
    <hyperlink ref="C737" r:id="rId836" display="https://trangbom.dongnai.gov.vn/Pages/gioithieu.aspx?CatID=55"/>
    <hyperlink ref="C738" r:id="rId837" display="https://www.facebook.com/caxdonghoa/"/>
    <hyperlink ref="C739" r:id="rId838" display="https://donghoa.phuyen.gov.vn/"/>
    <hyperlink ref="C740" r:id="rId839" display="https://www.facebook.com/p/C%C3%B4ng-an-x%C3%A3-B%E1%BA%AFc-S%C6%A1n-100072521040214/"/>
    <hyperlink ref="C741" r:id="rId840" display="https://trangbom.dongnai.gov.vn/Pages/gioithieu.aspx?CatID=55"/>
    <hyperlink ref="C742" r:id="rId841" display="https://www.facebook.com/AnNinhTvHoNai3/"/>
    <hyperlink ref="C743" r:id="rId842" display="https://trangbom.dongnai.gov.vn/Pages/gioithieu.aspx?CatID=55"/>
    <hyperlink ref="C744" r:id="rId843" display="https://www.facebook.com/TTCADN/"/>
    <hyperlink ref="C745" r:id="rId844" display="https://trangbom.dongnai.gov.vn/Pages/newsdetail.aspx?NewsId=15369&amp;CatId=51"/>
    <hyperlink ref="C746" r:id="rId845" display="https://www.facebook.com/THONGTINXABINHMINH/?locale=vi_VN"/>
    <hyperlink ref="C747" r:id="rId846" display="https://trangbom.dongnai.gov.vn/Pages/gioithieu.aspx?CatID=55"/>
    <hyperlink ref="C748" r:id="rId847" display="https://www.facebook.com/BTGXaTrungHoa/"/>
    <hyperlink ref="C749" r:id="rId848" display="https://www.dongnai.gov.vn/"/>
    <hyperlink ref="C750" r:id="rId849" display="https://www.facebook.com/TTCADN/"/>
    <hyperlink ref="C751" r:id="rId850" display="https://trangbom.dongnai.gov.vn/Pages/newsdetail.aspx?NewsId=9556&amp;CatId=87"/>
    <hyperlink ref="C752" r:id="rId851" display="https://www.facebook.com/ConganxaHungThinh/"/>
    <hyperlink ref="C753" r:id="rId852" display="https://trangbom.dongnai.gov.vn/Pages/newsdetail.aspx?NewsId=14213&amp;CatId=87"/>
    <hyperlink ref="C754" r:id="rId853" display="https://www.facebook.com/tuyengiaoxaquangtien/"/>
    <hyperlink ref="C755" r:id="rId854" display="https://trangbom.dongnai.gov.vn/Pages/gioithieu.aspx?CatID=55"/>
    <hyperlink ref="C757" r:id="rId855" display="https://trangbom.dongnai.gov.vn/Pages/gioithieu.aspx?CatID=55"/>
    <hyperlink ref="C758" r:id="rId856" display="https://www.facebook.com/Tintucanvien/"/>
    <hyperlink ref="C759" r:id="rId857" display="https://trangbom.dongnai.gov.vn/Pages/gioithieu.aspx?CatID=55"/>
    <hyperlink ref="C760" r:id="rId858" display="https://www.facebook.com/p/Tuy%C3%AAn-gi%C3%A1o-x%C3%A3-Gia-T%C3%A2n-1-100063629105682/"/>
    <hyperlink ref="C761" r:id="rId859" display="https://thongnhat.dongnai.gov.vn/Pages/gioithieu.aspx?CatID=8"/>
    <hyperlink ref="C762" r:id="rId860" display="https://www.facebook.com/GiaTans/?locale=hi_IN"/>
    <hyperlink ref="C763" r:id="rId861" display="https://thongnhat.dongnai.gov.vn/Pages/gioithieu.aspx?CatID=74"/>
    <hyperlink ref="C764" r:id="rId862" display="https://www.facebook.com/Btvdoanxagiatan3/"/>
    <hyperlink ref="C765" r:id="rId863" display="https://thongnhat.dongnai.gov.vn/Pages/gioithieu.aspx?CatID=75"/>
    <hyperlink ref="C767" r:id="rId864" display="https://thongnhat.dongnai.gov.vn/Pages/gioithieu.aspx?CatID=72"/>
    <hyperlink ref="C768" r:id="rId865" display="https://www.facebook.com/conganxaquangtrunghuyenthongnhat/"/>
    <hyperlink ref="C769" r:id="rId866" display="https://thongnhat.dongnai.gov.vn/"/>
    <hyperlink ref="C770" r:id="rId867" display="https://www.facebook.com/p/UBND-x%C3%A3-B%C3%A0u-H%C3%A0m-2-100069967091382/"/>
    <hyperlink ref="C771" r:id="rId868" display="https://thongnhat.dongnai.gov.vn/Pages/gioithieu.aspx?CatID=69"/>
    <hyperlink ref="C772" r:id="rId869" display="https://www.facebook.com/p/%C4%90o%C3%A0n-X%C3%A3-H%C6%B0ng-L%E1%BB%99c-100064362835133/"/>
    <hyperlink ref="C773" r:id="rId870" display="https://thongnhat.dongnai.gov.vn/Pages/gioithieu.aspx?CatID=70"/>
    <hyperlink ref="C774" r:id="rId871" display="https://www.facebook.com/XaLo25Review/"/>
    <hyperlink ref="C775" r:id="rId872" display="https://thongnhat.dongnai.gov.vn/Pages/gioithieu.aspx?CatID=76"/>
    <hyperlink ref="C776" r:id="rId873" display="https://www.facebook.com/p/C%C3%B4ng-An-X%C3%A3-Xu%C3%A2n-Thi%E1%BB%87n-100091834942336/"/>
    <hyperlink ref="C777" r:id="rId874" display="https://thongnhat.dongnai.gov.vn/Pages/newsdetail.aspx?NewsId=7851&amp;CatId=86"/>
    <hyperlink ref="C778" r:id="rId875" display="https://www.facebook.com/TuoitreConganCaoBang/"/>
    <hyperlink ref="C779" r:id="rId876" display="https://xuanloc.dongnai.gov.vn/Pages/gioithieuchitiet.aspx?IDxa=41"/>
    <hyperlink ref="C780" r:id="rId877" display="https://www.facebook.com/TTCADN/"/>
    <hyperlink ref="C781" r:id="rId878" display="https://cammy.dongnai.gov.vn/"/>
    <hyperlink ref="C782" r:id="rId879" display="https://www.facebook.com/CAxuanque/"/>
    <hyperlink ref="C783" r:id="rId880" display="https://cammy.dongnai.gov.vn/"/>
    <hyperlink ref="C785" r:id="rId881" display="https://cammy.dongnai.gov.vn/"/>
    <hyperlink ref="C786" r:id="rId882" display="https://www.facebook.com/TCAX.Xuan.Duong/?locale=vi_VN"/>
    <hyperlink ref="C787" r:id="rId883" display="https://cammy.dongnai.gov.vn/"/>
    <hyperlink ref="C788" r:id="rId884" display="https://www.facebook.com/p/C%C3%B4ng-An-Th%E1%BB%8B-Tr%E1%BA%A5n-Long-Giao-CAH-C%E1%BA%A9m-M%E1%BB%B9-100091811036045/"/>
    <hyperlink ref="C789" r:id="rId885" display="https://longthanh.dongnai.gov.vn/"/>
    <hyperlink ref="C790" r:id="rId886" display="https://www.facebook.com/conganxaxuanmy/"/>
    <hyperlink ref="C791" r:id="rId887" display="http://xuanmy.nghixuan.hatinh.gov.vn/"/>
    <hyperlink ref="C792" r:id="rId888" display="https://www.facebook.com/conganxathuducbinhdaibentre/"/>
    <hyperlink ref="C793" r:id="rId889" display="https://cammy.dongnai.gov.vn/"/>
    <hyperlink ref="C794" r:id="rId890" display="https://www.facebook.com/p/X%C3%A3-B%E1%BA%A3o-B%C3%ACnh-Huy%E1%BB%87n-C%E1%BA%A9m-M%E1%BB%B9-%C4%90%E1%BB%93ng-Nai-100063650435999/"/>
    <hyperlink ref="C795" r:id="rId891" display="https://cammy.dongnai.gov.vn/Pages/gioithieu.aspx?CatID=77"/>
    <hyperlink ref="C796" r:id="rId892" display="https://www.facebook.com/p/THCS-Xu%C3%A2n-B%E1%BA%A3o-100057409390929/"/>
    <hyperlink ref="C797" r:id="rId893" display="https://cammy.dongnai.gov.vn/Pages/newsdetail.aspx?NewsId=5030&amp;CatId=106"/>
    <hyperlink ref="C798" r:id="rId894" display="https://www.facebook.com/fglxuantay/"/>
    <hyperlink ref="C799" r:id="rId895" display="https://cammy.dongnai.gov.vn/"/>
    <hyperlink ref="C801" r:id="rId896" display="https://cammy.dongnai.gov.vn/Pages/gioithieu.aspx?CatID=77"/>
    <hyperlink ref="C803" r:id="rId897" display="https://cammy.dongnai.gov.vn/Pages/gioithieu.aspx?CatID=77"/>
    <hyperlink ref="C804" r:id="rId898" display="https://www.facebook.com/people/C%C3%B4ng-an-x%C3%A3-L%C3%A2m-San/100090449707803/"/>
    <hyperlink ref="C805" r:id="rId899" display="https://cammy.dongnai.gov.vn/Pages/newsdetail.aspx?NewsId=4882&amp;CatId=81"/>
    <hyperlink ref="C806" r:id="rId900" display="https://www.facebook.com/p/C%C3%B4ng-an-x%C3%A3-An-Ph%C6%B0%E1%BB%9Bc-61553715524539/"/>
    <hyperlink ref="C807" r:id="rId901" display="https://longthanh.dongnai.gov.vn/Pages/gioithieu.aspx?CatID=69"/>
    <hyperlink ref="C808" r:id="rId902" display="https://www.facebook.com/p/UBND-x%C3%A3-B%C3%ACnh-S%C6%A1n-huy%E1%BB%87n-Long-Th%C3%A0nh-t%E1%BB%89nh-%C4%90%E1%BB%93ng-Nai-100063479770924/"/>
    <hyperlink ref="C809" r:id="rId903" display="https://vinhcuu.dongnai.gov.vn/"/>
    <hyperlink ref="C811" r:id="rId904" display="https://longthanh.dongnai.gov.vn/Pages/gioithieu.aspx?CatID=69"/>
    <hyperlink ref="C812" r:id="rId905" display="https://www.facebook.com/100070727010345"/>
    <hyperlink ref="C813" r:id="rId906" display="https://longthanh.dongnai.gov.vn/Pages/newsdetail.aspx?NewsId=10674&amp;CatId=95"/>
    <hyperlink ref="C814" r:id="rId907" display="https://www.facebook.com/p/UBND-x%C3%A3-B%C3%ACnh-S%C6%A1n-huy%E1%BB%87n-Long-Th%C3%A0nh-t%E1%BB%89nh-%C4%90%E1%BB%93ng-Nai-100063479770924/"/>
    <hyperlink ref="C815" r:id="rId908" display="https://longthanh.dongnai.gov.vn/Pages/gioithieu.aspx?CatID=69"/>
    <hyperlink ref="C816" r:id="rId909" display="https://www.facebook.com/TTCADN/"/>
    <hyperlink ref="C817" r:id="rId910" display="https://longthanh.dongnai.gov.vn/Pages/gioithieu.aspx?CatID=69"/>
    <hyperlink ref="C818" r:id="rId911" display="https://www.facebook.com/DoanXaCamDuong/"/>
    <hyperlink ref="C819" r:id="rId912" display="https://dongnai.gov.vn/Pages/newsdetail.aspx?NewsId=36584&amp;CatId=111"/>
    <hyperlink ref="C820" r:id="rId913" display="https://www.facebook.com/p/C%C3%B4ng-an-x%C3%A3-Long-Th%E1%BB%8D-100082443905683/"/>
    <hyperlink ref="C821" r:id="rId914" display="https://www.dongnai.gov.vn/"/>
    <hyperlink ref="C822" r:id="rId915" display="https://www.facebook.com/groups/447558785806774/"/>
    <hyperlink ref="C823" r:id="rId916" display="https://longthanh.dongnai.gov.vn/Pages/gioithieu.aspx?CatID=72"/>
    <hyperlink ref="C824" r:id="rId917" display="https://www.facebook.com/100069030975935"/>
    <hyperlink ref="C825" r:id="rId918" display="https://longthanh.dongnai.gov.vn/pages/newsdetail.aspx?NewsId=11330&amp;CatId=102"/>
    <hyperlink ref="C826" r:id="rId919" display="https://www.facebook.com/p/C%C3%B4ng-an-x%C3%A3-An-Ph%C6%B0%E1%BB%9Bc-61553715524539/"/>
    <hyperlink ref="C827" r:id="rId920" display="https://longthanh.dongnai.gov.vn/Pages/newsdetail.aspx?NewsId=10833&amp;CatId=95"/>
    <hyperlink ref="C828" r:id="rId921" display="https://www.facebook.com/p/Tu%E1%BB%95i-tr%E1%BA%BB-C%C3%B4ng-an-huy%E1%BB%87n-Ninh-Ph%C6%B0%E1%BB%9Bc-100068114569027/"/>
    <hyperlink ref="C829" r:id="rId922" display="https://longthanh.dongnai.gov.vn/"/>
    <hyperlink ref="C831" r:id="rId923" display="https://longthanh.dongnai.gov.vn/Pages/newsdetail.aspx?NewsId=10520&amp;CatId=95"/>
    <hyperlink ref="C832" r:id="rId924" display="https://www.facebook.com/p/An-ninh-tr%E1%BA%ADt-t%E1%BB%B1-Ph%C6%B0%E1%BB%9Bc-Th%C3%A1i-100069967255745/?locale=vi_VN"/>
    <hyperlink ref="C833" r:id="rId925" display="https://longthanh.dongnai.gov.vn/"/>
    <hyperlink ref="C835" r:id="rId926" display="https://xuanloc.dongnai.gov.vn/Pages/gioithieuchitiet.aspx?IDxa=45"/>
    <hyperlink ref="C836" r:id="rId927" display="https://www.facebook.com/p/Su%E1%BB%91i-Cao-Online-61555186881106/?locale=ru_RU"/>
    <hyperlink ref="C837" r:id="rId928" display="https://xuanloc.dongnai.gov.vn/Pages/gioithieuchitiet.aspx?IDxa=38"/>
    <hyperlink ref="C839" r:id="rId929" display="https://xuanloc.dongnai.gov.vn/Pages/gioithieuchitiet.aspx?IDxa=41"/>
    <hyperlink ref="C841" r:id="rId930" display="https://xuanloc.dongnai.gov.vn/Pages/gioithieuchitiet.aspx?IDxa=36"/>
    <hyperlink ref="C842" r:id="rId931" display="https://www.facebook.com/conganBaTri/"/>
    <hyperlink ref="C843" r:id="rId932" display="https://xuanloc.dongnai.gov.vn/Pages/gioithieuchitiet.aspx?IDxa=35"/>
    <hyperlink ref="C845" r:id="rId933" display="https://xuanloc.dongnai.gov.vn/Pages/newsdetail.aspx?NewsId=6756&amp;CatId=128"/>
    <hyperlink ref="C847" r:id="rId934" display="https://xuanloc.dongnai.gov.vn/Pages/gioithieuchitiet.aspx?IDxa=31"/>
    <hyperlink ref="C848" r:id="rId935" display="https://www.facebook.com/conganBaTri/"/>
    <hyperlink ref="C849" r:id="rId936" display="https://xuanloc.dongnai.gov.vn/Pages/gioithieuchitiet.aspx?IDxa=33"/>
    <hyperlink ref="C851" r:id="rId937" display="https://xuanloc.dongnai.gov.vn/Pages/newsdetail.aspx?NewsId=6802&amp;CatId=128"/>
    <hyperlink ref="C852" r:id="rId938" display="https://www.facebook.com/thongtintruyenthongonline/"/>
    <hyperlink ref="C853" r:id="rId939" display="https://xuanloc.dongnai.gov.vn/Pages/gioithieuchitiet.aspx?IDxa=37"/>
    <hyperlink ref="C855" r:id="rId940" display="https://xuanloc.dongnai.gov.vn/Pages/gioithieuchitiet.aspx?IDxa=40"/>
    <hyperlink ref="C856" r:id="rId941" display="https://www.facebook.com/conganBaTri/"/>
    <hyperlink ref="C857" r:id="rId942" display="https://xuanloc.dongnai.gov.vn/Pages/gioithieuchitiet.aspx?IDxa=44"/>
    <hyperlink ref="C858" r:id="rId943" display="https://www.facebook.com/TTCADN/"/>
    <hyperlink ref="C859" r:id="rId944" display="https://xuanloc.dongnai.gov.vn/Pages/gioithieuchitiet.aspx?IDxa=39"/>
    <hyperlink ref="C860" r:id="rId945" display="https://www.facebook.com/anttxalangminh/"/>
    <hyperlink ref="C861" r:id="rId946" display="https://longthanh.dongnai.gov.vn/"/>
    <hyperlink ref="C862" r:id="rId947" display="https://www.facebook.com/TTPhuocThien/"/>
    <hyperlink ref="C863" r:id="rId948" display="https://nhontrach.dongnai.gov.vn/Pages/gioithieu.aspx?CatID=75"/>
    <hyperlink ref="C864" r:id="rId949" display="https://www.facebook.com/p/C%C3%B4ng-An-X%C3%A3-Long-T%C3%A2n-100072414188764/"/>
    <hyperlink ref="C865" r:id="rId950" display="https://bienhoa.dongnai.gov.vn/Pages/gioithieu.aspx?CatID=118"/>
    <hyperlink ref="C866" r:id="rId951" display="https://www.facebook.com/CONGANDAIPHUOC/?locale=vi_VN"/>
    <hyperlink ref="C867" r:id="rId952" display="https://daiphuoc.canglong.travinh.gov.vn/"/>
    <hyperlink ref="C868" r:id="rId953" display="https://www.facebook.com/conganthitranhiepphuoc/?locale=vi_VN"/>
    <hyperlink ref="C869" r:id="rId954" display="https://hiepduc.quangnam.gov.vn/webcenter/portal/hiepduc"/>
    <hyperlink ref="C871" r:id="rId955" display="https://nhontrach.dongnai.gov.vn/Pages/gioithieu.aspx?CatID=4"/>
    <hyperlink ref="C872" r:id="rId956" display="https://www.facebook.com/p/C%C3%B4ng-an-x%C3%A3-Ph%C3%BA-H%E1%BB%99i-100069427081953/"/>
    <hyperlink ref="C873" r:id="rId957" display="https://phuhoi.anphu.angiang.gov.vn/"/>
    <hyperlink ref="C874" r:id="rId958" display="https://www.facebook.com/p/C%C3%94NG-AN-X%C3%83-PH%C3%9A-TH%E1%BA%A0NH-100076366344957/"/>
    <hyperlink ref="C875" r:id="rId959" display="https://nhontrach.dongnai.gov.vn/Pages/gioithieu_Xa-TT.aspx?CatID=18"/>
    <hyperlink ref="C876" r:id="rId960" display="https://www.facebook.com/p/C%C3%B4ng-An-X%C3%A3-Ph%C3%BA-%C4%90%C3%B4ng-100069343295968/"/>
    <hyperlink ref="C877" r:id="rId961" display="https://tiengiang.gov.vn/chi-tiet-tin?/uy-ban-nhan-dan-huyen-tan-phu-ong/11535121"/>
    <hyperlink ref="C878" r:id="rId962" display="https://www.facebook.com/p/C%C3%B4ng-an-x%C3%A3-Long-Th%E1%BB%8D-100082443905683/?locale=vi_VN"/>
    <hyperlink ref="C879" r:id="rId963" display="https://longtho.gov.vn/"/>
    <hyperlink ref="C880" r:id="rId964" display="https://www.facebook.com/p/C%C3%B4ng-An-V%C4%A9nh-Thanh-100069684464646/"/>
    <hyperlink ref="C881" r:id="rId965" display="https://thanhtra.dongnai.gov.vn/Pages/noi-dung-tin.aspx?NewsID=2361"/>
    <hyperlink ref="C882" r:id="rId966" display="https://www.facebook.com/p/C%C3%B4ng-an-x%C3%A3-Ph%C6%B0%E1%BB%9Bc-Kh%C3%A1nh-100083332121186/"/>
    <hyperlink ref="C883" r:id="rId967" display="https://nhontrach.dongnai.gov.vn/Pages/gioithieu_Xa-TT.aspx?CatID=47"/>
    <hyperlink ref="C884" r:id="rId968" display="https://www.facebook.com/p/C%C3%B4ng-an-x%C3%A3-An-Ph%C6%B0%E1%BB%9Bc-61553715524539/"/>
    <hyperlink ref="C885" r:id="rId969" display="https://dongnai.gov.vn/Pages/newsdetail.aspx?NewsId=44868&amp;CatId=185"/>
    <hyperlink ref="C887" r:id="rId970" display="https://phuong1.vungtau.baria-vungtau.gov.vn/"/>
    <hyperlink ref="C888" r:id="rId971" display="https://www.facebook.com/biz/computer-services/?place_id=110165855669676"/>
    <hyperlink ref="C889" r:id="rId972" display="https://thangtam.vungtau.baria-vungtau.gov.vn/"/>
    <hyperlink ref="C890" r:id="rId973" display="https://www.facebook.com/tuoitrebariavungtau/?locale=vi_VN"/>
    <hyperlink ref="C891" r:id="rId974" display="https://phuong2.vungtau.baria-vungtau.gov.vn/"/>
    <hyperlink ref="C892" r:id="rId975" display="https://www.facebook.com/p/Tu%E1%BB%95i-tr%E1%BA%BB-Ph%C6%B0%E1%BB%9Dng-3-Th%C3%A0nh-ph%E1%BB%91-V%C5%A9ng-T%C3%A0u-100076894332195/?locale=af_ZA"/>
    <hyperlink ref="C893" r:id="rId976" display="https://phuong3.vungtau.baria-vungtau.gov.vn/"/>
    <hyperlink ref="C895" r:id="rId977" display="https://phuong4.vungtau.baria-vungtau.gov.vn/"/>
    <hyperlink ref="C897" r:id="rId978" display="https://phuong5.vungtau.baria-vungtau.gov.vn/"/>
    <hyperlink ref="C898" r:id="rId979" display="https://www.facebook.com/groups/417819772977469/"/>
    <hyperlink ref="C899" r:id="rId980" display="https://thangnhi.vungtau.baria-vungtau.gov.vn/"/>
    <hyperlink ref="C901" r:id="rId981" display="https://phuong7.vungtau.baria-vungtau.gov.vn/"/>
    <hyperlink ref="C902" r:id="rId982" display="https://www.facebook.com/nguyenanninh.vungtau/?locale=vi_VN"/>
    <hyperlink ref="C903" r:id="rId983" display="https://nguyenanninh.vungtau.baria-vungtau.gov.vn/"/>
    <hyperlink ref="C904" r:id="rId984" display="https://www.facebook.com/p/C%C3%B4ng-an-Ph%C6%B0%E1%BB%9Dng-8-V%C5%A9ng-T%C3%A0u-100083956775697/"/>
    <hyperlink ref="C905" r:id="rId985" display="https://phuong8.vungtau.baria-vungtau.gov.vn/"/>
    <hyperlink ref="C906" r:id="rId986" display="https://www.facebook.com/biz/insurance-company/?place_id=106031236091318"/>
    <hyperlink ref="C907" r:id="rId987" display="https://phuong9.vungtau.baria-vungtau.gov.vn/"/>
    <hyperlink ref="C908" r:id="rId988" display="https://www.facebook.com/1583458838492571"/>
    <hyperlink ref="C909" r:id="rId989" display="https://thangnhat.vungtau.baria-vungtau.gov.vn/"/>
    <hyperlink ref="C911" r:id="rId990" display="https://rachdua.vungtau.baria-vungtau.gov.vn/"/>
    <hyperlink ref="C913" r:id="rId991" display="https://phuong10.vungtau.baria-vungtau.gov.vn/"/>
    <hyperlink ref="C914" r:id="rId992" display="https://www.facebook.com/danguyphuong11/"/>
    <hyperlink ref="C915" r:id="rId993" display="https://phuong11.vungtau.baria-vungtau.gov.vn/"/>
    <hyperlink ref="C916" r:id="rId994" display="https://www.facebook.com/p/UBND-ph%C6%B0%E1%BB%9Dng-12-TPVT-100064975180768/"/>
    <hyperlink ref="C917" r:id="rId995" display="https://phuong12.vungtau.baria-vungtau.gov.vn/"/>
    <hyperlink ref="C919" r:id="rId996" display="https://longson.vungtau.baria-vungtau.gov.vn/"/>
    <hyperlink ref="C921" r:id="rId997" display="https://phuochung.baria.baria-vungtau.gov.vn/"/>
    <hyperlink ref="C922" r:id="rId998" display="https://www.facebook.com/313112213668734"/>
    <hyperlink ref="C923" r:id="rId999" display="https://phuochiep.baria.baria-vungtau.gov.vn/"/>
    <hyperlink ref="C924" r:id="rId1000" display="https://www.facebook.com/reel/1441648283169816/"/>
    <hyperlink ref="C925" r:id="rId1001" display="https://phuocnguyen.baria.baria-vungtau.gov.vn/"/>
    <hyperlink ref="C926" r:id="rId1002" display="https://www.facebook.com/thanhnienlongtoan/"/>
    <hyperlink ref="C927" r:id="rId1003" display="https://longtoan.baria.baria-vungtau.gov.vn/"/>
    <hyperlink ref="C928" r:id="rId1004" display="https://www.facebook.com/909783579845802"/>
    <hyperlink ref="C929" r:id="rId1005" display="https://longtam.baria.baria-vungtau.gov.vn/"/>
    <hyperlink ref="C931" r:id="rId1006" display="https://phuoctrung.baria.baria-vungtau.gov.vn/"/>
    <hyperlink ref="C933" r:id="rId1007" display="https://longhuong.baria.baria-vungtau.gov.vn/"/>
    <hyperlink ref="C935" r:id="rId1008" display="https://kimdinh.baria.baria-vungtau.gov.vn/"/>
    <hyperlink ref="C936" r:id="rId1009" display="https://www.facebook.com/thanhnien.tanhung/"/>
    <hyperlink ref="C937" r:id="rId1010" display="https://tanhung.baria.baria-vungtau.gov.vn/"/>
    <hyperlink ref="C939" r:id="rId1011" display="https://longphuoc.baria.baria-vungtau.gov.vn/"/>
    <hyperlink ref="C940" r:id="rId1012" display="https://www.facebook.com/p/C%C3%B4ng-an-x%C3%A3-Ho%C3%A0-Long-100066626566441/"/>
    <hyperlink ref="C941" r:id="rId1013" display="https://hoalong.baria.baria-vungtau.gov.vn/"/>
    <hyperlink ref="C942" r:id="rId1014" display="https://www.facebook.com/p/C%C3%B4ng-an-X%C3%A3-B%C3%A0u-Chinh-100068781315208/"/>
    <hyperlink ref="C943" r:id="rId1015" display="https://bauchinh.chauduc.baria-vungtau.gov.vn/"/>
    <hyperlink ref="C944" r:id="rId1016" display="https://www.facebook.com/p/UBND-x%C3%A3-B%C3%8CNH-Ba-100057602522834/"/>
    <hyperlink ref="C945" r:id="rId1017" display="https://binhba.chauduc.baria-vungtau.gov.vn/"/>
    <hyperlink ref="C946" r:id="rId1018" display="https://www.facebook.com/ConganSuoiNgheChauDuc/"/>
    <hyperlink ref="C947" r:id="rId1019" display="http://ttkhcn.baria-vungtau.gov.vn/suoinghe/"/>
    <hyperlink ref="C948" r:id="rId1020" display="https://www.facebook.com/p/UBND-x%C3%A3-Xu%C3%A2n-S%C6%A1n-huy%E1%BB%87n-Ch%C3%A2u-%C4%90%E1%BB%A9c-t%E1%BB%89nh-B%C3%A0-R%E1%BB%8Ba-V%C5%A9ng-T%C3%A0u-100069389449706/"/>
    <hyperlink ref="C949" r:id="rId1021" display="https://xuanson.chauduc.baria-vungtau.gov.vn/"/>
    <hyperlink ref="C950" r:id="rId1022" display="https://www.facebook.com/p/C%C3%B4ng-an-x%C3%A3-S%C6%A1n-B%C3%ACnh-100063907420993/"/>
    <hyperlink ref="C951" r:id="rId1023" display="https://sonbinh.chauduc.baria-vungtau.gov.vn/gioi-thieu-chung/"/>
    <hyperlink ref="C952" r:id="rId1024" display="https://www.facebook.com/tuoitrebariavungtau/"/>
    <hyperlink ref="C953" r:id="rId1025" display="https://binhgia.chauduc.baria-vungtau.gov.vn/"/>
    <hyperlink ref="C955" r:id="rId1026" display="https://binhtrung.chauduc.baria-vungtau.gov.vn/"/>
    <hyperlink ref="C956" r:id="rId1027" display="https://www.facebook.com/p/C%C3%B4ng-an-x%C3%A3-X%C3%A0-Bang-Ch%C3%A2u-%C4%90%E1%BB%A9c-100082972644977/"/>
    <hyperlink ref="C957" r:id="rId1028" display="https://xabang.chauduc.baria-vungtau.gov.vn/"/>
    <hyperlink ref="C959" r:id="rId1029" display="https://cubi.chauduc.baria-vungtau.gov.vn/"/>
    <hyperlink ref="C960" r:id="rId1030" display="https://www.facebook.com/ANTTXALANGLON/"/>
    <hyperlink ref="C961" r:id="rId1031" display="https://langlon.chauduc.baria-vungtau.gov.vn/"/>
    <hyperlink ref="C962" r:id="rId1032" display="https://www.facebook.com/AnreQuoc/?locale=vi_VN"/>
    <hyperlink ref="C963" r:id="rId1033" display="https://quangthanh.chauduc.baria-vungtau.gov.vn/"/>
    <hyperlink ref="C964" r:id="rId1034" display="https://www.facebook.com/2662607743981059"/>
    <hyperlink ref="C965" r:id="rId1035" display="https://kimlong.chauduc.baria-vungtau.gov.vn/"/>
    <hyperlink ref="C966" r:id="rId1036" display="https://www.facebook.com/LakevilleSuoiRao/"/>
    <hyperlink ref="C967" r:id="rId1037" display="https://suoirao.chauduc.baria-vungtau.gov.vn/"/>
    <hyperlink ref="C968" r:id="rId1038" display="https://www.facebook.com/p/UBND-x%C3%A3-%C4%90%C3%A1-B%E1%BA%A1c-100057558485065/"/>
    <hyperlink ref="C969" r:id="rId1039" display="https://dabac.chauduc.baria-vungtau.gov.vn/"/>
    <hyperlink ref="C971" r:id="rId1040" display="https://nghiathanh.chauduc.baria-vungtau.gov.vn/"/>
    <hyperlink ref="C972" r:id="rId1041" display="https://www.facebook.com/100091833332336"/>
    <hyperlink ref="C973" r:id="rId1042" display="https://phuocthuan.xuyenmoc.baria-vungtau.gov.vn/"/>
    <hyperlink ref="C975" r:id="rId1043" display="https://phuoctan.xuyenmoc.baria-vungtau.gov.vn/"/>
    <hyperlink ref="C977" r:id="rId1044" display="https://xuyenmoc.baria-vungtau.gov.vn/"/>
    <hyperlink ref="C979" r:id="rId1045" display="https://bongtrang.xuyenmoc.baria-vungtau.gov.vn/"/>
    <hyperlink ref="C981" r:id="rId1046" display="https://tanlam.xuyenmoc.baria-vungtau.gov.vn/"/>
    <hyperlink ref="C982" r:id="rId1047" display="https://www.facebook.com/baulamxuyenmoc/"/>
    <hyperlink ref="C983" r:id="rId1048" display="https://xuyenmoc.baria-vungtau.gov.vn/pages?item=ubnd-xa-bau-lam"/>
    <hyperlink ref="C985" r:id="rId1049" display="https://hoabinh.xuyenmoc.baria-vungtau.gov.vn/"/>
    <hyperlink ref="C986" r:id="rId1050" display="https://www.facebook.com/xahoahung/?locale=vi_VN"/>
    <hyperlink ref="C987" r:id="rId1051" display="https://hoahung.xuyenmoc.baria-vungtau.gov.vn/"/>
    <hyperlink ref="C988" r:id="rId1052" display="https://www.facebook.com/groups/2109375895872924/"/>
    <hyperlink ref="C989" r:id="rId1053" display="https://hoahiep.xuyenmoc.baria-vungtau.gov.vn/"/>
    <hyperlink ref="C991" r:id="rId1054" display="https://baria-vungtau.gov.vn/"/>
    <hyperlink ref="C992" r:id="rId1055" display="https://www.facebook.com/nvsportcamp.recreation/"/>
    <hyperlink ref="C993" r:id="rId1056" display="https://xuyenmoc.baria-vungtau.gov.vn/pages?item=ubnd-xa-bung-rieng"/>
    <hyperlink ref="C995" r:id="rId1057" display="https://binhchau.xuyenmoc.baria-vungtau.gov.vn/"/>
    <hyperlink ref="C996" r:id="rId1058" display="https://www.facebook.com/p/C%C3%B4ng-an-x%C3%A3-An-Ng%C3%A3i-100084310158502/"/>
    <hyperlink ref="C997" r:id="rId1059" display="http://ttkhcn.baria-vungtau.gov.vn/anngai/"/>
    <hyperlink ref="C999" r:id="rId1060" display="http://ttkhcn.baria-vungtau.gov.vn/TamPhuoc/"/>
    <hyperlink ref="C1000" r:id="rId1061" display="https://www.facebook.com/1483543611817428"/>
    <hyperlink ref="C1001" r:id="rId1062" display="http://ttkhcn.baria-vungtau.gov.vn/annhut/"/>
    <hyperlink ref="C1002" r:id="rId1063" display="https://www.facebook.com/p/C%C3%B4ng-an-x%C3%A3-Ph%C6%B0%E1%BB%9Bc-T%E1%BB%89nh-100083825657898/"/>
    <hyperlink ref="C1003" r:id="rId1064" display="http://ttkhcn.baria-vungtau.gov.vn/phuoctinh"/>
    <hyperlink ref="C1004" r:id="rId1065" display="https://www.facebook.com/caxphuochung/"/>
    <hyperlink ref="C1005" r:id="rId1066" display="http://ttkhcn.baria-vungtau.gov.vn/phuochung/"/>
    <hyperlink ref="C1007" r:id="rId1067" display="https://phuoclongtho.datdo.baria-vungtau.gov.vn/"/>
    <hyperlink ref="C1009" r:id="rId1068" display="https://phuochoi.datdo.baria-vungtau.gov.vn/"/>
    <hyperlink ref="C1011" r:id="rId1069" display="https://longmy.datdo.baria-vungtau.gov.vn/"/>
    <hyperlink ref="C1013" r:id="rId1070" display="https://longtan.datdo.baria-vungtau.gov.vn/"/>
    <hyperlink ref="C1015" r:id="rId1071" display="https://langdai.datdo.baria-vungtau.gov.vn/"/>
    <hyperlink ref="C1017" r:id="rId1072" display="https://baria-vungtau.gov.vn/sphere/baria/vungtau/page/xem-tin.cpx?uuid=64deee3e3c046a703b71dc45"/>
    <hyperlink ref="C1019" r:id="rId1073" display="https://tanhoa.phumy.baria-vungtau.gov.vn/"/>
    <hyperlink ref="C1021" r:id="rId1074" display="https://tanhai.phumy.baria-vungtau.gov.vn/"/>
    <hyperlink ref="C1022" r:id="rId1075" display="https://www.facebook.com/p/C%C3%B4ng-an-ph%C6%B0%E1%BB%9Dng-Ph%C6%B0%E1%BB%9Bc-Ho%C3%A0-100077482225656/"/>
    <hyperlink ref="C1023" r:id="rId1076" display="https://phuochoa.phumy.baria-vungtau.gov.vn/"/>
    <hyperlink ref="C1025" r:id="rId1077" display="http://tanlap1.tanphuoc.tiengiang.gov.vn/"/>
    <hyperlink ref="C1026" r:id="rId1078" display="https://www.facebook.com/p/Page-C%C3%B4ng-An-Ph%C6%B0%E1%BB%9Dng-M%E1%BB%B9-Xu%C3%A2n-100068711185475/"/>
    <hyperlink ref="C1027" r:id="rId1079" display="https://myxuan.phumy.baria-vungtau.gov.vn/"/>
    <hyperlink ref="C1029" r:id="rId1080" display="http://ttkhcn.baria-vungtau.gov.vn/songxoai/"/>
    <hyperlink ref="C1031" r:id="rId1081" display="http://ttkhcn.baria-vungtau.gov.vn/hacdich/"/>
    <hyperlink ref="C1032" r:id="rId1082" display="https://www.facebook.com/UBNDXaTocTien/"/>
    <hyperlink ref="C1033" r:id="rId1083" display="https://toctien.phumy.baria-vungtau.gov.vn/"/>
    <hyperlink ref="C1034" r:id="rId1084" display="https://www.facebook.com/tuoitrephuongtandinh/"/>
    <hyperlink ref="C1035" r:id="rId1085" display="http://www.congbao.hochiminhcity.gov.vn/cong-bao/van-ban/quyet-dinh/so/4759-qd-ubnd/ngay/24-09-2015/noi-dung/41284/41369"/>
    <hyperlink ref="C1036" r:id="rId1086" display="https://www.facebook.com/doanphuongdakao/?locale=vi_VN"/>
    <hyperlink ref="C1037" r:id="rId1087" display="https://phuongdakao.gov.vn/"/>
    <hyperlink ref="C1038" r:id="rId1088" display="https://www.facebook.com/p/C%C3%B4ng-an-ph%C6%B0%E1%BB%9Dng-B%E1%BA%BFn-Ngh%C3%A9-100081211247965/"/>
    <hyperlink ref="C1039" r:id="rId1089" display="https://phuongbennghe.gov.vn/"/>
    <hyperlink ref="C1040" r:id="rId1090" display="https://www.facebook.com/benthanhyouth/"/>
    <hyperlink ref="C1041" r:id="rId1091" display="https://hochiminhcity.gov.vn/"/>
    <hyperlink ref="C1042" r:id="rId1092" display="https://www.facebook.com/Roots.OrganicStore.JuiceBar/"/>
    <hyperlink ref="C1043" r:id="rId1093" display="http://phuongnguyenthaibinh.gov.vn/"/>
    <hyperlink ref="C1045" r:id="rId1094" display="http://phuongphamngulao.gov.vn/"/>
    <hyperlink ref="C1046" r:id="rId1095" display="https://www.facebook.com/142328344255375"/>
    <hyperlink ref="C1047" r:id="rId1096" display="http://phuongcauonglanh.gov.vn/"/>
    <hyperlink ref="C1049" r:id="rId1097" display="http://phuongcogiang.gov.vn/"/>
    <hyperlink ref="C1050" r:id="rId1098" display="https://www.facebook.com/doantn.pnct/"/>
    <hyperlink ref="C1051" r:id="rId1099" display="http://phuongnguyencutrinh.gov.vn/"/>
    <hyperlink ref="C1052" r:id="rId1100" display="https://www.facebook.com/bantincaukho/"/>
    <hyperlink ref="C1053" r:id="rId1101" display="http://phuongcaukho.gov.vn/"/>
    <hyperlink ref="C1054" r:id="rId1102" display="https://www.facebook.com/doanphuongthanhxuanq12/"/>
    <hyperlink ref="C1055" r:id="rId1103" display="http://www.phuongthanhxuan.gov.vn/"/>
    <hyperlink ref="C1056" r:id="rId1104" display="https://www.facebook.com/PhuongThanhLoc.Q12/?locale=vi_VN"/>
    <hyperlink ref="C1057" r:id="rId1105" display="http://www.phuongthanhloc.gov.vn/"/>
    <hyperlink ref="C1059" r:id="rId1106" display="http://www.quan12.hochiminhcity.gov.vn/pages/hiep-thanh.aspx"/>
    <hyperlink ref="C1060" r:id="rId1107" display="https://www.facebook.com/bantin.phuongThoiAn/"/>
    <hyperlink ref="C1061" r:id="rId1108" display="http://phuongthoian.gov.vn/"/>
    <hyperlink ref="C1062" r:id="rId1109" display="https://www.facebook.com/p/UBND-Ph%C6%B0%E1%BB%9Dng-T%C3%A2n-Ch%C3%A1nh-Hi%E1%BB%87p-100075998404846/"/>
    <hyperlink ref="C1063" r:id="rId1110" display="http://www.quan12.hochiminhcity.gov.vn/pages/tan-chanh-hiep.aspx"/>
    <hyperlink ref="C1064" r:id="rId1111" display="https://www.facebook.com/p/Ban-CHQS-ph%C6%B0%E1%BB%9Dng-An-Ph%C3%BA-%C4%90%C3%B4ng-Qu%E1%BA%ADn-12-100078939106549/"/>
    <hyperlink ref="C1065" r:id="rId1112" display="http://www.quan12.hochiminhcity.gov.vn/pages/an-phu-dong.aspx"/>
    <hyperlink ref="C1066" r:id="rId1113" display="https://www.facebook.com/p/Th%C3%B4ng-tin-ph%C6%B0%E1%BB%9Dng-T%C3%A2n-Th%E1%BB%9Bi-Hi%E1%BB%87p-100068745201574/"/>
    <hyperlink ref="C1067" r:id="rId1114" display="http://www.quan12.hochiminhcity.gov.vn/pages/tan-thoi-hiep.aspx"/>
    <hyperlink ref="C1068" r:id="rId1115" display="https://www.facebook.com/UBNDTrungMyTay/"/>
    <hyperlink ref="C1069" r:id="rId1116" display="http://www.quan12.hochiminhcity.gov.vn/tintuc/Lists/Posts/ViewPost.aspx?ID=5918"/>
    <hyperlink ref="C1070" r:id="rId1117" display="https://www.facebook.com/p/Ph%C6%B0%E1%BB%9Dng-T%C3%A2n-H%C6%B0ng-Thu%E1%BA%ADn-100068762164138/"/>
    <hyperlink ref="C1071" r:id="rId1118" display="http://www.quan12.hochiminhcity.gov.vn/pages/tan-hung-thuan.aspx"/>
    <hyperlink ref="C1072" r:id="rId1119" display="https://www.facebook.com/ubnd.pdht/?locale=vi_VN"/>
    <hyperlink ref="C1073" r:id="rId1120" display="http://www.quan12.hochiminhcity.gov.vn/pages/dong-hung-thuan.aspx"/>
    <hyperlink ref="C1074" r:id="rId1121" display="https://www.facebook.com/tuyengiaopttn/"/>
    <hyperlink ref="C1075" r:id="rId1122" display="http://www.quan12.hochiminhcity.gov.vn/pages/tan-thoi-nhat.aspx"/>
    <hyperlink ref="C1076" r:id="rId1123" display="https://www.facebook.com/PhuongLinhXuanThuDuc/?locale=vi_VN"/>
    <hyperlink ref="C1077" r:id="rId1124" display="https://linhxuan.tpthuduc.hochiminhcity.gov.vn/"/>
    <hyperlink ref="C1078" r:id="rId1125" display="https://www.facebook.com/p/Ph%C6%B0%E1%BB%9Dng-B%C3%ACnh-Chi%E1%BB%83u-100066770958387/"/>
    <hyperlink ref="C1079" r:id="rId1126" display="https://binhchieu.tpthuduc.hochiminhcity.gov.vn/"/>
    <hyperlink ref="C1080" r:id="rId1127" display="https://www.facebook.com/phuongLinhTrung.TpThuDuc/?locale=vi_VN"/>
    <hyperlink ref="C1081" r:id="rId1128" display="https://linhtrung.tpthuduc.hochiminhcity.gov.vn/"/>
    <hyperlink ref="C1082" r:id="rId1129" display="https://www.facebook.com/phuongtambinhtd/"/>
    <hyperlink ref="C1083" r:id="rId1130" display="https://tambinh.tpthuduc.hochiminhcity.gov.vn/"/>
    <hyperlink ref="C1085" r:id="rId1131" display="https://tamphu.tpthuduc.hochiminhcity.gov.vn/"/>
    <hyperlink ref="C1087" r:id="rId1132" display="https://hiepbinhphuoc.tpthuduc.hochiminhcity.gov.vn/"/>
    <hyperlink ref="C1088" r:id="rId1133" display="https://www.facebook.com/p/C%C3%B4ng-an-th%C3%A0nh-ph%E1%BB%91-Th%E1%BB%A7-%C4%90%E1%BB%A9c-100066442031973/?locale=hy_AM"/>
    <hyperlink ref="C1089" r:id="rId1134" display="https://hiepbinhchanh.tpthuduc.hochiminhcity.gov.vn/"/>
    <hyperlink ref="C1090" r:id="rId1135" display="https://www.facebook.com/p/Ph%C6%B0%E1%BB%9Dng-Linh-Chi%E1%BB%83u-TP-Th%E1%BB%A7-%C4%90%E1%BB%A9c-100064784807594/"/>
    <hyperlink ref="C1091" r:id="rId1136" display="https://linhchieu.tpthuduc.hochiminhcity.gov.vn/"/>
    <hyperlink ref="C1092" r:id="rId1137" display="https://www.facebook.com/p/Ph%C6%B0%E1%BB%9Dng-Linh-T%C3%A2y-TP-Th%E1%BB%A7-%C4%90%E1%BB%A9c-100085636577636/"/>
    <hyperlink ref="C1093" r:id="rId1138" display="https://linhtay.tpthuduc.hochiminhcity.gov.vn/"/>
    <hyperlink ref="C1094" r:id="rId1139" display="https://www.facebook.com/tuoitrecatphcm/"/>
    <hyperlink ref="C1095" r:id="rId1140" display="https://linhdong.tpthuduc.hochiminhcity.gov.vn/"/>
    <hyperlink ref="C1096" r:id="rId1141" display="https://www.facebook.com/p/Ph%C6%B0%E1%BB%9Dng-B%C3%ACnh-Th%E1%BB%8D-100069698377169/"/>
    <hyperlink ref="C1097" r:id="rId1142" display="https://binhtho.tpthuduc.hochiminhcity.gov.vn/"/>
    <hyperlink ref="C1099" r:id="rId1143" display="https://truongtho.tpthuduc.hochiminhcity.gov.vn/"/>
    <hyperlink ref="C1100" r:id="rId1144" display="https://www.facebook.com/doanphuonglongbinh.bienhoa.dongnai/"/>
    <hyperlink ref="C1101" r:id="rId1145" display="https://longbinh.tpthuduc.hochiminhcity.gov.vn/"/>
    <hyperlink ref="C1102" r:id="rId1146" display="https://www.facebook.com/p/Th%C3%B4ng-tin-ANTT-ph%C6%B0%E1%BB%9Dng-Long-Th%E1%BA%A1nh-M%E1%BB%B9-100069212829897/"/>
    <hyperlink ref="C1103" r:id="rId1147" display="https://longthanhmy.tpthuduc.hochiminhcity.gov.vn/"/>
    <hyperlink ref="C1105" r:id="rId1148" display="http://www.tanphu.hochiminhcity.gov.vn/"/>
    <hyperlink ref="C1107" r:id="rId1149" display="https://hiepphu.tpthuduc.hochiminhcity.gov.vn/"/>
    <hyperlink ref="C1108" r:id="rId1150" display="https://www.facebook.com/p/%C4%90%E1%BA%A3ng-%E1%BB%A7y-%E1%BB%A6y-ban-nh%C3%A2n-d%C3%A2n-ph%C6%B0%E1%BB%9Dng-T%C4%83ng-Nh%C6%A1n-Ph%C3%BA-B-100063824058267/"/>
    <hyperlink ref="C1109" r:id="rId1151" display="https://tangnhonphub.tpthuduc.hochiminhcity.gov.vn/"/>
    <hyperlink ref="C1111" r:id="rId1152" display="https://tangnhonphub.tpthuduc.hochiminhcity.gov.vn/"/>
    <hyperlink ref="C1112" r:id="rId1153" display="https://www.facebook.com/DTNPLB/?locale=vi_VN"/>
    <hyperlink ref="C1113" r:id="rId1154" display="https://phuoclongb.tpthuduc.hochiminhcity.gov.vn/"/>
    <hyperlink ref="C1114" r:id="rId1155" display="https://www.facebook.com/DTNPLB/?locale=vi_VN"/>
    <hyperlink ref="C1115" r:id="rId1156" display="http://phuoclonga.tpthuduc.hochiminhcity.gov.vn/"/>
    <hyperlink ref="C1116" r:id="rId1157" display="https://www.facebook.com/p/%C4%90%E1%BA%A3ng-b%E1%BB%99-Ph%C6%B0%E1%BB%9Dng-Tr%C6%B0%E1%BB%9Dng-Th%E1%BA%A1nh-Th%C3%A0nh-ph%E1%BB%91-Th%E1%BB%A7-%C4%90%E1%BB%A9c-Th%C3%A0nh-ph%E1%BB%91-H%E1%BB%93-Ch%C3%AD-Minh-100069366002768/"/>
    <hyperlink ref="C1117" r:id="rId1158" display="https://truongthanh.tpthuduc.hochiminhcity.gov.vn/"/>
    <hyperlink ref="C1119" r:id="rId1159" display="https://longphuoc.tpthuduc.hochiminhcity.gov.vn/"/>
    <hyperlink ref="C1120" r:id="rId1160" display="https://www.facebook.com/Hoangnghia1984/"/>
    <hyperlink ref="C1121" r:id="rId1161" display="https://longtruong.tpthuduc.hochiminhcity.gov.vn/"/>
    <hyperlink ref="C1123" r:id="rId1162" display="https://phuocbinh.tpthuduc.hochiminhcity.gov.vn/"/>
    <hyperlink ref="C1125" r:id="rId1163" display="https://phuhuu.tpthuduc.hochiminhcity.gov.vn/"/>
    <hyperlink ref="C1126" r:id="rId1164" display="https://www.facebook.com/p/%E1%BB%A6y-ban-nh%C3%A2n-d%C3%A2n-Ph%C6%B0%E1%BB%9Dng-15-Qu%E1%BA%ADn-11-100064712827995/"/>
    <hyperlink ref="C1127" r:id="rId1165" display="https://tanbinh.hochiminhcity.gov.vn/web/neoportal/thong-tin-lanh-dao/-/asset_publisher/JMjdrDRWLUY6/content/uy-ban-nhan-dan-phuong-15?inheritRedirect=false"/>
    <hyperlink ref="C1128" r:id="rId1166" display="https://www.facebook.com/phuong13tanbinh/"/>
    <hyperlink ref="C1129" r:id="rId1167" display="https://tanbinh.hochiminhcity.gov.vn/web/neoportal/-/uy-ban-nhan-dan-phuong-13"/>
    <hyperlink ref="C1130" r:id="rId1168" display="https://www.facebook.com/p/%E1%BB%A6y-Ban-Nh%C3%A2n-D%C3%A2n-ph%C6%B0%E1%BB%9Dng-17-G%C3%B2-V%E1%BA%A5p-100064599015946/"/>
    <hyperlink ref="C1131" r:id="rId1169" display="http://www.tanphu.hochiminhcity.gov.vn/van-ban-cua-ubnd-thanh-pho/quyet-dinh-so-172024qd-ubnd-ngay-0142024-cua-ubnd-thanh-pho-ho-chi-minh-ve-ban-ttnymobile986-21547.aspx"/>
    <hyperlink ref="C1132" r:id="rId1170" display="https://www.facebook.com/p/Ph%C6%B0%E1%BB%9Dng-6-Qu%E1%BA%ADn-B%C3%ACnh-Th%E1%BA%A1nh-100063683672949/"/>
    <hyperlink ref="C1133" r:id="rId1171" display="http://phuong6.quan10.gov.vn/"/>
    <hyperlink ref="C1135" r:id="rId1172" display="https://p16.govap.hochiminhcity.gov.vn/ubnd"/>
    <hyperlink ref="C1136" r:id="rId1173" display="https://www.facebook.com/tuoitrecatphcm/"/>
    <hyperlink ref="C1137" r:id="rId1174" display="https://phuong12govap.gov.vn/"/>
    <hyperlink ref="C1138" r:id="rId1175" display="https://www.facebook.com/tuoitrecatphcm/"/>
    <hyperlink ref="C1139" r:id="rId1176" display="http://phuong14.quan10.gov.vn/"/>
    <hyperlink ref="C1140" r:id="rId1177" display="https://www.facebook.com/tuoitrecatphcm/"/>
    <hyperlink ref="C1141" r:id="rId1178" display="http://phuong10.quan10.gov.vn/"/>
    <hyperlink ref="C1143" r:id="rId1179" display="https://vpub.hochiminhcity.gov.vn/"/>
    <hyperlink ref="C1144" r:id="rId1180" display="https://www.facebook.com/p/Ph%C6%B0%E1%BB%9Dng-7-B%C3%ACnh-Th%E1%BA%A1nh-100029413493915/"/>
    <hyperlink ref="C1145" r:id="rId1181" display="https://tanbinh.hochiminhcity.gov.vn/web/neoportal/-/uy-ban-nhan-dan-phuong-7"/>
    <hyperlink ref="C1147" r:id="rId1182" display="http://www.congbao.hochiminhcity.gov.vn/cong-bao/van-ban/quyet-dinh/so/1322-qd-ubnd/ngay/22-04-2024/noi-dung/46464/46512"/>
    <hyperlink ref="C1148" r:id="rId1183" display="https://www.facebook.com/tuoitrecatphcm/"/>
    <hyperlink ref="C1149" r:id="rId1184" display="https://vpub.hochiminhcity.gov.vn/"/>
    <hyperlink ref="C1150" r:id="rId1185" display="https://www.facebook.com/p/B%E1%BA%A3n-tin-Ph%C6%B0%E1%BB%9Dng-9-Qu%E1%BA%ADn-11-100077663132015/"/>
    <hyperlink ref="C1151" r:id="rId1186" display="https://tanbinh.hochiminhcity.gov.vn/web/neoportal/-/uy-ban-nhan-dan-phuong-9"/>
    <hyperlink ref="C1152" r:id="rId1187" display="https://www.facebook.com/tuoitrecatphcm/"/>
    <hyperlink ref="C1153" r:id="rId1188" display=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/>
    <hyperlink ref="C1154" r:id="rId1189" display="https://www.facebook.com/p/%E1%BB%A6y-ban-nh%C3%A2n-d%C3%A2n-ph%C6%B0%E1%BB%9Dng-11-qu%E1%BA%ADn-T%C3%A2n-B%C3%ACnh-100064941120082/"/>
    <hyperlink ref="C1155" r:id="rId1190" display="http://phuong11.quan10.gov.vn/"/>
    <hyperlink ref="C1156" r:id="rId1191" display="https://www.facebook.com/tuoitrecatphcm/"/>
    <hyperlink ref="C1157" r:id="rId1192" display="https://quan3.hochiminhcity.gov.vn/"/>
    <hyperlink ref="C1158" r:id="rId1193" display="https://www.facebook.com/phuong13tanbinh/"/>
    <hyperlink ref="C1159" r:id="rId1194" display="https://tanbinh.hochiminhcity.gov.vn/web/neoportal/-/uy-ban-nhan-dan-phuong-13"/>
    <hyperlink ref="C1160" r:id="rId1195" display="https://www.facebook.com/p/%E1%BB%A6y-ban-nh%C3%A2n-d%C3%A2n-ph%C6%B0%E1%BB%9Dng-11-qu%E1%BA%ADn-T%C3%A2n-B%C3%ACnh-100064941120082/"/>
    <hyperlink ref="C1161" r:id="rId1196" display="http://phuong11.quan10.gov.vn/"/>
    <hyperlink ref="C1162" r:id="rId1197" display="https://www.facebook.com/p/Ph%C6%B0%E1%BB%9Dng-27-Qu%E1%BA%ADn-B%C3%ACnh-Th%E1%BA%A1nh-100069111313987/"/>
    <hyperlink ref="C1163" r:id="rId1198" display="http://congbao.hochiminhcity.gov.vn/tin-tuc-tong-hop/Nhiem-vu-quy-hoach-phan-khu-ty-le-1-2000-khu-dan-cu-phuong-27--quan-Binh-Thanh"/>
    <hyperlink ref="C1164" r:id="rId1199" display="https://www.facebook.com/tuoitrecatphcm/"/>
    <hyperlink ref="C1165" r:id="rId1200" display="http://congbao.hochiminhcity.gov.vn/cong-bao/van-ban/quyet-dinh/so/4267-qd-ubnd/ngay/26-08-2014/noi-dung/40400/40438"/>
    <hyperlink ref="C1166" r:id="rId1201" display="https://www.facebook.com/tuoitrecatphcm/"/>
    <hyperlink ref="C1167" r:id="rId1202" display="https://phuong12govap.gov.vn/"/>
    <hyperlink ref="C1169" r:id="rId1203" display="http://phuthanh.tanphu.hochiminhcity.gov.vn/thu-tuc-hanh-chinh/quyet-dinh-so-4324qd-ubnd-ngay-13122022-cua-uy-ban-nhan-dan-thanh-pho-ve-ban-ha-cmobile1583-18278.aspx"/>
    <hyperlink ref="C1171" r:id="rId1204" display="https://vpub.hochiminhcity.gov.vn/"/>
    <hyperlink ref="C1172" r:id="rId1205" display="https://www.facebook.com/p/Ph%C6%B0%E1%BB%9Dng-7-B%C3%ACnh-Th%E1%BA%A1nh-100029413493915/"/>
    <hyperlink ref="C1173" r:id="rId1206" display="https://tanbinh.hochiminhcity.gov.vn/web/neoportal/-/uy-ban-nhan-dan-phuong-7"/>
    <hyperlink ref="C1175" r:id="rId1207" display=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/>
    <hyperlink ref="C1176" r:id="rId1208" display="https://www.facebook.com/tuoitrecatphcm/"/>
    <hyperlink ref="C1177" r:id="rId1209" display="https://phuong6govap.gov.vn/"/>
    <hyperlink ref="C1178" r:id="rId1210" display="https://www.facebook.com/tuoitrecatphcm/"/>
    <hyperlink ref="C1179" r:id="rId1211" display="http://phuong14.quan10.gov.vn/"/>
    <hyperlink ref="C1180" r:id="rId1212" display="https://www.facebook.com/p/%E1%BB%A6y-ban-nh%C3%A2n-d%C3%A2n-Ph%C6%B0%E1%BB%9Dng-15-Qu%E1%BA%ADn-11-100064712827995/"/>
    <hyperlink ref="C1181" r:id="rId1213" display="https://tanbinh.hochiminhcity.gov.vn/web/neoportal/thong-tin-lanh-dao/-/asset_publisher/JMjdrDRWLUY6/content/uy-ban-nhan-dan-phuong-15?inheritRedirect=false"/>
    <hyperlink ref="C1183" r:id="rId1214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184" r:id="rId1215" display="https://www.facebook.com/tuoitrecatphcm/"/>
    <hyperlink ref="C1185" r:id="rId1216" display="https://vpub.hochiminhcity.gov.vn/"/>
    <hyperlink ref="C1186" r:id="rId1217" display="https://www.facebook.com/tuoitrecatphcm/"/>
    <hyperlink ref="C1187" r:id="rId1218" display="https://quan3.hochiminhcity.gov.vn/"/>
    <hyperlink ref="C1188" r:id="rId1219" display="https://www.facebook.com/p/%E1%BB%A6y-Ban-Nh%C3%A2n-D%C3%A2n-ph%C6%B0%E1%BB%9Dng-17-G%C3%B2-V%E1%BA%A5p-100064599015946/"/>
    <hyperlink ref="C1189" r:id="rId1220" display="http://www.tanphu.hochiminhcity.gov.vn/van-ban-cua-ubnd-thanh-pho/quyet-dinh-so-172024qd-ubnd-ngay-0142024-cua-ubnd-thanh-pho-ho-chi-minh-ve-ban-ttnymobile986-21547.aspx"/>
    <hyperlink ref="C1190" r:id="rId1221" display="https://www.facebook.com/tuoitrephuong21/"/>
    <hyperlink ref="C1191" r:id="rId1222" display="http://congbao.hochiminhcity.gov.vn/cong-bao/van-ban/quyet-dinh/so/02-2021-qd-ubnd/ngay/21-01-2021/noi-dung/44283/44292"/>
    <hyperlink ref="C1192" r:id="rId1223" display="https://www.facebook.com/p/Ph%C6%B0%E1%BB%9Dng-22-Qu%E1%BA%ADn-B%C3%ACnh-Th%E1%BA%A1nh-100083001625347/"/>
    <hyperlink ref="C1193" r:id="rId1224" display="https://phuong22binhthanh.gov.vn/"/>
    <hyperlink ref="C1194" r:id="rId1225" display="https://www.facebook.com/p/Ph%C6%B0%E1%BB%9Dng-19-Qu%E1%BA%ADn-B%C3%ACnh-Th%E1%BA%A1nh-100076176696498/?locale=vi_VN"/>
    <hyperlink ref="C1195" r:id="rId1226" display="http://tanthanh.tanphu.hochiminhcity.gov.vn/cai-cach-hanh-chinh/cong-van-so-3239ubnd-kstt-ngay-1162024-cua-uy-ban-nhan-dan-thanh-pho-ho-chi-min-tthcmobile1026-20714.aspx"/>
    <hyperlink ref="C1197" r:id="rId1227" display="http://www.congbao.hochiminhcity.gov.vn/cong-bao/van-ban/quyet-dinh/so/1068-qd-ubnd/ngay/28-03-2023/45404"/>
    <hyperlink ref="C1199" r:id="rId1228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201" r:id="rId1229" display="http://www.congbao.hochiminhcity.gov.vn/cong-bao/van-ban/quyet-dinh/so/1322-qd-ubnd/ngay/22-04-2024/noi-dung/46464/46512"/>
    <hyperlink ref="C1202" r:id="rId1230" display="https://www.facebook.com/tuoitrecatphcm/"/>
    <hyperlink ref="C1203" r:id="rId1231" display="https://phuong12govap.gov.vn/"/>
    <hyperlink ref="C1204" r:id="rId1232" display="https://www.facebook.com/phuong13tanbinh/"/>
    <hyperlink ref="C1205" r:id="rId1233" display="https://tanbinh.hochiminhcity.gov.vn/web/neoportal/-/uy-ban-nhan-dan-phuong-13"/>
    <hyperlink ref="C1206" r:id="rId1234" display="https://www.facebook.com/tuoitrecatphcm/"/>
    <hyperlink ref="C1207" r:id="rId1235" display="https://vpub.hochiminhcity.gov.vn/"/>
    <hyperlink ref="C1208" r:id="rId1236" display="https://www.facebook.com/tuoitrecatphcm/"/>
    <hyperlink ref="C1209" r:id="rId1237" display="https://quan3.hochiminhcity.gov.vn/"/>
    <hyperlink ref="C1210" r:id="rId1238" display="https://www.facebook.com/p/%E1%BB%A6y-ban-nh%C3%A2n-d%C3%A2n-ph%C6%B0%E1%BB%9Dng-11-qu%E1%BA%ADn-T%C3%A2n-B%C3%ACnh-100064941120082/"/>
    <hyperlink ref="C1211" r:id="rId1239" display="http://phuong11.quan10.gov.vn/"/>
    <hyperlink ref="C1212" r:id="rId1240" display="https://www.facebook.com/p/Ph%C6%B0%E1%BB%9Dng-7-B%C3%ACnh-Th%E1%BA%A1nh-100029413493915/"/>
    <hyperlink ref="C1213" r:id="rId1241" display="https://tanbinh.hochiminhcity.gov.vn/web/neoportal/-/uy-ban-nhan-dan-phuong-7"/>
    <hyperlink ref="C1215" r:id="rId1242" display="https://vpub.hochiminhcity.gov.vn/"/>
    <hyperlink ref="C1216" r:id="rId1243" display="https://www.facebook.com/tuoitrecatphcm/"/>
    <hyperlink ref="C1217" r:id="rId1244" display="http://phuong10.quan10.gov.vn/"/>
    <hyperlink ref="C1218" r:id="rId1245" display="https://www.facebook.com/tuoitrecatphcm/"/>
    <hyperlink ref="C1219" r:id="rId1246" display="https://phuong6govap.gov.vn/"/>
    <hyperlink ref="C1220" r:id="rId1247" display="https://www.facebook.com/tuoitrecatphcm/"/>
    <hyperlink ref="C1221" r:id="rId1248" display="https://vpub.hochiminhcity.gov.vn/portal/home/lich-cong-tac/calendar-by-month.aspx?y=2021&amp;m=8"/>
    <hyperlink ref="C1222" r:id="rId1249" display="https://www.facebook.com/p/B%E1%BA%A3n-tin-Ph%C6%B0%E1%BB%9Dng-9-Qu%E1%BA%ADn-11-100077663132015/"/>
    <hyperlink ref="C1223" r:id="rId1250" display="https://hochiminhcity.gov.vn/-/thong-tin-chi-ao-ieu-hanh-cua-thuong-truc-uy-ban-nhan-dan-thanh-pho-ho-chi-minh-ngay-09-09-2024"/>
    <hyperlink ref="C1224" r:id="rId1251" display="https://www.facebook.com/tuoitrecatphcm/"/>
    <hyperlink ref="C1225" r:id="rId1252" display="http://phuong14.quan10.gov.vn/"/>
    <hyperlink ref="C1226" r:id="rId1253" display="https://www.facebook.com/p/%E1%BB%A6y-ban-nh%C3%A2n-d%C3%A2n-Ph%C6%B0%E1%BB%9Dng-15-Qu%E1%BA%ADn-11-100064712827995/"/>
    <hyperlink ref="C1227" r:id="rId1254" display="https://tanbinh.hochiminhcity.gov.vn/web/neoportal/thong-tin-lanh-dao/-/asset_publisher/JMjdrDRWLUY6/content/uy-ban-nhan-dan-phuong-15?inheritRedirect=false"/>
    <hyperlink ref="C1229" r:id="rId1255" display="http://tansonnhi.tanphu.hochiminhcity.gov.vn/"/>
    <hyperlink ref="C1230" r:id="rId1256" display="https://www.facebook.com/p/M%E1%BA%B7t-tr%E1%BA%ADn-ph%C6%B0%E1%BB%9Dng-T%C3%A2y-Th%E1%BA%A1nh-qu%E1%BA%ADn-T%C3%A2n-Ph%C3%BA-TP-H%E1%BB%93-Ch%C3%AD-Minh-100077332299548/"/>
    <hyperlink ref="C1231" r:id="rId1257" display="http://taythanh.tanphu.hochiminhcity.gov.vn/"/>
    <hyperlink ref="C1233" r:id="rId1258" display="http://sonky.tanphu.hochiminhcity.gov.vn/"/>
    <hyperlink ref="C1234" r:id="rId1259" display="https://www.facebook.com/tanquy.tuoitre/"/>
    <hyperlink ref="C1235" r:id="rId1260" display="http://tanquy.tanphu.hochiminhcity.gov.vn/"/>
    <hyperlink ref="C1237" r:id="rId1261" display="http://tanthanh.tanphu.hochiminhcity.gov.vn/"/>
    <hyperlink ref="C1239" r:id="rId1262" display="http://phuthohoa.tanphu.hochiminhcity.gov.vn/"/>
    <hyperlink ref="C1240" r:id="rId1263" display="https://www.facebook.com/rockitfitnesscenter/"/>
    <hyperlink ref="C1241" r:id="rId1264" display="http://phuthanh.tanphu.hochiminhcity.gov.vn/"/>
    <hyperlink ref="C1243" r:id="rId1265" display="http://phutrung.tanphu.hochiminhcity.gov.vn/"/>
    <hyperlink ref="C1245" r:id="rId1266" display="http://hoathanh.tanphu.hochiminhcity.gov.vn/"/>
    <hyperlink ref="C1246" r:id="rId1267" display="https://www.facebook.com/tuoitrehieptanquantanphu/"/>
    <hyperlink ref="C1247" r:id="rId1268" display="http://hieptan.tanphu.hochiminhcity.gov.vn/"/>
    <hyperlink ref="C1248" r:id="rId1269" display="https://www.facebook.com/tuoitretanthoihiep/"/>
    <hyperlink ref="C1249" r:id="rId1270" display="http://tanthoihoa.tanphu.hochiminhcity.gov.vn/"/>
    <hyperlink ref="C1251" r:id="rId1271" display="http://www.congbao.hochiminhcity.gov.vn/cong-bao/van-ban/quyet-dinh/so/1322-qd-ubnd/ngay/22-04-2024/noi-dung/46464/46512"/>
    <hyperlink ref="C1253" r:id="rId1272" display="https://vpub.hochiminhcity.gov.vn/"/>
    <hyperlink ref="C1254" r:id="rId1273" display="https://www.facebook.com/p/B%E1%BA%A3n-tin-Ph%C6%B0%E1%BB%9Dng-9-Qu%E1%BA%ADn-11-100077663132015/"/>
    <hyperlink ref="C1255" r:id="rId1274" display="https://hochiminhcity.gov.vn/-/thong-tin-chi-ao-ieu-hanh-cua-thuong-truc-uy-ban-nhan-dan-thanh-pho-ho-chi-minh-ngay-09-09-2024"/>
    <hyperlink ref="C1256" r:id="rId1275" display="https://www.facebook.com/p/Ph%C6%B0%E1%BB%9Dng-7-B%C3%ACnh-Th%E1%BA%A1nh-100029413493915/"/>
    <hyperlink ref="C1257" r:id="rId1276" display="https://tanbinh.hochiminhcity.gov.vn/web/neoportal/-/uy-ban-nhan-dan-phuong-7"/>
    <hyperlink ref="C1258" r:id="rId1277" display="https://www.facebook.com/tuoitrecatphcm/"/>
    <hyperlink ref="C1259" r:id="rId1278" display="https://quan3.hochiminhcity.gov.vn/"/>
    <hyperlink ref="C1260" r:id="rId1279" display="https://www.facebook.com/tuoitrecatphcm/"/>
    <hyperlink ref="C1261" r:id="rId1280" display="https://vpub.hochiminhcity.gov.vn/"/>
    <hyperlink ref="C1263" r:id="rId1281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264" r:id="rId1282" display="https://www.facebook.com/tuoitrecatphcm/"/>
    <hyperlink ref="C1265" r:id="rId1283" display="https://vpub.hochiminhcity.gov.vn/portal/home/lich-cong-tac/calendar-by-month.aspx?y=2021&amp;m=8"/>
    <hyperlink ref="C1266" r:id="rId1284" display="https://www.facebook.com/p/%E1%BB%A6y-ban-nh%C3%A2n-d%C3%A2n-Ph%C6%B0%E1%BB%9Dng-15-Qu%E1%BA%ADn-11-100064712827995/"/>
    <hyperlink ref="C1267" r:id="rId1285" display="https://tanbinh.hochiminhcity.gov.vn/web/neoportal/thong-tin-lanh-dao/-/asset_publisher/JMjdrDRWLUY6/content/uy-ban-nhan-dan-phuong-15?inheritRedirect=false"/>
    <hyperlink ref="C1268" r:id="rId1286" display="https://www.facebook.com/tuoitrecatphcm/"/>
    <hyperlink ref="C1269" r:id="rId1287" display="http://phuong10.quan10.gov.vn/"/>
    <hyperlink ref="C1270" r:id="rId1288" display="https://www.facebook.com/p/%E1%BB%A6y-ban-nh%C3%A2n-d%C3%A2n-ph%C6%B0%E1%BB%9Dng-11-qu%E1%BA%ADn-T%C3%A2n-B%C3%ACnh-100064941120082/"/>
    <hyperlink ref="C1271" r:id="rId1289" display="http://phuong11.quan10.gov.vn/"/>
    <hyperlink ref="C1272" r:id="rId1290" display="https://www.facebook.com/p/%E1%BB%A6y-Ban-Nh%C3%A2n-D%C3%A2n-ph%C6%B0%E1%BB%9Dng-17-G%C3%B2-V%E1%BA%A5p-100064599015946/"/>
    <hyperlink ref="C1273" r:id="rId1291" display="http://www.tanphu.hochiminhcity.gov.vn/van-ban-cua-ubnd-thanh-pho/quyet-dinh-so-172024qd-ubnd-ngay-0142024-cua-ubnd-thanh-pho-ho-chi-minh-ve-ban-ttnymobile986-21547.aspx"/>
    <hyperlink ref="C1274" r:id="rId1292" display="https://www.facebook.com/tuoitrecatphcm/"/>
    <hyperlink ref="C1275" r:id="rId1293" display="http://phuong14.quan10.gov.vn/"/>
    <hyperlink ref="C1276" r:id="rId1294" display="https://www.facebook.com/tuoitrecatphcm/"/>
    <hyperlink ref="C1277" r:id="rId1295" display="https://phuong12govap.gov.vn/"/>
    <hyperlink ref="C1278" r:id="rId1296" display="https://www.facebook.com/phuong13tanbinh/"/>
    <hyperlink ref="C1279" r:id="rId1297" display="https://tanbinh.hochiminhcity.gov.vn/web/neoportal/-/uy-ban-nhan-dan-phuong-13"/>
    <hyperlink ref="C1281" r:id="rId1298" display="https://thaodien.tpthuduc.hochiminhcity.gov.vn/"/>
    <hyperlink ref="C1282" r:id="rId1299" display="https://www.facebook.com/tuoitrephuonganphu/"/>
    <hyperlink ref="C1283" r:id="rId1300" display="http://phuthanh.tanphu.hochiminhcity.gov.vn/"/>
    <hyperlink ref="C1284" r:id="rId1301" display="https://www.facebook.com/tuoitrecatphcm/"/>
    <hyperlink ref="C1285" r:id="rId1302" display="https://binhtho.tpthuduc.hochiminhcity.gov.vn/"/>
    <hyperlink ref="C1286" r:id="rId1303" display="https://www.facebook.com/tuoitrephuongbinhtrungtay/?locale=vi_VN"/>
    <hyperlink ref="C1287" r:id="rId1304" display="https://binhtrungdong.tpthuduc.hochiminhcity.gov.vn/"/>
    <hyperlink ref="C1288" r:id="rId1305" display="https://www.facebook.com/tuoitrephuongbinhtrungtay/?locale=vi_VN"/>
    <hyperlink ref="C1289" r:id="rId1306" display="https://binhtrungtay.tpthuduc.hochiminhcity.gov.vn/"/>
    <hyperlink ref="C1291" r:id="rId1307" display="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"/>
    <hyperlink ref="C1293" r:id="rId1308" display="https://www.ankhanhtpthuduc.gov.vn/"/>
    <hyperlink ref="C1295" r:id="rId1309" display="http://catlai.tpthuduc.hochiminhcity.gov.vn/"/>
    <hyperlink ref="C1296" r:id="rId1310" display="https://www.facebook.com/phuongthanhmyloi/"/>
    <hyperlink ref="C1297" r:id="rId1311" display="https://thanhmyloi.tpthuduc.hochiminhcity.gov.vn/"/>
    <hyperlink ref="C1298" r:id="rId1312" display="https://www.facebook.com/cenhochiminh/"/>
    <hyperlink ref="C1299" r:id="rId1313" display="https://anloidong.tpthuduc.hochiminhcity.gov.vn/"/>
    <hyperlink ref="C1301" r:id="rId1314" display="https://thuthiem.tpthuduc.hochiminhcity.gov.vn/"/>
    <hyperlink ref="C1302" r:id="rId1315" display="https://www.facebook.com/tuoitrecatphcm/"/>
    <hyperlink ref="C1303" r:id="rId1316" display="https://vpub.hochiminhcity.gov.vn/portal/home/lich-cong-tac/calendar-by-month.aspx?y=2021&amp;m=8"/>
    <hyperlink ref="C1304" r:id="rId1317" display="https://www.facebook.com/p/Ph%C6%B0%E1%BB%9Dng-7-B%C3%ACnh-Th%E1%BA%A1nh-100029413493915/"/>
    <hyperlink ref="C1305" r:id="rId1318" display="https://tanbinh.hochiminhcity.gov.vn/web/neoportal/-/uy-ban-nhan-dan-phuong-7"/>
    <hyperlink ref="C1306" r:id="rId1319" display="https://www.facebook.com/tuoitrecatphcm/"/>
    <hyperlink ref="C1307" r:id="rId1320" display="http://phuong14.quan10.gov.vn/"/>
    <hyperlink ref="C1308" r:id="rId1321" display="https://www.facebook.com/tuoitrecatphcm/"/>
    <hyperlink ref="C1309" r:id="rId1322" display="https://phuong12govap.gov.vn/"/>
    <hyperlink ref="C1310" r:id="rId1323" display="https://www.facebook.com/p/%E1%BB%A6y-ban-nh%C3%A2n-d%C3%A2n-ph%C6%B0%E1%BB%9Dng-11-qu%E1%BA%ADn-T%C3%A2n-B%C3%ACnh-100064941120082/"/>
    <hyperlink ref="C1311" r:id="rId1324" display="http://phuong11.quan10.gov.vn/"/>
    <hyperlink ref="C1312" r:id="rId1325" display="https://www.facebook.com/phuong13tanbinh/"/>
    <hyperlink ref="C1313" r:id="rId1326" display="https://tanbinh.hochiminhcity.gov.vn/web/neoportal/-/uy-ban-nhan-dan-phuong-13"/>
    <hyperlink ref="C1314" r:id="rId1327" display="https://www.facebook.com/tuoitrecatphcm/"/>
    <hyperlink ref="C1315" r:id="rId1328" display="https://phuong6govap.gov.vn/"/>
    <hyperlink ref="C1316" r:id="rId1329" display="https://www.facebook.com/p/B%E1%BA%A3n-tin-Ph%C6%B0%E1%BB%9Dng-9-Qu%E1%BA%ADn-11-100077663132015/"/>
    <hyperlink ref="C1317" r:id="rId1330" display="https://hochiminhcity.gov.vn/-/thong-tin-chi-ao-ieu-hanh-cua-thuong-truc-uy-ban-nhan-dan-thanh-pho-ho-chi-minh-ngay-09-09-2024"/>
    <hyperlink ref="C1318" r:id="rId1331" display="https://www.facebook.com/tuoitrecatphcm/"/>
    <hyperlink ref="C1319" r:id="rId1332" display="http://phuong10.quan10.gov.vn/"/>
    <hyperlink ref="C1321" r:id="rId1333" display="http://www.congbao.hochiminhcity.gov.vn/cong-bao/van-ban/quyet-dinh/so/1322-qd-ubnd/ngay/22-04-2024/noi-dung/46464/46512"/>
    <hyperlink ref="C1323" r:id="rId1334" display="https://vpub.hochiminhcity.gov.vn/"/>
    <hyperlink ref="C1324" r:id="rId1335" display="https://www.facebook.com/tuoitrecatphcm/"/>
    <hyperlink ref="C1325" r:id="rId1336" display="https://quan3.hochiminhcity.gov.vn/"/>
    <hyperlink ref="C1327" r:id="rId1337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28" r:id="rId1338" display="https://www.facebook.com/tuoitrecatphcm/"/>
    <hyperlink ref="C1329" r:id="rId1339" display="https://vpub.hochiminhcity.gov.vn/"/>
    <hyperlink ref="C1330" r:id="rId1340" display="https://www.facebook.com/p/%E1%BB%A6y-ban-nh%C3%A2n-d%C3%A2n-Ph%C6%B0%E1%BB%9Dng-15-Qu%E1%BA%ADn-11-100064712827995/"/>
    <hyperlink ref="C1331" r:id="rId1341" display="https://tanbinh.hochiminhcity.gov.vn/web/neoportal/thong-tin-lanh-dao/-/asset_publisher/JMjdrDRWLUY6/content/uy-ban-nhan-dan-phuong-15?inheritRedirect=false"/>
    <hyperlink ref="C1332" r:id="rId1342" display="https://www.facebook.com/phuong13tanbinh/"/>
    <hyperlink ref="C1333" r:id="rId1343" display="https://tanbinh.hochiminhcity.gov.vn/web/neoportal/-/uy-ban-nhan-dan-phuong-13"/>
    <hyperlink ref="C1334" r:id="rId1344" display="https://www.facebook.com/tuoitrecatphcm/"/>
    <hyperlink ref="C1335" r:id="rId1345" display="http://phuong14.quan10.gov.vn/"/>
    <hyperlink ref="C1336" r:id="rId1346" display="https://www.facebook.com/tuoitrecatphcm/"/>
    <hyperlink ref="C1337" r:id="rId1347" display="https://phuong12govap.gov.vn/"/>
    <hyperlink ref="C1338" r:id="rId1348" display="https://www.facebook.com/p/%E1%BB%A6y-ban-nh%C3%A2n-d%C3%A2n-ph%C6%B0%E1%BB%9Dng-11-qu%E1%BA%ADn-T%C3%A2n-B%C3%ACnh-100064941120082/"/>
    <hyperlink ref="C1339" r:id="rId1349" display="http://phuong11.quan10.gov.vn/"/>
    <hyperlink ref="C1340" r:id="rId1350" display="https://www.facebook.com/tuoitrecatphcm/"/>
    <hyperlink ref="C1341" r:id="rId1351" display="http://phuong10.quan10.gov.vn/"/>
    <hyperlink ref="C1342" r:id="rId1352" display="https://www.facebook.com/p/B%E1%BA%A3n-tin-Ph%C6%B0%E1%BB%9Dng-9-Qu%E1%BA%ADn-11-100077663132015/"/>
    <hyperlink ref="C1343" r:id="rId1353" display="https://hochiminhcity.gov.vn/-/thong-tin-chi-ao-ieu-hanh-cua-thuong-truc-uy-ban-nhan-dan-thanh-pho-ho-chi-minh-ngay-09-09-2024"/>
    <hyperlink ref="C1344" r:id="rId1354" display="https://www.facebook.com/tuoitrecatphcm/"/>
    <hyperlink ref="C1345" r:id="rId1355" display="https://vpub.hochiminhcity.gov.vn/"/>
    <hyperlink ref="C1346" r:id="rId1356" display="https://www.facebook.com/tuoitrecatphcm/"/>
    <hyperlink ref="C1347" r:id="rId1357" display="https://vpub.hochiminhcity.gov.vn/portal/home/lich-cong-tac/calendar-by-month.aspx?y=2021&amp;m=8"/>
    <hyperlink ref="C1349" r:id="rId1358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51" r:id="rId1359" display="http://www.congbao.hochiminhcity.gov.vn/cong-bao/van-ban/quyet-dinh/so/1322-qd-ubnd/ngay/22-04-2024/noi-dung/46464/46512"/>
    <hyperlink ref="C1352" r:id="rId1360" display="https://www.facebook.com/p/Ph%C6%B0%E1%BB%9Dng-7-B%C3%ACnh-Th%E1%BA%A1nh-100029413493915/"/>
    <hyperlink ref="C1353" r:id="rId1361" display="https://tanbinh.hochiminhcity.gov.vn/web/neoportal/-/uy-ban-nhan-dan-phuong-7"/>
    <hyperlink ref="C1355" r:id="rId1362" display="https://vpub.hochiminhcity.gov.vn/"/>
    <hyperlink ref="C1356" r:id="rId1363" display="https://www.facebook.com/tuoitrecatphcm/"/>
    <hyperlink ref="C1357" r:id="rId1364" display="https://phuong6govap.gov.vn/"/>
    <hyperlink ref="C1358" r:id="rId1365" display="https://www.facebook.com/tuoitrecatphcm/"/>
    <hyperlink ref="C1359" r:id="rId1366" display="https://quan3.hochiminhcity.gov.vn/"/>
    <hyperlink ref="C1360" r:id="rId1367" display="https://www.facebook.com/p/%E1%BB%A6y-ban-nh%C3%A2n-d%C3%A2n-Ph%C6%B0%E1%BB%9Dng-15-Qu%E1%BA%ADn-11-100064712827995/"/>
    <hyperlink ref="C1361" r:id="rId1368" display="https://tanbinh.hochiminhcity.gov.vn/web/neoportal/thong-tin-lanh-dao/-/asset_publisher/JMjdrDRWLUY6/content/uy-ban-nhan-dan-phuong-15?inheritRedirect=false"/>
    <hyperlink ref="C1363" r:id="rId1369" display="https://vpub.hochiminhcity.gov.vn/"/>
    <hyperlink ref="C1364" r:id="rId1370" display="https://www.facebook.com/tuoitrecatphcm/"/>
    <hyperlink ref="C1365" r:id="rId1371" display="http://phuong14.quan10.gov.vn/"/>
    <hyperlink ref="C1366" r:id="rId1372" display="https://www.facebook.com/p/%E1%BB%A6y-ban-nh%C3%A2n-d%C3%A2n-ph%C6%B0%E1%BB%9Dng-11-qu%E1%BA%ADn-T%C3%A2n-B%C3%ACnh-100064941120082/"/>
    <hyperlink ref="C1367" r:id="rId1373" display="http://phuong11.quan10.gov.vn/"/>
    <hyperlink ref="C1368" r:id="rId1374" display="https://www.facebook.com/tuoitrecatphcm/"/>
    <hyperlink ref="C1369" r:id="rId1375" display="https://quan3.hochiminhcity.gov.vn/"/>
    <hyperlink ref="C1370" r:id="rId1376" display="https://www.facebook.com/tuoitrecatphcm/"/>
    <hyperlink ref="C1371" r:id="rId1377" display="http://phuong10.quan10.gov.vn/"/>
    <hyperlink ref="C1372" r:id="rId1378" display="https://www.facebook.com/phuong13tanbinh/"/>
    <hyperlink ref="C1373" r:id="rId1379" display="https://tanbinh.hochiminhcity.gov.vn/web/neoportal/-/uy-ban-nhan-dan-phuong-13"/>
    <hyperlink ref="C1374" r:id="rId1380" display="https://www.facebook.com/tuoitrecatphcm/"/>
    <hyperlink ref="C1375" r:id="rId1381" display="https://vpub.hochiminhcity.gov.vn/portal/home/lich-cong-tac/calendar-by-month.aspx?y=2021&amp;m=8"/>
    <hyperlink ref="C1376" r:id="rId1382" display="https://www.facebook.com/p/B%E1%BA%A3n-tin-Ph%C6%B0%E1%BB%9Dng-9-Qu%E1%BA%ADn-11-100077663132015/"/>
    <hyperlink ref="C1377" r:id="rId1383" display="https://hochiminhcity.gov.vn/-/thong-tin-chi-ao-ieu-hanh-cua-thuong-truc-uy-ban-nhan-dan-thanh-pho-ho-chi-minh-ngay-09-09-2024"/>
    <hyperlink ref="C1378" r:id="rId1384" display="https://www.facebook.com/tuoitrecatphcm/"/>
    <hyperlink ref="C1379" r:id="rId1385" display="https://phuong12govap.gov.vn/"/>
    <hyperlink ref="C1380" r:id="rId1386" display="https://www.facebook.com/p/Ph%C6%B0%E1%BB%9Dng-7-B%C3%ACnh-Th%E1%BA%A1nh-100029413493915/"/>
    <hyperlink ref="C1381" r:id="rId1387" display="https://tanbinh.hochiminhcity.gov.vn/web/neoportal/-/uy-ban-nhan-dan-phuong-7"/>
    <hyperlink ref="C1382" r:id="rId1388" display="https://www.facebook.com/tuoitrecatphcm/"/>
    <hyperlink ref="C1383" r:id="rId1389" display="https://phuong6govap.gov.vn/"/>
    <hyperlink ref="C1385" r:id="rId1390" display="http://www.congbao.hochiminhcity.gov.vn/cong-bao/van-ban/quyet-dinh/so/1322-qd-ubnd/ngay/22-04-2024/noi-dung/46464/46512"/>
    <hyperlink ref="C1386" r:id="rId1391" display="https://www.facebook.com/tuoitrecatphcm/"/>
    <hyperlink ref="C1387" r:id="rId1392" display="https://vpub.hochiminhcity.gov.vn/"/>
    <hyperlink ref="C1389" r:id="rId1393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91" r:id="rId1394" display="https://p16.govap.hochiminhcity.gov.vn/ubnd"/>
    <hyperlink ref="C1392" r:id="rId1395" display="https://www.facebook.com/tuoitrecatphcm/"/>
    <hyperlink ref="C1393" r:id="rId1396" display="https://phuong12govap.gov.vn/"/>
    <hyperlink ref="C1394" r:id="rId1397" display="https://www.facebook.com/phuong13tanbinh/"/>
    <hyperlink ref="C1395" r:id="rId1398" display="https://tanbinh.hochiminhcity.gov.vn/web/neoportal/-/uy-ban-nhan-dan-phuong-13"/>
    <hyperlink ref="C1396" r:id="rId1399" display="https://www.facebook.com/p/B%E1%BA%A3n-tin-Ph%C6%B0%E1%BB%9Dng-9-Qu%E1%BA%ADn-11-100077663132015/"/>
    <hyperlink ref="C1397" r:id="rId1400" display="https://hochiminhcity.gov.vn/-/thong-tin-chi-ao-ieu-hanh-cua-thuong-truc-uy-ban-nhan-dan-thanh-pho-ho-chi-minh-ngay-09-09-2024"/>
    <hyperlink ref="C1398" r:id="rId1401" display="https://www.facebook.com/tuoitrecatphcm/"/>
    <hyperlink ref="C1399" r:id="rId1402" display="https://phuong6govap.gov.vn/"/>
    <hyperlink ref="C1400" r:id="rId1403" display="https://www.facebook.com/tuoitrecatphcm/"/>
    <hyperlink ref="C1401" r:id="rId1404" display="https://vpub.hochiminhcity.gov.vn/portal/home/lich-cong-tac/calendar-by-month.aspx?y=2021&amp;m=8"/>
    <hyperlink ref="C1402" r:id="rId1405" display="https://www.facebook.com/tuoitrecatphcm/"/>
    <hyperlink ref="C1403" r:id="rId1406" display="http://phuong10.quan10.gov.vn/"/>
    <hyperlink ref="C1405" r:id="rId1407" display="https://vpub.hochiminhcity.gov.vn/"/>
    <hyperlink ref="C1407" r:id="rId1408" display="https://vpub.hochiminhcity.gov.vn/"/>
    <hyperlink ref="C1408" r:id="rId1409" display="https://www.facebook.com/tuoitrecatphcm/"/>
    <hyperlink ref="C1409" r:id="rId1410" display="http://phuong14.quan10.gov.vn/"/>
    <hyperlink ref="C1411" r:id="rId1411" display="http://www.congbao.hochiminhcity.gov.vn/cong-bao/van-ban/quyet-dinh/so/1322-qd-ubnd/ngay/22-04-2024/noi-dung/46464/46512"/>
    <hyperlink ref="C1412" r:id="rId1412" display="https://www.facebook.com/tuoitrecatphcm/"/>
    <hyperlink ref="C1413" r:id="rId1413" display="https://quan3.hochiminhcity.gov.vn/"/>
    <hyperlink ref="C1415" r:id="rId1414" display="https://p16.govap.hochiminhcity.gov.vn/ubnd"/>
    <hyperlink ref="C1417" r:id="rId1415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18" r:id="rId1416" display="https://www.facebook.com/p/%E1%BB%A6y-ban-nh%C3%A2n-d%C3%A2n-Ph%C6%B0%E1%BB%9Dng-15-Qu%E1%BA%ADn-11-100064712827995/"/>
    <hyperlink ref="C1419" r:id="rId1417" display="https://tanbinh.hochiminhcity.gov.vn/web/neoportal/thong-tin-lanh-dao/-/asset_publisher/JMjdrDRWLUY6/content/uy-ban-nhan-dan-phuong-15?inheritRedirect=false"/>
    <hyperlink ref="C1420" r:id="rId1418" display="https://www.facebook.com/tuoitrecatphcm/"/>
    <hyperlink ref="C1421" r:id="rId1419" display="https://vpub.hochiminhcity.gov.vn/"/>
    <hyperlink ref="C1423" r:id="rId1420" display="http://www.congbao.hochiminhcity.gov.vn/cong-bao/van-ban/quyet-dinh/so/1322-qd-ubnd/ngay/22-04-2024/noi-dung/46464/46512"/>
    <hyperlink ref="C1424" r:id="rId1421" display="https://www.facebook.com/p/B%E1%BA%A3n-tin-Ph%C6%B0%E1%BB%9Dng-9-Qu%E1%BA%ADn-11-100077663132015/"/>
    <hyperlink ref="C1425" r:id="rId1422" display="https://hochiminhcity.gov.vn/-/thong-tin-chi-ao-ieu-hanh-cua-thuong-truc-uy-ban-nhan-dan-thanh-pho-ho-chi-minh-ngay-09-09-2024"/>
    <hyperlink ref="C1426" r:id="rId1423" display="https://www.facebook.com/tuoitrecatphcm/"/>
    <hyperlink ref="C1427" r:id="rId1424" display="https://quan3.hochiminhcity.gov.vn/"/>
    <hyperlink ref="C1428" r:id="rId1425" display="https://www.facebook.com/tuoitrecatphcm/"/>
    <hyperlink ref="C1429" r:id="rId1426" display="https://phuong12govap.gov.vn/"/>
    <hyperlink ref="C1431" r:id="rId1427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32" r:id="rId1428" display="https://www.facebook.com/tuoitrecatphcm/"/>
    <hyperlink ref="C1433" r:id="rId1429" display="https://vpub.hochiminhcity.gov.vn/portal/home/lich-cong-tac/calendar-by-month.aspx?y=2021&amp;m=8"/>
    <hyperlink ref="C1434" r:id="rId1430" display="https://www.facebook.com/p/%E1%BB%A6y-ban-nh%C3%A2n-d%C3%A2n-Ph%C6%B0%E1%BB%9Dng-15-Qu%E1%BA%ADn-11-100064712827995/"/>
    <hyperlink ref="C1435" r:id="rId1431" display="https://tanbinh.hochiminhcity.gov.vn/web/neoportal/thong-tin-lanh-dao/-/asset_publisher/JMjdrDRWLUY6/content/uy-ban-nhan-dan-phuong-15?inheritRedirect=false"/>
    <hyperlink ref="C1436" r:id="rId1432" display="https://www.facebook.com/p/Ph%C6%B0%E1%BB%9Dng-7-B%C3%ACnh-Th%E1%BA%A1nh-100029413493915/"/>
    <hyperlink ref="C1437" r:id="rId1433" display="https://tanbinh.hochiminhcity.gov.vn/web/neoportal/-/uy-ban-nhan-dan-phuong-7"/>
    <hyperlink ref="C1438" r:id="rId1434" display="https://www.facebook.com/tuoitrecatphcm/"/>
    <hyperlink ref="C1439" r:id="rId1435" display="https://vpub.hochiminhcity.gov.vn/"/>
    <hyperlink ref="C1440" r:id="rId1436" display="https://www.facebook.com/p/%E1%BB%A6y-ban-nh%C3%A2n-d%C3%A2n-ph%C6%B0%E1%BB%9Dng-11-qu%E1%BA%ADn-T%C3%A2n-B%C3%ACnh-100064941120082/"/>
    <hyperlink ref="C1441" r:id="rId1437" display="http://phuong11.quan10.gov.vn/"/>
    <hyperlink ref="C1442" r:id="rId1438" display="https://www.facebook.com/tuoitrecatphcm/"/>
    <hyperlink ref="C1443" r:id="rId1439" display="http://phuong14.quan10.gov.vn/"/>
    <hyperlink ref="C1445" r:id="rId1440" display="https://vpub.hochiminhcity.gov.vn/"/>
    <hyperlink ref="C1446" r:id="rId1441" display="https://www.facebook.com/tuoitrecatphcm/"/>
    <hyperlink ref="C1447" r:id="rId1442" display="https://phuong6govap.gov.vn/"/>
    <hyperlink ref="C1448" r:id="rId1443" display="https://www.facebook.com/tuoitrecatphcm/"/>
    <hyperlink ref="C1449" r:id="rId1444" display="http://phuong10.quan10.gov.vn/"/>
    <hyperlink ref="C1450" r:id="rId1445" display="https://www.facebook.com/phuong13tanbinh/"/>
    <hyperlink ref="C1451" r:id="rId1446" display="https://tanbinh.hochiminhcity.gov.vn/web/neoportal/-/uy-ban-nhan-dan-phuong-13"/>
    <hyperlink ref="C1452" r:id="rId1447" display="https://www.facebook.com/tuoitrecatphcm/"/>
    <hyperlink ref="C1453" r:id="rId1448" display="http://phuong14.quan10.gov.vn/"/>
    <hyperlink ref="C1454" r:id="rId1449" display="https://www.facebook.com/phuong13tanbinh/"/>
    <hyperlink ref="C1455" r:id="rId1450" display="https://tanbinh.hochiminhcity.gov.vn/web/neoportal/-/uy-ban-nhan-dan-phuong-13"/>
    <hyperlink ref="C1456" r:id="rId1451" display="https://www.facebook.com/p/B%E1%BA%A3n-tin-Ph%C6%B0%E1%BB%9Dng-9-Qu%E1%BA%ADn-11-100077663132015/"/>
    <hyperlink ref="C1457" r:id="rId1452" display="https://hochiminhcity.gov.vn/-/thong-tin-chi-ao-ieu-hanh-cua-thuong-truc-uy-ban-nhan-dan-thanh-pho-ho-chi-minh-ngay-09-09-2024"/>
    <hyperlink ref="C1458" r:id="rId1453" display="https://www.facebook.com/tuoitrecatphcm/"/>
    <hyperlink ref="C1459" r:id="rId1454" display="https://phuong6govap.gov.vn/"/>
    <hyperlink ref="C1460" r:id="rId1455" display="https://www.facebook.com/tuoitrecatphcm/"/>
    <hyperlink ref="C1461" r:id="rId1456" display="https://phuong12govap.gov.vn/"/>
    <hyperlink ref="C1463" r:id="rId1457" display="https://vpub.hochiminhcity.gov.vn/"/>
    <hyperlink ref="C1464" r:id="rId1458" display="https://www.facebook.com/p/%E1%BB%A6y-ban-nh%C3%A2n-d%C3%A2n-ph%C6%B0%E1%BB%9Dng-11-qu%E1%BA%ADn-T%C3%A2n-B%C3%ACnh-100064941120082/"/>
    <hyperlink ref="C1465" r:id="rId1459" display="http://phuong11.quan10.gov.vn/"/>
    <hyperlink ref="C1467" r:id="rId1460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68" r:id="rId1461" display="https://www.facebook.com/tuoitrecatphcm/"/>
    <hyperlink ref="C1469" r:id="rId1462" display="https://vpub.hochiminhcity.gov.vn/"/>
    <hyperlink ref="C1471" r:id="rId1463" display="http://www.congbao.hochiminhcity.gov.vn/cong-bao/van-ban/quyet-dinh/so/1322-qd-ubnd/ngay/22-04-2024/noi-dung/46464/46512"/>
    <hyperlink ref="C1472" r:id="rId1464" display="https://www.facebook.com/tuoitrecatphcm/"/>
    <hyperlink ref="C1473" r:id="rId1465" display="https://vpub.hochiminhcity.gov.vn/portal/home/lich-cong-tac/calendar-by-month.aspx?y=2021&amp;m=8"/>
    <hyperlink ref="C1474" r:id="rId1466" display="https://www.facebook.com/tuoitrecatphcm/"/>
    <hyperlink ref="C1475" r:id="rId1467" display="https://quan3.hochiminhcity.gov.vn/"/>
    <hyperlink ref="C1476" r:id="rId1468" display="https://www.facebook.com/p/Ph%C6%B0%E1%BB%9Dng-7-B%C3%ACnh-Th%E1%BA%A1nh-100029413493915/"/>
    <hyperlink ref="C1477" r:id="rId1469" display="https://tanbinh.hochiminhcity.gov.vn/web/neoportal/-/uy-ban-nhan-dan-phuong-7"/>
    <hyperlink ref="C1478" r:id="rId1470" display="https://www.facebook.com/tuoitrecatphcm/"/>
    <hyperlink ref="C1479" r:id="rId1471" display="http://phuong10.quan10.gov.vn/"/>
    <hyperlink ref="C1480" r:id="rId1472" display="https://www.facebook.com/tuoitrecatphcm/"/>
    <hyperlink ref="C1481" r:id="rId1473" display="https://vpub.hochiminhcity.gov.vn/portal/home/lich-cong-tac/calendar-by-month.aspx?y=2021&amp;m=8"/>
    <hyperlink ref="C1483" r:id="rId1474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84" r:id="rId1475" display="https://www.facebook.com/tuoitrecatphcm/"/>
    <hyperlink ref="C1485" r:id="rId1476" display="https://vpub.hochiminhcity.gov.vn/"/>
    <hyperlink ref="C1486" r:id="rId1477" display="https://www.facebook.com/tuoitrecatphcm/"/>
    <hyperlink ref="C1487" r:id="rId1478" display="https://quan3.hochiminhcity.gov.vn/"/>
    <hyperlink ref="C1488" r:id="rId1479" display="https://www.facebook.com/p/%E1%BB%A6y-ban-nh%C3%A2n-d%C3%A2n-ph%C6%B0%E1%BB%9Dng-11-qu%E1%BA%ADn-T%C3%A2n-B%C3%ACnh-100064941120082/"/>
    <hyperlink ref="C1489" r:id="rId1480" display="http://phuong11.quan10.gov.vn/"/>
    <hyperlink ref="C1490" r:id="rId1481" display="https://www.facebook.com/p/B%E1%BA%A3n-tin-Ph%C6%B0%E1%BB%9Dng-9-Qu%E1%BA%ADn-11-100077663132015/"/>
    <hyperlink ref="C1491" r:id="rId1482" display="https://hochiminhcity.gov.vn/-/thong-tin-chi-ao-ieu-hanh-cua-thuong-truc-uy-ban-nhan-dan-thanh-pho-ho-chi-minh-ngay-09-09-2024"/>
    <hyperlink ref="C1492" r:id="rId1483" display="https://www.facebook.com/tuoitrecatphcm/"/>
    <hyperlink ref="C1493" r:id="rId1484" display="http://phuong10.quan10.gov.vn/"/>
    <hyperlink ref="C1495" r:id="rId1485" display="http://www.congbao.hochiminhcity.gov.vn/cong-bao/van-ban/quyet-dinh/so/1322-qd-ubnd/ngay/22-04-2024/noi-dung/46464/46512"/>
    <hyperlink ref="C1496" r:id="rId1486" display="https://www.facebook.com/phuong13tanbinh/"/>
    <hyperlink ref="C1497" r:id="rId1487" display="https://tanbinh.hochiminhcity.gov.vn/web/neoportal/-/uy-ban-nhan-dan-phuong-13"/>
    <hyperlink ref="C1498" r:id="rId1488" display="https://www.facebook.com/tuoitrecatphcm/"/>
    <hyperlink ref="C1499" r:id="rId1489" display="https://phuong12govap.gov.vn/"/>
    <hyperlink ref="C1501" r:id="rId1490" display="https://vpub.hochiminhcity.gov.vn/"/>
    <hyperlink ref="C1502" r:id="rId1491" display="https://www.facebook.com/tuoitrecatphcm/"/>
    <hyperlink ref="C1503" r:id="rId1492" display="http://phuong14.quan10.gov.vn/"/>
    <hyperlink ref="C1504" r:id="rId1493" display="https://www.facebook.com/tuoitrecatphcm/"/>
    <hyperlink ref="C1505" r:id="rId1494" display="https://phuong6govap.gov.vn/"/>
    <hyperlink ref="C1506" r:id="rId1495" display="https://www.facebook.com/p/%E1%BB%A6y-ban-nh%C3%A2n-d%C3%A2n-Ph%C6%B0%E1%BB%9Dng-15-Qu%E1%BA%ADn-11-100064712827995/"/>
    <hyperlink ref="C1507" r:id="rId1496" display="https://tanbinh.hochiminhcity.gov.vn/web/neoportal/thong-tin-lanh-dao/-/asset_publisher/JMjdrDRWLUY6/content/uy-ban-nhan-dan-phuong-15?inheritRedirect=false"/>
    <hyperlink ref="C1509" r:id="rId1497" display="https://p16.govap.hochiminhcity.gov.vn/ubnd"/>
    <hyperlink ref="C1510" r:id="rId1498" display="https://www.facebook.com/p/Ph%C6%B0%E1%BB%9Dng-7-B%C3%ACnh-Th%E1%BA%A1nh-100029413493915/"/>
    <hyperlink ref="C1511" r:id="rId1499" display="https://tanbinh.hochiminhcity.gov.vn/web/neoportal/-/uy-ban-nhan-dan-phuong-7"/>
    <hyperlink ref="C1512" r:id="rId1500" display="https://www.facebook.com/p/%C4%90o%C3%A0n-ph%C6%B0%E1%BB%9Dng-B%C3%ACnh-H%C6%B0ng-Ho%C3%A0-B-100072113895035/"/>
    <hyperlink ref="C1513" r:id="rId1501" display="https://binhhunghoaa.gov.vn/"/>
    <hyperlink ref="C1514" r:id="rId1502" display="https://www.facebook.com/p/%C4%90o%C3%A0n-ph%C6%B0%E1%BB%9Dng-B%C3%ACnh-H%C6%B0ng-Ho%C3%A0-B-100072113895035/"/>
    <hyperlink ref="C1515" r:id="rId1503" display="https://binhhunghoaa.gov.vn/"/>
    <hyperlink ref="C1516" r:id="rId1504" display="https://www.facebook.com/p/%C4%90o%C3%A0n-ph%C6%B0%E1%BB%9Dng-B%C3%ACnh-H%C6%B0ng-Ho%C3%A0-B-100072113895035/"/>
    <hyperlink ref="C1517" r:id="rId1505" display="https://binhtan.hochiminhcity.gov.vn/tt-uy-ban-nhan-dan-10-phuong"/>
    <hyperlink ref="C1519" r:id="rId1506" display="https://phuongbinhtridong.gov.vn/"/>
    <hyperlink ref="C1521" r:id="rId1507" display="https://phuongbinhtridonga.gov.vn/"/>
    <hyperlink ref="C1522" r:id="rId1508" display="https://www.facebook.com/481731009846518"/>
    <hyperlink ref="C1523" r:id="rId1509" display="https://phuongbinhtridong.gov.vn/"/>
    <hyperlink ref="C1525" r:id="rId1510" display="https://binhtan.hochiminhcity.gov.vn/tt-uy-ban-nhan-dan-10-phuong"/>
    <hyperlink ref="C1527" r:id="rId1511" display="https://binhtan.hochiminhcity.gov.vn/tt-uy-ban-nhan-dan-10-phuong"/>
    <hyperlink ref="C1529" r:id="rId1512" display="http://phuonganlaca.gov.vn/"/>
    <hyperlink ref="C1531" r:id="rId1513" display="http://phuonganlaca.gov.vn/"/>
    <hyperlink ref="C1532" r:id="rId1514" display="https://www.facebook.com/mtpttd/"/>
    <hyperlink ref="C1533" r:id="rId1515" display="https://quan7.hochiminhcity.gov.vn/uy-ban-nhan-dan-phuong"/>
    <hyperlink ref="C1535" r:id="rId1516" display="https://quan7.hochiminhcity.gov.vn/uy-ban-nhan-dan-phuong"/>
    <hyperlink ref="C1537" r:id="rId1517" display="https://quan7.hochiminhcity.gov.vn/-/ubnd-phuong-tan-kieng"/>
    <hyperlink ref="C1538" r:id="rId1518" display="https://www.facebook.com/p/Ph%C6%B0%E1%BB%9Dng-T%C3%A2n-H%C6%B0ng-Thu%E1%BA%ADn-100068762164138/"/>
    <hyperlink ref="C1539" r:id="rId1519" display="https://quan7.hochiminhcity.gov.vn/-/phuong-tan-hung"/>
    <hyperlink ref="C1540" r:id="rId1520" display="https://www.facebook.com/phuongbinhthuan/"/>
    <hyperlink ref="C1541" r:id="rId1521" display="https://quan7.hochiminhcity.gov.vn/-/phuong-binh-thuan"/>
    <hyperlink ref="C1543" r:id="rId1522" display="https://quan7.hochiminhcity.gov.vn/-/ubnd-phuong-tan-quy"/>
    <hyperlink ref="C1545" r:id="rId1523" display="https://quan7.hochiminhcity.gov.vn/-/ubnd-phuong-phu-thuan"/>
    <hyperlink ref="C1547" r:id="rId1524" display="http://www.tanphu.hochiminhcity.gov.vn/"/>
    <hyperlink ref="C1548" r:id="rId1525" display="https://www.facebook.com/p/Ph%C6%B0%E1%BB%9Dng-T%C3%A2n-Phong-Qu%E1%BA%ADn-7-100068921541685/"/>
    <hyperlink ref="C1549" r:id="rId1526" display="https://quan7.hochiminhcity.gov.vn/-/ubnd-phuong-tan-phong"/>
    <hyperlink ref="C1550" r:id="rId1527" display="https://www.facebook.com/mttq.phumy.q7/"/>
    <hyperlink ref="C1551" r:id="rId1528" display="https://quan7.hochiminhcity.gov.vn/chi-tiet-tin-tuc/-/asset_publisher/6MeKi7djC3fc/content/phuong-phu--1?category-related=154507&amp;inheritRedirect=true"/>
    <hyperlink ref="C1552" r:id="rId1529" display="https://www.facebook.com/xadoanPMH/"/>
    <hyperlink ref="C1553" r:id="rId1530" display="http://www.congbao.hochiminhcity.gov.vn/cong-bao/van-ban/quyet-dinh/so/5196-qd-ubnd/ngay/23-09-2013/noi-dung/38320"/>
    <hyperlink ref="C1554" r:id="rId1531" display="https://www.facebook.com/tuoitrecatphcm/"/>
    <hyperlink ref="C1555" r:id="rId1532" display="https://hochiminhcity.gov.vn/"/>
    <hyperlink ref="C1557" r:id="rId1533" display="http://www.congbao.hochiminhcity.gov.vn/tin-tuc-tong-hop/uy-ban-nhan-dan-thanh-pho-ho-chi-minh-ban-hanh-quyet-%C4%91inh-so-2114-q%C4%91-ubnd-ve-giao-nhiem-vu-lap-bao-cao-%C4%91e-xuat-chu-truong-%C4%91au-tu-du-an-xay-dung-cong-vien-trung-lap-thuong-ao-xa-trung-lap-thuong"/>
    <hyperlink ref="C1558" r:id="rId1534" display="https://www.facebook.com/xaannhontay/?locale=vi_VN"/>
    <hyperlink ref="C1559" r:id="rId1535" display="https://vpub.hochiminhcity.gov.vn/portal/pages/2016-4-28/Don-cua-ong-Nguyen-Van-Co-ngu-tai-to-1-ap-Go-Noi-x-443188.aspx"/>
    <hyperlink ref="C1560" r:id="rId1536" display="https://www.facebook.com/3663536003703918"/>
    <hyperlink ref="C1561" r:id="rId1537" display="http://congbao.hochiminhcity.gov.vn/tin-tuc-tong-hop/thanh-lap-cum-cong-nghiep-bau-tran-tai-xa-nhuan-%C4%91uc-huyen-cu-chi"/>
    <hyperlink ref="C1562" r:id="rId1538" display="https://www.facebook.com/mttqpvc/"/>
    <hyperlink ref="C1563" r:id="rId1539" display="http://www.cuchi.hochiminhcity.gov.vn/tin_tuc_su_kien/Lists/Posts/ViewPost.aspx?ID=619"/>
    <hyperlink ref="C1564" r:id="rId1540" display="https://www.facebook.com/p/%C4%90o%C3%A0n-H%E1%BB%99i-x%C3%A3-Ph%C3%BA-Ho%C3%A0-%C4%90%C3%B4ng-100065078640439/"/>
    <hyperlink ref="C1565" r:id="rId1541" display="http://congbao.hochiminhcity.gov.vn/tin-tuc-tong-hop/uy-ban-nhan-dan-thanh-pho-ho-chi-minh-ban-hanh-quyet-%C4%91inh-so-4568-q%C4%91-ubnd-ve-cong-nhan-nghe-truyen-thong-san-xuat-banh-trang-tai-xa-phu-hoa-%C4%91ong-huyen-cu-chi"/>
    <hyperlink ref="C1566" r:id="rId1542" display="https://www.facebook.com/p/X%C3%A3-Trung-L%E1%BA%ADp-H%E1%BA%A1-100077206788128/"/>
    <hyperlink ref="C1567" r:id="rId1543" display="http://www.congbao.hochiminhcity.gov.vn/tin-tuc-tong-hop/bo-nhiem-tru-tri-tinh-that-di-%C4%91a-tai-ap-xom-moi-xa-trung-lap-ha-huyen-cu-chi"/>
    <hyperlink ref="C1568" r:id="rId1544" display="https://www.facebook.com/tuoitrecatphcm/"/>
    <hyperlink ref="C1569" r:id="rId1545" display="http://congbao.hochiminhcity.gov.vn/cong-bao/van-ban/quyet-dinh/so/2599-qd-ubnd/ngay/21-05-2013/noi-dung/32374/37690"/>
    <hyperlink ref="C1571" r:id="rId1546" display="https://godau.tayninh.gov.vn/vi/page/Uy-ban-nhan-dan-xa-Phuoc-Thanh.html"/>
    <hyperlink ref="C1572" r:id="rId1547" display="https://www.facebook.com/p/UBND-X%C3%A3-Ph%C6%B0%E1%BB%9Bc-Hi%E1%BB%87p-Huy%E1%BB%87n-C%E1%BB%A7-Chi-100064726087865/"/>
    <hyperlink ref="C1573" r:id="rId1548" display="http://congbao.hochiminhcity.gov.vn/tin-tuc-tong-hop/uy-ban-nhan-dan-thanh-pho-ho-chi-minh-ban-hanh-quyet-%C4%91inh-so-4090-q%C4%91-ubnd-ve-viec-thay-%C4%91oi-thanh-vien-hoi-%C4%91ong-quan-ly-quy-cham-soc-va-phat-huy-vai-tro-nguoi-cao-tuoi-xa-phuoc-hiep-huyen-cu-chi"/>
    <hyperlink ref="C1574" r:id="rId1549" display="https://www.facebook.com/p/%C4%90o%C3%A0n-H%E1%BB%99i-x%C3%A3-T%C3%A2n-An-H%E1%BB%99i-100064863961184/"/>
    <hyperlink ref="C1575" r:id="rId1550" display="http://www.cuchi.hochiminhcity.gov.vn/"/>
    <hyperlink ref="C1576" r:id="rId1551" display="https://www.facebook.com/100075490225522"/>
    <hyperlink ref="C1577" r:id="rId1552" display="http://www.congbao.hochiminhcity.gov.vn/cong-bao/van-ban/quyet-dinh/so/4931-qd-ubnd/ngay/11-09-2013/noi-dung/38208/38332"/>
    <hyperlink ref="C1579" r:id="rId1553" display=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/>
    <hyperlink ref="C1580" r:id="rId1554" display="https://www.facebook.com/xadoantanthanhtay9/"/>
    <hyperlink ref="C1581" r:id="rId1555" display="https://dichvucong.gov.vn/p/home/dvc-tthc-co-quan-chi-tiet.html?id=412563"/>
    <hyperlink ref="C1582" r:id="rId1556" display="https://www.facebook.com/tuoitredanangdn/?locale=hu_HU"/>
    <hyperlink ref="C1583" r:id="rId1557" display="http://www.congbao.hochiminhcity.gov.vn/cong-bao/van-ban/quyet-dinh/so/4933-qd-ubnd/ngay/11-09-2013/noi-dung/38234/38332"/>
    <hyperlink ref="C1584" r:id="rId1558" display="https://www.facebook.com/dtnxattd/"/>
    <hyperlink ref="C1585" r:id="rId1559" display="http://cuchi.hochiminhcity.gov.vn/tin_tuc_su_kien/default.aspx?Source=%2Ftin_tuc_su_kien&amp;Category=Tin+t%E1%BB%A9c&amp;ItemID=1134&amp;Mode=2"/>
    <hyperlink ref="C1586" r:id="rId1560" display="https://www.facebook.com/p/Tu%E1%BB%95i-Tr%E1%BA%BB-x%C3%A3-B%C3%ACnh-M%E1%BB%B9-huy%E1%BB%87n-C%E1%BB%A7-Chi-100063724580335/"/>
    <hyperlink ref="C1587" r:id="rId1561" display="https://binhmy.bactanuyen.binhduong.gov.vn/"/>
    <hyperlink ref="C1588" r:id="rId1562" display="https://www.facebook.com/xatanphutrung/?locale=vi_VN"/>
    <hyperlink ref="C1589" r:id="rId1563" display="http://ccvtlt.sonoivu.hochiminhcity.gov.vn/viewtintuc/uy-ban-nhan-dan-xa-tan-phu-trung-huyen-cu-chi-trien-khai-huong-dan-cong-tac-lap-ho-so-cong-viec-1136.html"/>
    <hyperlink ref="C1590" r:id="rId1564" display="https://www.facebook.com/697134067631993"/>
    <hyperlink ref="C1591" r:id="rId1565" display="http://www.congbao.hochiminhcity.gov.vn/cong-bao/van-ban/quyet-dinh/so/5265-qd-ubnd/ngay/23-11-2007/noi-dung/29618"/>
    <hyperlink ref="C1593" r:id="rId1566" display="http://congbao.hochiminhcity.gov.vn/cong-bao/van-ban/quyet-dinh/so/2702-qd-ubnd/ngay/27-05-2013/noi-dung/32371/37690"/>
    <hyperlink ref="C1594" r:id="rId1567" display="https://www.facebook.com/UBNDxaNhiBinh/"/>
    <hyperlink ref="C1595" r:id="rId1568" display="https://xanhibinh.hocmon.gov.vn/"/>
    <hyperlink ref="C1597" r:id="rId1569" display="https://xadongthanh.hocmon.gov.vn/"/>
    <hyperlink ref="C1598" r:id="rId1570" display="https://www.facebook.com/mttqhm.tanthoinhi/?locale=vi_VN"/>
    <hyperlink ref="C1599" r:id="rId1571" display="https://xatanthoinhi.hocmon.gov.vn/"/>
    <hyperlink ref="C1600" r:id="rId1572" display="https://www.facebook.com/2598010030500516"/>
    <hyperlink ref="C1601" r:id="rId1573" display="https://xathoitamthon.hocmon.gov.vn/"/>
    <hyperlink ref="C1602" r:id="rId1574" display="https://www.facebook.com/MTTQXTS/"/>
    <hyperlink ref="C1603" r:id="rId1575" display="https://xaxuanthoison.hocmon.gov.vn/"/>
    <hyperlink ref="C1604" r:id="rId1576" display="https://www.facebook.com/mttqhm.tanxuan/"/>
    <hyperlink ref="C1605" r:id="rId1577" display="http://xatanxuan.hocmon.gov.vn/"/>
    <hyperlink ref="C1606" r:id="rId1578" display="https://www.facebook.com/DoanxaXuanThoiDong/?locale=vi_VN"/>
    <hyperlink ref="C1607" r:id="rId1579" display="https://xaxuanthoidong.hocmon.gov.vn/"/>
    <hyperlink ref="C1608" r:id="rId1580" display="https://www.facebook.com/p/%C4%90o%C3%A0n-TNCS-H%E1%BB%93-Ch%C3%AD-Minh-X%C3%A3-Trung-Ch%C3%A1nh-H%C3%B3c-M%C3%B4n-100083411857443/"/>
    <hyperlink ref="C1609" r:id="rId1581" display="https://xatrungchanh.hocmon.gov.vn/"/>
    <hyperlink ref="C1611" r:id="rId1582" display="https://xaxuanthoithuong.hocmon.gov.vn/"/>
    <hyperlink ref="C1612" r:id="rId1583" display="https://www.facebook.com/rockitfitnesscenter/"/>
    <hyperlink ref="C1613" r:id="rId1584" display="https://xabadiem.hocmon.gov.vn/"/>
    <hyperlink ref="C1614" r:id="rId1585" display="https://www.facebook.com/phamvanhaingaymoi/"/>
    <hyperlink ref="C1615" r:id="rId1586" display="https://binhchanh.hochiminhcity.gov.vn/phamvanhai/uy-ban-nhan-dan-2?pagenumber=5"/>
    <hyperlink ref="C1616" r:id="rId1587" display="https://www.facebook.com/p/Tu%E1%BB%95i-tr%E1%BA%BB-V%C4%A9nh-L%E1%BB%99c-A-100045482695387/"/>
    <hyperlink ref="C1617" r:id="rId1588" display="https://binhchanh.hochiminhcity.gov.vn/binhchanh/changewebsite-vinhloca?returnurl=%2Fbinhchanh%2Ftrang-chu"/>
    <hyperlink ref="C1618" r:id="rId1589" display="https://www.facebook.com/doanxavinhlocb/"/>
    <hyperlink ref="C1619" r:id="rId1590" display="https://binhchanh.hochiminhcity.gov.vn/vinhlocb/trang-chu"/>
    <hyperlink ref="C1620" r:id="rId1591" display="https://www.facebook.com/tuoitrebinhloi/"/>
    <hyperlink ref="C1621" r:id="rId1592" display="https://binhchanh.hochiminhcity.gov.vn/binhloi/gop-y-website"/>
    <hyperlink ref="C1622" r:id="rId1593" display="https://www.facebook.com/banchqsleminhxuan/"/>
    <hyperlink ref="C1623" r:id="rId1594" display="https://binhchanh.hochiminhcity.gov.vn/leminhxuan/uy-ban-nhan-dan"/>
    <hyperlink ref="C1624" r:id="rId1595" display="https://www.facebook.com/p/C%C3%B4ng-an-x%C3%A3-T%C3%A2n-Nh%E1%BB%B1t-huy%E1%BB%87n-B%C3%ACnh-Ch%C3%A1nh-100079848999236/"/>
    <hyperlink ref="C1625" r:id="rId1596" display="https://binhchanh.hochiminhcity.gov.vn/tannhut/uy-ban-nhan-dan-2"/>
    <hyperlink ref="C1626" r:id="rId1597" display="https://www.facebook.com/p/Ng%C6%B0%E1%BB%9Di-T%C3%A2n-Ki%C3%AAn-100069529656398/"/>
    <hyperlink ref="C1627" r:id="rId1598" display="https://binhchanh.hochiminhcity.gov.vn/tankien/trang-chu"/>
    <hyperlink ref="C1628" r:id="rId1599" display="https://www.facebook.com/tuoitrecatphcm/?locale=mk_MK"/>
    <hyperlink ref="C1629" r:id="rId1600" display="https://binhchanh.hochiminhcity.gov.vn/binhchanh/changewebsite-binhhung?returnurl=%2Fbinhchanh%2Ftrang-chu"/>
    <hyperlink ref="C1630" r:id="rId1601" display="https://www.facebook.com/p/X%C3%83-%C4%90O%C3%80N-PHONG-PH%C3%9A-100069019966029/"/>
    <hyperlink ref="C1631" r:id="rId1602" display="https://binhchanh.hochiminhcity.gov.vn/phongphu/uy-ban-nhan-dan"/>
    <hyperlink ref="C1633" r:id="rId1603" display="https://binhchanh.hochiminhcity.gov.vn/binhchanh/changewebsite-anphutay?returnurl=%2Fbinhchanh%2Ftrang-chu"/>
    <hyperlink ref="C1634" r:id="rId1604" display="https://www.facebook.com/TuoiTreXaHungLong/"/>
    <hyperlink ref="C1635" r:id="rId1605" display="https://binhchanh.hochiminhcity.gov.vn/hunglong/trang-chu"/>
    <hyperlink ref="C1636" r:id="rId1606" display="https://www.facebook.com/tuoitredaphuoc/"/>
    <hyperlink ref="C1637" r:id="rId1607" display="https://binhchanh.hochiminhcity.gov.vn/binhchanh/can-bo-cong-chuc?pagenumber=2"/>
    <hyperlink ref="C1639" r:id="rId1608" display="https://binhchanh.hochiminhcity.gov.vn/tanquytay/uy-ban-nhan-dan-2"/>
    <hyperlink ref="C1640" r:id="rId1609" display="https://www.facebook.com/tuoitrecatphcm/?locale=mk_MK"/>
    <hyperlink ref="C1641" r:id="rId1610" display="https://binhchanh.hochiminhcity.gov.vn/"/>
    <hyperlink ref="C1643" r:id="rId1611" display="https://dichvucong.gov.vn/p/phananhkiennghi/pakn-detail.html?id=167961"/>
    <hyperlink ref="C1644" r:id="rId1612" display="https://www.facebook.com/tytxaphuockien1/?locale=km_KH"/>
    <hyperlink ref="C1645" r:id="rId1613" display="http://congbao.hochiminhcity.gov.vn/tin-tuc-tong-hop/cong-ty-tnhh-nam-sai-gon-residences-lam-chu-%C4%91au-tu-du-an-khu-nha-o-xa-phuoc-kien-huyen-nha-be"/>
    <hyperlink ref="C1647" r:id="rId1614" display="http://congbao.hochiminhcity.gov.vn/tin-tuc-tong-hop/De-an-xay-dung-nong-thon-moi-xa-Phuoc-Loc--huyen-Nha-Be-giai-doan-2012---2015"/>
    <hyperlink ref="C1649" r:id="rId1615" display="http://congbao.hochiminhcity.gov.vn/tin-tuc-tong-hop/uy-ban-nhan-dan-thanh-pho-ho-chi-minh-ban-hanh-quyet-%C4%91inh-so-4675-q%C4%91-ubnd-ve-duyet-%C4%91o-an-quy-hoach-phan-khu-ty-le-1-2000-khu-dan-cu-nhon-%C4%91uc-phia-nam-vong-xoay-nguyen-binh-le-van-luong-huyen-nha-be"/>
    <hyperlink ref="C1650" r:id="rId1616" display="https://www.facebook.com/p/C%C3%B4ng-an-x%C3%A3-Ph%C3%BA-Xu%C3%A2n-th%C3%A0nh-ph%E1%BB%91-Th%C3%A1i-B%C3%ACnh-100061004888210/"/>
    <hyperlink ref="C1651" r:id="rId1617" display="http://www.congbao.hochiminhcity.gov.vn/tin-tuc-tong-hop/cong-nhan-xa-phu-xuan-huyen-nha-be-thanh-pho-ho-chi-minh-%C4%91at-chuan-nong-thon-moi-nang-cao-nam-2019"/>
    <hyperlink ref="C1652" r:id="rId1618" display="https://www.facebook.com/p/C%C3%B4ng-an-x%C3%A3-Long-Th%E1%BB%9Bi-huy%E1%BB%87n-Ch%E1%BB%A3-L%C3%A1ch-100072520025903/"/>
    <hyperlink ref="C1653" r:id="rId1619" display="http://congbao.hochiminhcity.gov.vn/tin-tuc-tong-hop/cong-nhan-xa-long-thoi-huyen-nha-be-%C4%91at-chuan-nong-thon-moi"/>
    <hyperlink ref="C1654" r:id="rId1620" display="https://www.facebook.com/dtn.xahiepphuoc/"/>
    <hyperlink ref="C1655" r:id="rId1621" display="http://www.congbao.hochiminhcity.gov.vn/cong-bao/van-ban/quyet-dinh/so/7274-qd-ubnd/ngay/31-12-2013/noi-dung/39670/39718"/>
    <hyperlink ref="C1656" r:id="rId1622" display="https://www.facebook.com/1668668183300120"/>
    <hyperlink ref="C1657" r:id="rId1623" display=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/>
    <hyperlink ref="C1658" r:id="rId1624" display="https://www.facebook.com/p/%C4%90o%C3%A0n-thanh-ni%C3%AAn-Tam-Th%C3%B4n-Hi%E1%BB%87p-100064617285609/"/>
    <hyperlink ref="C1659" r:id="rId1625" display="http://www.congbao.hochiminhcity.gov.vn/tin-tuc-tong-hop/uy-ban-nhan-dan-thanh-pho-ho-chi-minh-ban-hanh-quyet-%C4%91inh-so-4431-q%C4%91-ubnd-ve-cong-nhan-xa-tam-thon-hiep-huyen-can-gio-thanh-pho-ho-chi-minh-%C4%91at-chuan-nong-thon-mo"/>
    <hyperlink ref="C1660" r:id="rId1626" display="https://www.facebook.com/doanxaanthoidong/"/>
    <hyperlink ref="C1661" r:id="rId1627" display="https://cangio.hochiminhcity.gov.vn/gioi-thieu/lich-su-dang-bo/xa-an-thoi-dong"/>
    <hyperlink ref="C1662" r:id="rId1628" display="https://www.facebook.com/tuoitretaydo/?locale=zh_CN"/>
    <hyperlink ref="C1663" r:id="rId1629" display="http://www.congbao.hochiminhcity.gov.vn/tin-tuc-tong-hop/phe-duyet-phuong-an-%C4%91au-tu-trong-rung-thay-the-dien-tich-rung-chuyen-sang-muc-%C4%91ich-khac-thuoc-du-an-xay-dung-tru-so-ban-chi-huy-quan-su-xa-thanh-an-huyen-can-gio"/>
    <hyperlink ref="C1665" r:id="rId1630" display="https://longhoa.phutan.angiang.gov.vn/"/>
    <hyperlink ref="C1667" r:id="rId1631" display="http://www.congbao.hochiminhcity.gov.vn/cong-bao/van-ban/quyet-dinh/so/6261-qd-ubnd/ngay/29-11-2017/noi-dung/42841"/>
    <hyperlink ref="C1669" r:id="rId1632" display="https://phuong5.tanan.longan.gov.vn/"/>
    <hyperlink ref="C1670" r:id="rId1633" display="https://www.facebook.com/tdlongan/?locale=vi_VN"/>
    <hyperlink ref="C1671" r:id="rId1634" display="https://phuong2.tanan.longan.gov.vn/"/>
    <hyperlink ref="C1672" r:id="rId1635" display="https://www.facebook.com/conganphuong4/"/>
    <hyperlink ref="C1673" r:id="rId1636" display="https://phuong4.tanan.longan.gov.vn/"/>
    <hyperlink ref="C1674" r:id="rId1637" display="https://www.facebook.com/tuoitrecongantinhlongan/"/>
    <hyperlink ref="C1675" r:id="rId1638" display="https://tankhanh.tanan.longan.gov.vn/uy-ban-nhan-dan"/>
    <hyperlink ref="C1677" r:id="rId1639" display="https://phuong1.tanan.longan.gov.vn/"/>
    <hyperlink ref="C1678" r:id="rId1640" display="https://www.facebook.com/groups/1787801931453811/"/>
    <hyperlink ref="C1679" r:id="rId1641" display="https://phuong3.tanan.longan.gov.vn/"/>
    <hyperlink ref="C1680" r:id="rId1642" display="https://www.facebook.com/groups/1787801931453811/"/>
    <hyperlink ref="C1681" r:id="rId1643" display="https://phuong7.tanan.longan.gov.vn/"/>
    <hyperlink ref="C1682" r:id="rId1644" display="https://www.facebook.com/tdlongan/?locale=vi_VN"/>
    <hyperlink ref="C1683" r:id="rId1645" display="https://phuong6.tanan.longan.gov.vn/"/>
    <hyperlink ref="C1685" r:id="rId1646" display="https://huongthophu.tanan.longan.gov.vn/"/>
    <hyperlink ref="C1686" r:id="rId1647" display="https://www.facebook.com/MTTQNTT/"/>
    <hyperlink ref="C1687" r:id="rId1648" display="https://nhonthanhtrung.tanan.longan.gov.vn/"/>
    <hyperlink ref="C1688" r:id="rId1649" display="https://www.facebook.com/tuoitrecongantinhlongan/"/>
    <hyperlink ref="C1689" r:id="rId1650" display="https://loibinhnhon.tanan.longan.gov.vn/"/>
    <hyperlink ref="C1691" r:id="rId1651" display="https://binhtam.tanan.longan.gov.vn/"/>
    <hyperlink ref="C1692" r:id="rId1652" display="https://www.facebook.com/3071649616260069/"/>
    <hyperlink ref="C1693" r:id="rId1653" display="https://khanhhau.tanan.longan.gov.vn/"/>
    <hyperlink ref="C1695" r:id="rId1654" display="https://anvinhngai.tanan.longan.gov.vn/"/>
    <hyperlink ref="C1697" r:id="rId1655" display="https://phuong1.tanan.longan.gov.vn/"/>
    <hyperlink ref="C1698" r:id="rId1656" display="https://www.facebook.com/tdlongan/?locale=vi_VN"/>
    <hyperlink ref="C1699" r:id="rId1657" display="https://phuong2.tanan.longan.gov.vn/"/>
    <hyperlink ref="C1701" r:id="rId1658" display="https://kientuong.longan.gov.vn/xa-phuong-thi-tran"/>
    <hyperlink ref="C1703" r:id="rId1659" display="https://binhhiep.kientuong.longan.gov.vn/uy-ban-nhan-dan-xa"/>
    <hyperlink ref="C1705" r:id="rId1660" display="https://binhtan.kientuong.longan.gov.vn/"/>
    <hyperlink ref="C1707" r:id="rId1661" display="https://kientuong.longan.gov.vn/xa-phuong-thi-tran"/>
    <hyperlink ref="C1708" r:id="rId1662" display="https://www.facebook.com/groups/1787801931453811/"/>
    <hyperlink ref="C1709" r:id="rId1663" display="https://phuong3.tanan.longan.gov.vn/"/>
    <hyperlink ref="C1710" r:id="rId1664" display="https://www.facebook.com/conganxathanhhung/"/>
    <hyperlink ref="C1711" r:id="rId1665" display="https://thanhhung.tanhung.longan.gov.vn/"/>
    <hyperlink ref="C1713" r:id="rId1666" display="https://tanhung.longan.gov.vn/"/>
    <hyperlink ref="C1714" r:id="rId1667" display="https://www.facebook.com/p/UBND-x%C3%A3-H%C6%B0ng-%C4%90i%E1%BB%81n-B-100063057050416/"/>
    <hyperlink ref="C1715" r:id="rId1668" display="https://hungdienb.tanhung.longan.gov.vn/"/>
    <hyperlink ref="C1717" r:id="rId1669" display="https://hungdiena.vinhhung.longan.gov.vn/"/>
    <hyperlink ref="C1718" r:id="rId1670" display="https://www.facebook.com/conganxathanhhung/"/>
    <hyperlink ref="C1719" r:id="rId1671" display="https://thanhhung.tanhung.longan.gov.vn/"/>
    <hyperlink ref="C1721" r:id="rId1672" display="https://hungthanh.tanhung.longan.gov.vn/"/>
    <hyperlink ref="C1722" r:id="rId1673" display="https://www.facebook.com/p/Tu%E1%BB%95i-tr%E1%BA%BB-C%C3%B4ng-an-Th%C3%A0nh-ph%E1%BB%91-V%C4%A9nh-Y%C3%AAn-100066497717181/"/>
    <hyperlink ref="C1723" r:id="rId1674" display="https://tanhung.longan.gov.vn/"/>
    <hyperlink ref="C1724" r:id="rId1675" display="https://www.facebook.com/TranPhuThuan1981/"/>
    <hyperlink ref="C1725" r:id="rId1676" display="https://tanhung.longan.gov.vn/"/>
    <hyperlink ref="C1727" r:id="rId1677" display="https://tanhung.longan.gov.vn/"/>
    <hyperlink ref="C1728" r:id="rId1678" display="https://www.facebook.com/p/C%C3%94NG-AN-X%C3%83-V%C4%A8NH-%C4%90%E1%BA%A0I-100084394182517/"/>
    <hyperlink ref="C1729" r:id="rId1679" display="https://tanhung.longan.gov.vn/"/>
    <hyperlink ref="C1731" r:id="rId1680" display="https://vinhchaua.tanhung.longan.gov.vn/gioi-thieu"/>
    <hyperlink ref="C1733" r:id="rId1681" display="https://tanhung.longan.gov.vn/"/>
    <hyperlink ref="C1735" r:id="rId1682" display="https://hungdiena.vinhhung.longan.gov.vn/"/>
    <hyperlink ref="C1737" r:id="rId1683" display="https://vinhhung.longan.gov.vn/tiep-can-thong-tin/hoi-dong-nhan-dan-xa-khanh-hung-chat-van-giua-hai-ky-hop-933642"/>
    <hyperlink ref="C1739" r:id="rId1684" display="https://vinhhung.longan.gov.vn/xa-thi-tran"/>
    <hyperlink ref="C1740" r:id="rId1685" display="https://www.facebook.com/tuoitreconganvinhlong/"/>
    <hyperlink ref="C1741" r:id="rId1686" display="https://vinhhung.longan.gov.vn/xa-thi-tran"/>
    <hyperlink ref="C1742" r:id="rId1687" display="https://www.facebook.com/p/Tu%E1%BB%95i-tr%E1%BA%BB-C%C3%B4ng-an-Th%C3%A1i-B%C3%ACnh-100068113789461/"/>
    <hyperlink ref="C1743" r:id="rId1688" display="https://vinhhung.longan.gov.vn/xa-thi-tran"/>
    <hyperlink ref="C1745" r:id="rId1689" display="https://vinhhung.longan.gov.vn/xa-thi-tran"/>
    <hyperlink ref="C1746" r:id="rId1690" display="https://www.facebook.com/ConganxaVinhThuan/"/>
    <hyperlink ref="C1747" r:id="rId1691" display="https://vinhhung.longan.gov.vn/xa-thi-tran"/>
    <hyperlink ref="C1749" r:id="rId1692" display="https://tuyenbinh.vinhhung.longan.gov.vn/"/>
    <hyperlink ref="C1750" r:id="rId1693" display="https://www.facebook.com/p/M%E1%BA%B7t-tr%E1%BA%ADn-x%C3%A3-Tuy%C3%AAn-B%C3%ACnh-T%C3%A2y-huy%E1%BB%87n-V%C4%A9nh-H%C6%B0ng-t%E1%BB%89nh-Long-An-100081095416198/"/>
    <hyperlink ref="C1751" r:id="rId1694" display="https://vinhhung.longan.gov.vn/xa-thi-tran"/>
    <hyperlink ref="C1753" r:id="rId1695" display="https://binhhoatay.mochoa.longan.gov.vn/"/>
    <hyperlink ref="C1754" r:id="rId1696" display="https://www.facebook.com/CAXBINHTHANH/"/>
    <hyperlink ref="C1755" r:id="rId1697" display="https://binhthanh.mochoa.longan.gov.vn/"/>
    <hyperlink ref="C1757" r:id="rId1698" display="https://binhhoatrung.mochoa.longan.gov.vn/"/>
    <hyperlink ref="C1759" r:id="rId1699" display="https://binhhoadong.mochoa.longan.gov.vn/"/>
    <hyperlink ref="C1760" r:id="rId1700" display="https://www.facebook.com/p/%C4%90o%C3%A0n-Tr%C6%B0%E1%BB%9Dng-THCS-THPT-B%C3%ACnh-Phong-Th%E1%BA%A1nh-100064671264748/?locale=mt_MT"/>
    <hyperlink ref="C1761" r:id="rId1701" display="https://thitranbinhphongthanh.mochoa.longan.gov.vn/"/>
    <hyperlink ref="C1763" r:id="rId1702" display="https://tanlap.mochoa.longan.gov.vn/"/>
    <hyperlink ref="C1765" r:id="rId1703" display="https://tanthanh.longan.gov.vn/"/>
    <hyperlink ref="C1767" r:id="rId1704" display="https://bachoa.tanthanh.longan.gov.vn/"/>
    <hyperlink ref="C1768" r:id="rId1705" display="https://www.facebook.com/100083145288067"/>
    <hyperlink ref="C1769" r:id="rId1706" display="https://tanthanh.longan.gov.vn/xa-phuong-thi-tran"/>
    <hyperlink ref="C1770" r:id="rId1707" display="https://www.facebook.com/people/Tu%E1%BB%95i-Tr%E1%BA%BB-x%C3%A3-Nh%C6%A1n-Ho%C3%A0-L%E1%BA%ADp-huy%E1%BB%87n-T%C3%A2n-Th%E1%BA%A1nh-t%E1%BB%89nh-Long-An/100082889514714/"/>
    <hyperlink ref="C1771" r:id="rId1708" display="https://nhonhoalap.tanthanh.longan.gov.vn/"/>
    <hyperlink ref="C1773" r:id="rId1709" display="https://tanlap.mochoa.longan.gov.vn/"/>
    <hyperlink ref="C1774" r:id="rId1710" display="https://www.facebook.com/groups/666908700424665/"/>
    <hyperlink ref="C1775" r:id="rId1711" display="https://hauthanhdong.tanthanh.longan.gov.vn/"/>
    <hyperlink ref="C1776" r:id="rId1712" display="https://www.facebook.com/people/Tu%E1%BB%95i-Tr%E1%BA%BB-x%C3%A3-Nh%C6%A1n-Ho%C3%A0-L%E1%BA%ADp-huy%E1%BB%87n-T%C3%A2n-Th%E1%BA%A1nh-t%E1%BB%89nh-Long-An/100082889514714/"/>
    <hyperlink ref="C1777" r:id="rId1713" display="https://nhonhoa.tanthanh.longan.gov.vn/"/>
    <hyperlink ref="C1779" r:id="rId1714" display="https://kienbinh.tanthanh.longan.gov.vn/"/>
    <hyperlink ref="C1781" r:id="rId1715" display="https://tanthanh.longan.gov.vn/"/>
    <hyperlink ref="C1783" r:id="rId1716" display="https://tanbinh.tantru.longan.gov.vn/"/>
    <hyperlink ref="C1785" r:id="rId1717" display="https://tanninh.tanthanh.longan.gov.vn/uy-ban-nhan-dan"/>
    <hyperlink ref="C1787" r:id="rId1718" display="https://nhonninh.tanthanh.longan.gov.vn/"/>
    <hyperlink ref="C1789" r:id="rId1719" display="https://tanphuoc.tiengiang.gov.vn/ubnd-xa-tan-hoa-ong"/>
    <hyperlink ref="C1791" r:id="rId1720" display="https://tanhiep.thanhhoa.longan.gov.vn/uy-ban-nhan-dan"/>
    <hyperlink ref="C1793" r:id="rId1721" display="https://thuanbinh.thanhhoa.longan.gov.vn/trang-chu"/>
    <hyperlink ref="C1794" r:id="rId1722" display="https://www.facebook.com/p/C%C3%B4ng-an-x%C3%A3-Th%E1%BA%A1nh-Ph%C6%B0%E1%BB%9Bc-100069250576850/"/>
    <hyperlink ref="C1795" r:id="rId1723" display="https://thanhphuoc.thanhhoa.longan.gov.vn/"/>
    <hyperlink ref="C1797" r:id="rId1724" display="https://thanhphu.cainuoc.camau.gov.vn/"/>
    <hyperlink ref="C1798" r:id="rId1725" display="https://www.facebook.com/p/M%E1%BA%B7t-tr%E1%BA%ADn-x%C3%A3-Thu%E1%BA%ADn-Ngh%C4%A9a-Ho%C3%A0-huy%E1%BB%87n-Th%E1%BA%A1nh-Ho%C3%A1-t%E1%BB%89nh-Long-An-100081194980164/"/>
    <hyperlink ref="C1799" r:id="rId1726" display="https://thuannghiahoa.thanhhoa.longan.gov.vn/"/>
    <hyperlink ref="C1801" r:id="rId1727" display="https://thuytay.thanhhoa.longan.gov.vn/"/>
    <hyperlink ref="C1803" r:id="rId1728" display="https://thuytay.thanhhoa.longan.gov.vn/"/>
    <hyperlink ref="C1805" r:id="rId1729" display="https://tantay.thanhhoa.longan.gov.vn/"/>
    <hyperlink ref="C1807" r:id="rId1730" display="https://tandong.thanhhoa.longan.gov.vn/"/>
    <hyperlink ref="C1809" r:id="rId1731" display="https://thanhan.thanhhoa.longan.gov.vn/"/>
    <hyperlink ref="C1810" r:id="rId1732" display="https://www.facebook.com/groups/329044317773097/"/>
    <hyperlink ref="C1811" r:id="rId1733" display="https://myquydong.duchue.longan.gov.vn/uy-ban-nhan-dan"/>
    <hyperlink ref="C1813" r:id="rId1734" display="https://mythanhbac.duchue.longan.gov.vn/"/>
    <hyperlink ref="C1814" r:id="rId1735" display="https://www.facebook.com/groups/329044317773097/"/>
    <hyperlink ref="C1815" r:id="rId1736" display="https://myquytay.duchue.longan.gov.vn/"/>
    <hyperlink ref="C1817" r:id="rId1737" display="https://mythanhtay.duchue.longan.gov.vn/"/>
    <hyperlink ref="C1819" r:id="rId1738" display="https://mythanhdong.duchue.longan.gov.vn/"/>
    <hyperlink ref="C1821" r:id="rId1739" display="https://binhthanh.mochoa.longan.gov.vn/"/>
    <hyperlink ref="C1823" r:id="rId1740" display="https://binhhoabac.duchue.longan.gov.vn/"/>
    <hyperlink ref="C1825" r:id="rId1741" display="https://binhhoahung.duchue.longan.gov.vn/"/>
    <hyperlink ref="C1827" r:id="rId1742" display="https://binhhoanam.duchue.longan.gov.vn/"/>
    <hyperlink ref="C1828" r:id="rId1743" display="https://www.facebook.com/tdlongan/?locale=nb_NO"/>
    <hyperlink ref="C1829" r:id="rId1744" display="https://mybinh.duchue.longan.gov.vn/"/>
    <hyperlink ref="C1831" r:id="rId1745" display="https://locgiang.duchoa.longan.gov.vn/"/>
    <hyperlink ref="C1832" r:id="rId1746" display="https://www.facebook.com/p/X%C3%83-AN-NINH-%C4%90%C3%94NG-100021087860356/"/>
    <hyperlink ref="C1833" r:id="rId1747" display="https://ubndxaanninhdong.tuyan.phuyen.gov.vn/"/>
    <hyperlink ref="C1834" r:id="rId1748" display="https://www.facebook.com/duchoa.tuoitre/?locale=vi_VN"/>
    <hyperlink ref="C1835" r:id="rId1749" display="https://anninhtay.duchoa.longan.gov.vn/uy-ban-nhan-dan"/>
    <hyperlink ref="C1837" r:id="rId1750" display="https://tanmy.duchoa.longan.gov.vn/"/>
    <hyperlink ref="C1838" r:id="rId1751" display="https://www.facebook.com/cahhiephoa/?locale=vi_VN"/>
    <hyperlink ref="C1839" r:id="rId1752" display="https://hiephoa.duchoa.longan.gov.vn/"/>
    <hyperlink ref="C1840" r:id="rId1753" display="https://www.facebook.com/p/Ph%E1%BA%ADt-Gi%C3%A1o-%C4%90%E1%BB%A9c-Ho%C3%A0-100066870348786/?locale=ru_RU"/>
    <hyperlink ref="C1841" r:id="rId1754" display="https://duclapthuong.duchoa.longan.gov.vn/"/>
    <hyperlink ref="C1842" r:id="rId1755" display="https://www.facebook.com/115saigon/"/>
    <hyperlink ref="C1843" r:id="rId1756" display="https://duclapha.duchoa.longan.gov.vn/uy-ban-nhan-dan"/>
    <hyperlink ref="C1845" r:id="rId1757" display="https://tanbinh.tantru.longan.gov.vn/"/>
    <hyperlink ref="C1847" r:id="rId1758" display="https://myhanhbac.duchoa.longan.gov.vn/"/>
    <hyperlink ref="C1848" r:id="rId1759" display="https://www.facebook.com/p/Ph%E1%BA%ADt-Gi%C3%A1o-%C4%90%E1%BB%A9c-Ho%C3%A0-100066870348786/?locale=ru_RU"/>
    <hyperlink ref="C1849" r:id="rId1760" display="https://duchoathuong.duchoa.longan.gov.vn/"/>
    <hyperlink ref="C1851" r:id="rId1761" display="https://hoakhanhtay.duchoa.longan.gov.vn/"/>
    <hyperlink ref="C1852" r:id="rId1762" display="https://www.facebook.com/tdlongan/?locale=nl_BE"/>
    <hyperlink ref="C1853" r:id="rId1763" display="https://hoakhanhdong.duchoa.longan.gov.vn/"/>
    <hyperlink ref="C1854" r:id="rId1764" display="https://www.facebook.com/people/Tu%E1%BB%95i-tr%E1%BA%BB-M%E1%BB%B9-H%E1%BA%A1nh-Nam/100094230086237/"/>
    <hyperlink ref="C1855" r:id="rId1765" display="https://duchoa.longan.gov.vn/bo-may-hanh-chinh/xa-my-hanh-nam-687804"/>
    <hyperlink ref="C1856" r:id="rId1766" display="https://www.facebook.com/p/Ph%E1%BA%ADt-Gi%C3%A1o-%C4%90%E1%BB%A9c-Ho%C3%A0-100066870348786/"/>
    <hyperlink ref="C1857" r:id="rId1767" display="https://hoakhanhnam.duchoa.longan.gov.vn/"/>
    <hyperlink ref="C1858" r:id="rId1768" display="https://www.facebook.com/duchoa.tuoitre/?locale=vi_VN"/>
    <hyperlink ref="C1859" r:id="rId1769" display="https://duchoadong.duchoa.longan.gov.vn/"/>
    <hyperlink ref="C1861" r:id="rId1770" display="https://duchoaha.duchoa.longan.gov.vn/"/>
    <hyperlink ref="C1863" r:id="rId1771" display="https://huuthanh.duchoa.longan.gov.vn/"/>
    <hyperlink ref="C1865" r:id="rId1772" display="https://thanhloi.benluc.longan.gov.vn/"/>
    <hyperlink ref="C1867" r:id="rId1773" display="https://luongbinh.benluc.longan.gov.vn/uy-ban-nhan-dan"/>
    <hyperlink ref="C1869" r:id="rId1774" display="https://tanphuoc.tiengiang.gov.vn/ubnd-xa-thanh-hoa"/>
    <hyperlink ref="C1871" r:id="rId1775" display="https://luonghoa.benluc.longan.gov.vn/uy-ban-nhan-dan"/>
    <hyperlink ref="C1873" r:id="rId1776" display="https://tanphuoc.tiengiang.gov.vn/ubnd-xa-tan-hoa-ong"/>
    <hyperlink ref="C1874" r:id="rId1777" display="https://www.facebook.com/groups/267727298217181/"/>
    <hyperlink ref="C1875" r:id="rId1778" display="https://tanbuu.benluc.longan.gov.vn/uy-ban-nhan-dan"/>
    <hyperlink ref="C1877" r:id="rId1779" display="https://anthanh.benluc.longan.gov.vn/uy-ban-nhan-dan"/>
    <hyperlink ref="C1879" r:id="rId1780" display="https://binhduc.benluc.longan.gov.vn/"/>
    <hyperlink ref="C1881" r:id="rId1781" display="https://myyen.benluc.longan.gov.vn/uy-ban-nhan-dan"/>
    <hyperlink ref="C1882" r:id="rId1782" display="https://www.facebook.com/thanhphu.mattrantoquoc/"/>
    <hyperlink ref="C1883" r:id="rId1783" display="https://thanhphu.benluc.longan.gov.vn/"/>
    <hyperlink ref="C1884" r:id="rId1784" display="https://www.facebook.com/caxlonghiep/"/>
    <hyperlink ref="C1885" r:id="rId1785" display="https://longhiep.benluc.longan.gov.vn/uy-ban-nhan-dan"/>
    <hyperlink ref="C1886" r:id="rId1786" display="https://www.facebook.com/tdlongan/?locale=vi_VN"/>
    <hyperlink ref="C1887" r:id="rId1787" display="https://godau.tayninh.gov.vn/vi/page/Uy-ban-nhan-dan-xa-Thanh-Duc.html"/>
    <hyperlink ref="C1889" r:id="rId1788" display="https://phuocloi.benluc.longan.gov.vn/lien-he"/>
    <hyperlink ref="C1891" r:id="rId1789" display="https://nhutchanh.benluc.longan.gov.vn/"/>
    <hyperlink ref="C1893" r:id="rId1790" display="https://longthanh.thuthua.longan.gov.vn/"/>
    <hyperlink ref="C1895" r:id="rId1791" display="https://tanthanh.longan.gov.vn/"/>
    <hyperlink ref="C1896" r:id="rId1792" display="https://www.facebook.com/tdlongan/?locale=bn_IN"/>
    <hyperlink ref="C1897" r:id="rId1793" display="https://longthuan.thuthua.longan.gov.vn/"/>
    <hyperlink ref="C1899" r:id="rId1794" display="https://mylac.thuthua.longan.gov.vn/uy-ban-nhan-dan/cong-bo-quyet-dinh-bi-thu-dang-uy-xa-my-lac-956704"/>
    <hyperlink ref="C1900" r:id="rId1795" display="https://www.facebook.com/p/C%C3%B4ng-an-x%C3%A3-M%E1%BB%B9-Th%E1%BA%A1nh-100072415867815/"/>
    <hyperlink ref="C1901" r:id="rId1796" display="https://mythanh.thuthua.longan.gov.vn/"/>
    <hyperlink ref="C1903" r:id="rId1797" display="https://binhquoi.chauthanh.longan.gov.vn/"/>
    <hyperlink ref="C1905" r:id="rId1798" display="https://nhithanh.thuthua.longan.gov.vn/"/>
    <hyperlink ref="C1906" r:id="rId1799" display="https://www.facebook.com/tdlongan/?locale=nb_NO"/>
    <hyperlink ref="C1907" r:id="rId1800" display="https://myan.thuthua.longan.gov.vn/uy-ban-nhan-dan"/>
    <hyperlink ref="C1908" r:id="rId1801" display="https://www.facebook.com/CAXBINHTHANH/"/>
    <hyperlink ref="C1909" r:id="rId1802" display="https://binhthanh.mochoa.longan.gov.vn/"/>
    <hyperlink ref="C1910" r:id="rId1803" display="https://www.facebook.com/p/Tu%E1%BB%95i-tr%E1%BA%BB-M%E1%BB%B9-Ph%C3%BA-Th%E1%BB%A7-Th%E1%BB%ABa-100032867486327/"/>
    <hyperlink ref="C1911" r:id="rId1804" display="https://myphu.thuthua.longan.gov.vn/"/>
    <hyperlink ref="C1912" r:id="rId1805" display="https://www.facebook.com/p/C%C3%B4ng-an-x%C3%A3-Long-An-100070434243609/"/>
    <hyperlink ref="C1913" r:id="rId1806" display="https://longthanh.dongnai.gov.vn/"/>
    <hyperlink ref="C1915" r:id="rId1807" display="https://tanlap.mochoa.longan.gov.vn/"/>
    <hyperlink ref="C1916" r:id="rId1808" display="https://www.facebook.com/tdlongan/?locale=nb_NO"/>
    <hyperlink ref="C1917" r:id="rId1809" display="https://mybinh.duchue.longan.gov.vn/"/>
    <hyperlink ref="C1919" r:id="rId1810" display="https://tantru.longan.gov.vn/xa-phuong-thi-tran-80723"/>
    <hyperlink ref="C1921" r:id="rId1811" display="https://quemythanh.tantru.longan.gov.vn/"/>
    <hyperlink ref="C1922" r:id="rId1812" display="https://www.facebook.com/100084390366723"/>
    <hyperlink ref="C1923" r:id="rId1813" display="https://lactan.tantru.longan.gov.vn/"/>
    <hyperlink ref="C1924" r:id="rId1814" display="https://www.facebook.com/p/M%E1%BA%B7t-tr%E1%BA%ADn-x%C3%A3-B%C3%ACnh-Trinh-%C4%90%C3%B4ng-huy%E1%BB%87n-T%C3%A2n-Tr%E1%BB%A5-t%E1%BB%89nh-Long-An-100085630446963/"/>
    <hyperlink ref="C1925" r:id="rId1815" display="https://binhtrinhdong.tantru.longan.gov.vn/"/>
    <hyperlink ref="C1927" r:id="rId1816" display="https://tanphuoctay.tantru.longan.gov.vn/uy-ban-nhan-dan"/>
    <hyperlink ref="C1928" r:id="rId1817" display="https://www.facebook.com/100093917420105"/>
    <hyperlink ref="C1929" r:id="rId1818" display="https://binhlang.tantru.longan.gov.vn/"/>
    <hyperlink ref="C1931" r:id="rId1819" display="https://binhtinh.tantru.longan.gov.vn/"/>
    <hyperlink ref="C1933" r:id="rId1820" display="https://ductan.tantru.longan.gov.vn/"/>
    <hyperlink ref="C1935" r:id="rId1821" display="https://nhutninh.tantru.longan.gov.vn/uy-ban-nhan-dan"/>
    <hyperlink ref="C1936" r:id="rId1822" display="https://www.facebook.com/tytlongtrach/"/>
    <hyperlink ref="C1937" r:id="rId1823" display="https://longtrach.canduoc.longan.gov.vn/gioi-thieu"/>
    <hyperlink ref="C1939" r:id="rId1824" display="https://longkhe.canduoc.longan.gov.vn/"/>
    <hyperlink ref="C1940" r:id="rId1825" display="https://www.facebook.com/p/M%E1%BA%B7t-tr%E1%BA%ADn-x%C3%A3-Long-%C4%90%E1%BB%8Bnh-huy%E1%BB%87n-C%E1%BA%A7n-%C4%90%C6%B0%E1%BB%9Bc-t%E1%BB%89nh-Long-An-100076734243404/"/>
    <hyperlink ref="C1941" r:id="rId1826" display="https://longdinh.canduoc.longan.gov.vn/"/>
    <hyperlink ref="C1942" r:id="rId1827" display="https://www.facebook.com/p/Tu%E1%BB%95i-tr%E1%BA%BB-C%C3%B4ng-an-huy%E1%BB%87n-Ninh-Ph%C6%B0%E1%BB%9Bc-100068114569027/"/>
    <hyperlink ref="C1943" r:id="rId1828" display="https://phuocvan.canduoc.longan.gov.vn/"/>
    <hyperlink ref="C1944" r:id="rId1829" display="https://www.facebook.com/tdlongan/?locale=bn_IN"/>
    <hyperlink ref="C1945" r:id="rId1830" display="https://longhoa.canduoc.longan.gov.vn/"/>
    <hyperlink ref="C1947" r:id="rId1831" display="https://longcang.canduoc.longan.gov.vn/"/>
    <hyperlink ref="C1949" r:id="rId1832" display="https://longson.canduoc.longan.gov.vn/"/>
    <hyperlink ref="C1950" r:id="rId1833" display="https://www.facebook.com/p/M%E1%BA%B7t-tr%E1%BA%ADn-x%C3%A3-T%C3%A2n-Tr%E1%BA%A1ch-huy%E1%BB%87n-C%E1%BA%A7n-%C4%90%C6%B0%E1%BB%9Bc-t%E1%BB%89nh-Long-An-100078136347176/"/>
    <hyperlink ref="C1951" r:id="rId1834" display="https://tantrach.canduoc.longan.gov.vn/"/>
    <hyperlink ref="C1953" r:id="rId1835" display="https://myle.canduoc.longan.gov.vn/uy-ban-nhan-dan"/>
    <hyperlink ref="C1954" r:id="rId1836" display="https://www.facebook.com/groups/1787801931453811/"/>
    <hyperlink ref="C1955" r:id="rId1837" display="https://tanlan.canduoc.longan.gov.vn/uy-ban-nhan-dan"/>
    <hyperlink ref="C1956" r:id="rId1838" display="https://www.facebook.com/MTTQVNxaPhuocTuy/"/>
    <hyperlink ref="C1957" r:id="rId1839" display="https://phuoctuy.canduoc.longan.gov.vn/"/>
    <hyperlink ref="C1958" r:id="rId1840" display="https://www.facebook.com/mttqxalonghuudong/"/>
    <hyperlink ref="C1959" r:id="rId1841" display="https://longhuudong.canduoc.longan.gov.vn/"/>
    <hyperlink ref="C1961" r:id="rId1842" display="https://tanan.ngochien.camau.gov.vn/"/>
    <hyperlink ref="C1963" r:id="rId1843" display="https://phuocdong.canduoc.longan.gov.vn/"/>
    <hyperlink ref="C1964" r:id="rId1844" display="https://www.facebook.com/mttqxalonghuudong/"/>
    <hyperlink ref="C1965" r:id="rId1845" display="https://longhuutay.canduoc.longan.gov.vn/"/>
    <hyperlink ref="C1967" r:id="rId1846" display="https://tanchanh.canduoc.longan.gov.vn/"/>
    <hyperlink ref="C1969" r:id="rId1847" display="https://phuocly.cangiuoc.longan.gov.vn/"/>
    <hyperlink ref="C1971" r:id="rId1848" display="https://longthuong.cangiuoc.longan.gov.vn/"/>
    <hyperlink ref="C1972" r:id="rId1849" display="https://www.facebook.com/tdlongan/?locale=mk_MK"/>
    <hyperlink ref="C1973" r:id="rId1850" display="https://longhau.cangiuoc.longan.gov.vn/"/>
    <hyperlink ref="C1974" r:id="rId1851" display="https://www.facebook.com/tdlongan/?locale=nb_NO"/>
    <hyperlink ref="C1975" r:id="rId1852" display="https://cangiuoc.longan.gov.vn/xa-phuong-thi-tran/xa-thi-tran-can-giuoc-926690"/>
    <hyperlink ref="C1977" r:id="rId1853" display="https://phuochau.cangiuoc.longan.gov.vn/"/>
    <hyperlink ref="C1979" r:id="rId1854" display="https://myloc.cangiuoc.longan.gov.vn/"/>
    <hyperlink ref="C1980" r:id="rId1855" display="https://www.facebook.com/congthongtindoanxaphuoclai/"/>
    <hyperlink ref="C1981" r:id="rId1856" display="https://phuoclai.cangiuoc.longan.gov.vn/"/>
    <hyperlink ref="C1982" r:id="rId1857" display="https://www.facebook.com/p/Tu%E1%BB%95i-tr%E1%BA%BB-C%C3%B4ng-an-huy%E1%BB%87n-Ninh-Ph%C6%B0%E1%BB%9Bc-100068114569027/"/>
    <hyperlink ref="C1983" r:id="rId1858" display="https://phuoclam.cangiuoc.longan.gov.vn/"/>
    <hyperlink ref="C1984" r:id="rId1859" display="https://www.facebook.com/tdlongan/?locale=vi_VN"/>
    <hyperlink ref="C1985" r:id="rId1860" display="https://cangiuoc.longan.gov.vn/xa-phuong-thi-tran"/>
    <hyperlink ref="C1987" r:id="rId1861" display="https://thuanthanh.cangiuoc.longan.gov.vn/"/>
    <hyperlink ref="C1988" r:id="rId1862" display="https://www.facebook.com/groups/2917025235222141/"/>
    <hyperlink ref="C1989" r:id="rId1863" display="https://phuocvinhtay.cangiuoc.longan.gov.vn/"/>
    <hyperlink ref="C1991" r:id="rId1864" display="https://phuocvinhdong.cangiuoc.longan.gov.vn/"/>
    <hyperlink ref="C1992" r:id="rId1865" display="https://www.facebook.com/p/C%C3%B4ng-an-x%C3%A3-Long-An-100070434243609/"/>
    <hyperlink ref="C1993" r:id="rId1866" display="https://www.longan.gov.vn/"/>
    <hyperlink ref="C1994" r:id="rId1867" display="https://www.facebook.com/1800499573406567"/>
    <hyperlink ref="C1995" r:id="rId1868" display="https://longphung.cangiuoc.longan.gov.vn/"/>
    <hyperlink ref="C1997" r:id="rId1869" display="https://dongthanh.cangiuoc.longan.gov.vn/"/>
    <hyperlink ref="C1999" r:id="rId1870" display="https://tantap.cangiuoc.longan.gov.vn/"/>
    <hyperlink ref="C2001" r:id="rId1871" display="https://binhquoi.chauthanh.longan.gov.vn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2025-02-12T18:36:32Z</dcterms:modified>
</cp:coreProperties>
</file>