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1001" i="1" l="1"/>
  <c r="B999" i="1"/>
  <c r="B998" i="1"/>
  <c r="B997" i="1"/>
  <c r="B996" i="1"/>
  <c r="B995" i="1"/>
  <c r="B994" i="1"/>
  <c r="B993" i="1"/>
  <c r="B992" i="1"/>
  <c r="B991" i="1"/>
  <c r="B989" i="1"/>
  <c r="B987" i="1"/>
  <c r="B985" i="1"/>
  <c r="B984" i="1"/>
  <c r="B983" i="1"/>
  <c r="B981" i="1"/>
  <c r="B979" i="1"/>
  <c r="B977" i="1"/>
  <c r="B976" i="1"/>
  <c r="B975" i="1"/>
  <c r="B973" i="1"/>
  <c r="B971" i="1"/>
  <c r="B970" i="1"/>
  <c r="B969" i="1"/>
  <c r="B967" i="1"/>
  <c r="B966" i="1"/>
  <c r="B965" i="1"/>
  <c r="B963" i="1"/>
  <c r="B962" i="1"/>
  <c r="B961" i="1"/>
  <c r="B959" i="1"/>
  <c r="B958" i="1"/>
  <c r="B957" i="1"/>
  <c r="B955" i="1"/>
  <c r="B953" i="1"/>
  <c r="B951" i="1"/>
  <c r="B949" i="1"/>
  <c r="B947" i="1"/>
  <c r="B946" i="1"/>
  <c r="B945" i="1"/>
  <c r="B944" i="1"/>
  <c r="B943" i="1"/>
  <c r="B941" i="1"/>
  <c r="B940" i="1"/>
  <c r="B939" i="1"/>
  <c r="B937" i="1"/>
  <c r="B935" i="1"/>
  <c r="B934" i="1"/>
  <c r="B933" i="1"/>
  <c r="B931" i="1"/>
  <c r="B929" i="1"/>
  <c r="B927" i="1"/>
  <c r="B925" i="1"/>
  <c r="B923" i="1"/>
  <c r="B922" i="1"/>
  <c r="B919" i="1"/>
  <c r="B917" i="1"/>
  <c r="B915" i="1"/>
  <c r="B914" i="1"/>
  <c r="B913" i="1"/>
  <c r="B911" i="1"/>
  <c r="B909" i="1"/>
  <c r="B908" i="1"/>
  <c r="B907" i="1"/>
  <c r="B905" i="1"/>
  <c r="B903" i="1"/>
  <c r="B901" i="1"/>
  <c r="B900" i="1"/>
  <c r="B899" i="1"/>
  <c r="B898" i="1"/>
  <c r="B897" i="1"/>
  <c r="B895" i="1"/>
  <c r="B893" i="1"/>
  <c r="B891" i="1"/>
  <c r="B890" i="1"/>
  <c r="B889" i="1"/>
  <c r="B888" i="1"/>
  <c r="B887" i="1"/>
  <c r="B886" i="1"/>
  <c r="B885" i="1"/>
  <c r="B883" i="1"/>
  <c r="B881" i="1"/>
  <c r="B880" i="1"/>
  <c r="B879" i="1"/>
  <c r="B877" i="1"/>
  <c r="B875" i="1"/>
  <c r="B873" i="1"/>
  <c r="B871" i="1"/>
  <c r="B870" i="1"/>
  <c r="B869" i="1"/>
  <c r="B867" i="1"/>
  <c r="B865" i="1"/>
  <c r="B864" i="1"/>
  <c r="B863" i="1"/>
  <c r="B861" i="1"/>
  <c r="B859" i="1"/>
  <c r="B857" i="1"/>
  <c r="B855" i="1"/>
  <c r="B853" i="1"/>
  <c r="B851" i="1"/>
  <c r="B849" i="1"/>
  <c r="B848" i="1"/>
  <c r="B847" i="1"/>
  <c r="B845" i="1"/>
  <c r="B843" i="1"/>
  <c r="B840" i="1"/>
  <c r="B839" i="1"/>
  <c r="B838" i="1"/>
  <c r="B837" i="1"/>
  <c r="B835" i="1"/>
  <c r="B833" i="1"/>
  <c r="B831" i="1"/>
  <c r="B830" i="1"/>
  <c r="B829" i="1"/>
  <c r="B827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799" i="1"/>
  <c r="B798" i="1"/>
  <c r="B797" i="1"/>
  <c r="B796" i="1"/>
  <c r="B795" i="1"/>
  <c r="B794" i="1"/>
  <c r="B793" i="1"/>
  <c r="B792" i="1"/>
  <c r="B791" i="1"/>
  <c r="B790" i="1"/>
  <c r="B789" i="1"/>
  <c r="B787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69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49" i="1"/>
  <c r="B748" i="1"/>
  <c r="B747" i="1"/>
  <c r="B745" i="1"/>
  <c r="B743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5" i="1"/>
  <c r="B724" i="1"/>
  <c r="B723" i="1"/>
  <c r="B722" i="1"/>
  <c r="B721" i="1"/>
  <c r="B720" i="1"/>
  <c r="B719" i="1"/>
  <c r="B718" i="1"/>
  <c r="B717" i="1"/>
  <c r="B715" i="1"/>
  <c r="B713" i="1"/>
  <c r="B711" i="1"/>
  <c r="B710" i="1"/>
  <c r="B709" i="1"/>
  <c r="B708" i="1"/>
  <c r="B707" i="1"/>
  <c r="B706" i="1"/>
  <c r="B705" i="1"/>
  <c r="B703" i="1"/>
  <c r="B702" i="1"/>
  <c r="B701" i="1"/>
  <c r="B699" i="1"/>
  <c r="B698" i="1"/>
  <c r="B697" i="1"/>
  <c r="B696" i="1"/>
  <c r="B695" i="1"/>
  <c r="B693" i="1"/>
  <c r="B692" i="1"/>
  <c r="B691" i="1"/>
  <c r="B690" i="1"/>
  <c r="B689" i="1"/>
  <c r="B688" i="1"/>
  <c r="B687" i="1"/>
  <c r="B685" i="1"/>
  <c r="B684" i="1"/>
  <c r="B683" i="1"/>
  <c r="B682" i="1"/>
  <c r="B681" i="1"/>
  <c r="B680" i="1"/>
  <c r="B679" i="1"/>
  <c r="B677" i="1"/>
  <c r="B676" i="1"/>
  <c r="B675" i="1"/>
  <c r="B674" i="1"/>
  <c r="B673" i="1"/>
  <c r="B671" i="1"/>
  <c r="B670" i="1"/>
  <c r="B669" i="1"/>
  <c r="B667" i="1"/>
  <c r="B666" i="1"/>
  <c r="B665" i="1"/>
  <c r="B663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7" i="1"/>
  <c r="B646" i="1"/>
  <c r="B645" i="1"/>
  <c r="B641" i="1"/>
  <c r="B640" i="1"/>
  <c r="B639" i="1"/>
  <c r="B638" i="1"/>
  <c r="B637" i="1"/>
  <c r="B636" i="1"/>
  <c r="B635" i="1"/>
  <c r="B633" i="1"/>
  <c r="B631" i="1"/>
  <c r="B630" i="1"/>
  <c r="B629" i="1"/>
  <c r="B628" i="1"/>
  <c r="B627" i="1"/>
  <c r="B626" i="1"/>
  <c r="B625" i="1"/>
  <c r="B623" i="1"/>
  <c r="B621" i="1"/>
  <c r="B620" i="1"/>
  <c r="B619" i="1"/>
  <c r="B618" i="1"/>
  <c r="B617" i="1"/>
  <c r="B616" i="1"/>
  <c r="B615" i="1"/>
  <c r="B613" i="1"/>
  <c r="B612" i="1"/>
  <c r="B611" i="1"/>
  <c r="B610" i="1"/>
  <c r="B609" i="1"/>
  <c r="B607" i="1"/>
  <c r="B606" i="1"/>
  <c r="B605" i="1"/>
  <c r="B604" i="1"/>
  <c r="B603" i="1"/>
  <c r="B602" i="1"/>
  <c r="B601" i="1"/>
  <c r="B600" i="1"/>
  <c r="B599" i="1"/>
  <c r="B597" i="1"/>
  <c r="B595" i="1"/>
  <c r="B593" i="1"/>
  <c r="B592" i="1"/>
  <c r="B591" i="1"/>
  <c r="B590" i="1"/>
  <c r="B589" i="1"/>
  <c r="B588" i="1"/>
  <c r="B587" i="1"/>
  <c r="B586" i="1"/>
  <c r="B585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7" i="1"/>
  <c r="B516" i="1"/>
  <c r="B515" i="1"/>
  <c r="B514" i="1"/>
  <c r="B513" i="1"/>
  <c r="B512" i="1"/>
  <c r="B511" i="1"/>
  <c r="B510" i="1"/>
  <c r="B509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3" i="1"/>
  <c r="B492" i="1"/>
  <c r="B491" i="1"/>
  <c r="B490" i="1"/>
  <c r="B489" i="1"/>
  <c r="B487" i="1"/>
  <c r="B486" i="1"/>
  <c r="B485" i="1"/>
  <c r="B483" i="1"/>
  <c r="B482" i="1"/>
  <c r="B481" i="1"/>
  <c r="B480" i="1"/>
  <c r="B479" i="1"/>
  <c r="B478" i="1"/>
  <c r="B477" i="1"/>
  <c r="B476" i="1"/>
  <c r="B475" i="1"/>
  <c r="B473" i="1"/>
  <c r="B472" i="1"/>
  <c r="B471" i="1"/>
  <c r="B470" i="1"/>
  <c r="B469" i="1"/>
  <c r="B467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3" i="1"/>
  <c r="B442" i="1"/>
  <c r="B441" i="1"/>
  <c r="B440" i="1"/>
  <c r="B439" i="1"/>
  <c r="B438" i="1"/>
  <c r="B437" i="1"/>
  <c r="B435" i="1"/>
  <c r="B433" i="1"/>
  <c r="B432" i="1"/>
  <c r="B431" i="1"/>
  <c r="B430" i="1"/>
  <c r="B429" i="1"/>
  <c r="B428" i="1"/>
  <c r="B427" i="1"/>
  <c r="B426" i="1"/>
  <c r="B425" i="1"/>
  <c r="B42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4" i="1"/>
  <c r="B403" i="1"/>
  <c r="B401" i="1"/>
  <c r="B399" i="1"/>
  <c r="B398" i="1"/>
  <c r="B397" i="1"/>
  <c r="B395" i="1"/>
  <c r="B393" i="1"/>
  <c r="B392" i="1"/>
  <c r="B391" i="1"/>
  <c r="B390" i="1"/>
  <c r="B389" i="1"/>
  <c r="B387" i="1"/>
  <c r="B386" i="1"/>
  <c r="B385" i="1"/>
  <c r="B384" i="1"/>
  <c r="B383" i="1"/>
  <c r="B382" i="1"/>
  <c r="B381" i="1"/>
  <c r="B380" i="1"/>
  <c r="B379" i="1"/>
  <c r="B377" i="1"/>
  <c r="B376" i="1"/>
  <c r="B375" i="1"/>
  <c r="B374" i="1"/>
  <c r="B373" i="1"/>
  <c r="B371" i="1"/>
  <c r="B370" i="1"/>
  <c r="B369" i="1"/>
  <c r="B367" i="1"/>
  <c r="B365" i="1"/>
  <c r="B363" i="1"/>
  <c r="B361" i="1"/>
  <c r="B360" i="1"/>
  <c r="B359" i="1"/>
  <c r="B358" i="1"/>
  <c r="B357" i="1"/>
  <c r="B356" i="1"/>
  <c r="B355" i="1"/>
  <c r="B354" i="1"/>
  <c r="B353" i="1"/>
  <c r="B351" i="1"/>
  <c r="B350" i="1"/>
  <c r="B349" i="1"/>
  <c r="B347" i="1"/>
  <c r="B346" i="1"/>
  <c r="B345" i="1"/>
  <c r="B344" i="1"/>
  <c r="B343" i="1"/>
  <c r="B342" i="1"/>
  <c r="B341" i="1"/>
  <c r="B340" i="1"/>
  <c r="B339" i="1"/>
  <c r="B337" i="1"/>
  <c r="B335" i="1"/>
  <c r="B334" i="1"/>
  <c r="B333" i="1"/>
  <c r="B332" i="1"/>
  <c r="B331" i="1"/>
  <c r="B329" i="1"/>
  <c r="B328" i="1"/>
  <c r="B327" i="1"/>
  <c r="B325" i="1"/>
  <c r="B323" i="1"/>
  <c r="B322" i="1"/>
  <c r="B321" i="1"/>
  <c r="B320" i="1"/>
  <c r="B319" i="1"/>
  <c r="B318" i="1"/>
  <c r="B317" i="1"/>
  <c r="B316" i="1"/>
  <c r="B315" i="1"/>
  <c r="B314" i="1"/>
  <c r="B313" i="1"/>
  <c r="B311" i="1"/>
  <c r="B309" i="1"/>
  <c r="B307" i="1"/>
  <c r="B305" i="1"/>
  <c r="B304" i="1"/>
  <c r="B303" i="1"/>
  <c r="B302" i="1"/>
  <c r="B301" i="1"/>
  <c r="B300" i="1"/>
  <c r="B299" i="1"/>
  <c r="B297" i="1"/>
  <c r="B296" i="1"/>
  <c r="B295" i="1"/>
  <c r="B293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7" i="1"/>
  <c r="B266" i="1"/>
  <c r="B265" i="1"/>
  <c r="B264" i="1"/>
  <c r="B263" i="1"/>
  <c r="B262" i="1"/>
  <c r="B261" i="1"/>
  <c r="B259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1" i="1"/>
  <c r="B219" i="1"/>
  <c r="B218" i="1"/>
  <c r="B217" i="1"/>
  <c r="B216" i="1"/>
  <c r="B215" i="1"/>
  <c r="B214" i="1"/>
  <c r="B213" i="1"/>
  <c r="B212" i="1"/>
  <c r="B211" i="1"/>
  <c r="B209" i="1"/>
  <c r="B207" i="1"/>
  <c r="B206" i="1"/>
  <c r="B205" i="1"/>
  <c r="B203" i="1"/>
  <c r="B202" i="1"/>
  <c r="B201" i="1"/>
  <c r="B199" i="1"/>
  <c r="B198" i="1"/>
  <c r="B197" i="1"/>
  <c r="B196" i="1"/>
  <c r="B195" i="1"/>
  <c r="B194" i="1"/>
  <c r="B193" i="1"/>
  <c r="B192" i="1"/>
  <c r="B191" i="1"/>
  <c r="B190" i="1"/>
  <c r="B189" i="1"/>
  <c r="B187" i="1"/>
  <c r="B185" i="1"/>
  <c r="B181" i="1"/>
  <c r="B179" i="1"/>
  <c r="B178" i="1"/>
  <c r="B177" i="1"/>
  <c r="B174" i="1"/>
  <c r="B173" i="1"/>
  <c r="B171" i="1"/>
  <c r="B167" i="1"/>
  <c r="B166" i="1"/>
  <c r="B164" i="1"/>
  <c r="B163" i="1"/>
  <c r="B161" i="1"/>
  <c r="B160" i="1"/>
  <c r="B157" i="1"/>
  <c r="B155" i="1"/>
  <c r="B154" i="1"/>
  <c r="B153" i="1"/>
  <c r="B152" i="1"/>
  <c r="B151" i="1"/>
  <c r="B150" i="1"/>
  <c r="B149" i="1"/>
  <c r="B148" i="1"/>
  <c r="B147" i="1"/>
  <c r="B145" i="1"/>
  <c r="B144" i="1"/>
  <c r="B142" i="1"/>
  <c r="B141" i="1"/>
  <c r="B139" i="1"/>
  <c r="B137" i="1"/>
  <c r="B135" i="1"/>
  <c r="B133" i="1"/>
  <c r="B132" i="1"/>
  <c r="B131" i="1"/>
  <c r="B130" i="1"/>
  <c r="B129" i="1"/>
  <c r="B127" i="1"/>
  <c r="B125" i="1"/>
  <c r="B123" i="1"/>
  <c r="B121" i="1"/>
  <c r="B120" i="1"/>
  <c r="B119" i="1"/>
  <c r="B118" i="1"/>
  <c r="B117" i="1"/>
  <c r="B116" i="1"/>
  <c r="B115" i="1"/>
  <c r="B113" i="1"/>
  <c r="B112" i="1"/>
  <c r="B111" i="1"/>
  <c r="B110" i="1"/>
  <c r="B109" i="1"/>
  <c r="B107" i="1"/>
  <c r="B105" i="1"/>
  <c r="B104" i="1"/>
  <c r="B103" i="1"/>
  <c r="B101" i="1"/>
  <c r="B99" i="1"/>
  <c r="B97" i="1"/>
  <c r="B96" i="1"/>
  <c r="B95" i="1"/>
  <c r="B94" i="1"/>
  <c r="B93" i="1"/>
  <c r="B92" i="1"/>
  <c r="B91" i="1"/>
  <c r="B89" i="1"/>
  <c r="B87" i="1"/>
  <c r="B85" i="1"/>
  <c r="B83" i="1"/>
  <c r="B82" i="1"/>
  <c r="B81" i="1"/>
  <c r="B79" i="1"/>
  <c r="B77" i="1"/>
  <c r="B75" i="1"/>
  <c r="B74" i="1"/>
  <c r="B73" i="1"/>
  <c r="B72" i="1"/>
  <c r="B71" i="1"/>
  <c r="B69" i="1"/>
  <c r="B68" i="1"/>
  <c r="B67" i="1"/>
  <c r="B66" i="1"/>
  <c r="B65" i="1"/>
  <c r="B63" i="1"/>
  <c r="B62" i="1"/>
  <c r="B61" i="1"/>
  <c r="B59" i="1"/>
  <c r="B57" i="1"/>
  <c r="B56" i="1"/>
  <c r="B55" i="1"/>
  <c r="B53" i="1"/>
  <c r="B51" i="1"/>
  <c r="B50" i="1"/>
  <c r="B49" i="1"/>
  <c r="B47" i="1"/>
  <c r="B45" i="1"/>
  <c r="B44" i="1"/>
  <c r="B43" i="1"/>
  <c r="B41" i="1"/>
  <c r="B40" i="1"/>
  <c r="B39" i="1"/>
  <c r="B37" i="1"/>
  <c r="B35" i="1"/>
  <c r="B33" i="1"/>
  <c r="B31" i="1"/>
  <c r="B30" i="1"/>
  <c r="B29" i="1"/>
  <c r="B27" i="1"/>
  <c r="B26" i="1"/>
  <c r="B25" i="1"/>
  <c r="B23" i="1"/>
  <c r="B22" i="1"/>
  <c r="B21" i="1"/>
  <c r="B19" i="1"/>
  <c r="B17" i="1"/>
  <c r="B15" i="1"/>
  <c r="B14" i="1"/>
  <c r="B13" i="1"/>
  <c r="B12" i="1"/>
  <c r="B11" i="1"/>
  <c r="B9" i="1"/>
  <c r="B7" i="1"/>
  <c r="B6" i="1"/>
  <c r="B5" i="1"/>
  <c r="B3" i="1"/>
  <c r="B2" i="1"/>
  <c r="F970" i="1" l="1"/>
  <c r="F880" i="1"/>
  <c r="F766" i="1"/>
  <c r="F758" i="1"/>
  <c r="F722" i="1"/>
  <c r="F702" i="1"/>
  <c r="F674" i="1"/>
  <c r="F646" i="1"/>
  <c r="F606" i="1"/>
  <c r="F600" i="1"/>
  <c r="F572" i="1"/>
  <c r="F562" i="1"/>
  <c r="F450" i="1"/>
  <c r="F412" i="1"/>
  <c r="F398" i="1"/>
  <c r="F392" i="1"/>
  <c r="F356" i="1"/>
  <c r="F354" i="1"/>
  <c r="F286" i="1"/>
  <c r="F266" i="1"/>
  <c r="F244" i="1"/>
  <c r="F214" i="1"/>
</calcChain>
</file>

<file path=xl/sharedStrings.xml><?xml version="1.0" encoding="utf-8"?>
<sst xmlns="http://schemas.openxmlformats.org/spreadsheetml/2006/main" count="5503" uniqueCount="288">
  <si>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</si>
  <si>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</si>
  <si>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</si>
  <si>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</si>
  <si>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</si>
  <si>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</si>
  <si>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</si>
  <si>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</si>
  <si>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</si>
  <si>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</si>
  <si>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</si>
  <si>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</si>
  <si>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</si>
  <si>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-</t>
  </si>
  <si>
    <t/>
  </si>
  <si>
    <t>Công an xã Minh Ngọc tỉnh Hà Giang</t>
  </si>
  <si>
    <t>Công an xã Lạc Nông tỉnh Hà Giang</t>
  </si>
  <si>
    <t>Công an xã Phú Nam tỉnh Hà Giang</t>
  </si>
  <si>
    <t>Công an xã Đường Âm tỉnh Hà Giang</t>
  </si>
  <si>
    <t>Công an xã Đường Hồng tỉnh Hà Giang</t>
  </si>
  <si>
    <t>Công an xã Phiêng Luông tỉnh Hà Giang</t>
  </si>
  <si>
    <t>Công an xã Bản Máy tỉnh Hà Giang</t>
  </si>
  <si>
    <t>Công an xã Thèn Chu Phìn tỉnh Hà Giang</t>
  </si>
  <si>
    <t>Công an xã Bản Phùng tỉnh Hà Giang</t>
  </si>
  <si>
    <t>Công an xã Túng Sán tỉnh Hà Giang</t>
  </si>
  <si>
    <t>Công an xã Chiến Phố tỉnh Hà Giang</t>
  </si>
  <si>
    <t>Công an xã Đản Ván tỉnh Hà Giang</t>
  </si>
  <si>
    <t>Công an xã Tân Tiến tỉnh Hà Giang</t>
  </si>
  <si>
    <t>Công an xã Pờ Ly Ngài tỉnh Hà Giang</t>
  </si>
  <si>
    <t>Công an xã Sán Xả Hồ tỉnh Hà Giang</t>
  </si>
  <si>
    <t>Công an xã Ngàm Đăng Vài tỉnh Hà Giang</t>
  </si>
  <si>
    <t>Công an xã Bản Nhùng tỉnh Hà Giang</t>
  </si>
  <si>
    <t>Công an xã Nậm Dịch tỉnh Hà Giang</t>
  </si>
  <si>
    <t>Công an xã Bản Péo tỉnh Hà Giang</t>
  </si>
  <si>
    <t>Công an xã Nam Sơn tỉnh Hà Giang</t>
  </si>
  <si>
    <t>Công an xã Nậm Khòa tỉnh Hà Giang</t>
  </si>
  <si>
    <t>Công an xã Bản Díu tỉnh Hà Giang</t>
  </si>
  <si>
    <t>Công an xã Chí Cà tỉnh Hà Giang</t>
  </si>
  <si>
    <t>Công an xã Xín Mần tỉnh Hà Giang</t>
  </si>
  <si>
    <t>Công an xã Thèn Phàng tỉnh Hà Giang</t>
  </si>
  <si>
    <t>Công an xã Ngán Chiên tỉnh Hà Giang</t>
  </si>
  <si>
    <t>Công an xã Pà Vầy Sủ tỉnh Hà Giang</t>
  </si>
  <si>
    <t>Công an xã Cốc Rế tỉnh Hà Giang</t>
  </si>
  <si>
    <t>LINK TAY</t>
  </si>
  <si>
    <t>Công an xã Bản Ngò tỉnh Hà Giang</t>
  </si>
  <si>
    <t>Công an xã Chế Là tỉnh Hà Giang</t>
  </si>
  <si>
    <t>Công an xã Nấm Dẩn tỉnh Hà Giang</t>
  </si>
  <si>
    <t>Công an xã Nà Chì tỉnh Hà Giang</t>
  </si>
  <si>
    <t>Công an xã Khuôn Lùng tỉnh Hà Giang</t>
  </si>
  <si>
    <t>Công an xã Tân Lập tỉnh Hà Giang</t>
  </si>
  <si>
    <t>Công an xã Tân Quang tỉnh Hà Giang</t>
  </si>
  <si>
    <t>Công an xã Thượng Bình tỉnh Hà Giang</t>
  </si>
  <si>
    <t>Công an xã Hữu Sản tỉnh Hà Giang</t>
  </si>
  <si>
    <t>Công an xã Kim Ngọc tỉnh Hà Giang</t>
  </si>
  <si>
    <t>Công an xã Quang Minh tỉnh Hà Giang</t>
  </si>
  <si>
    <t>Công an xã Liên Hiệp tỉnh Hà Giang</t>
  </si>
  <si>
    <t>Công an xã Vô Điếm tỉnh Hà Giang</t>
  </si>
  <si>
    <t>Công an xã Việt Hồng tỉnh Hà Giang</t>
  </si>
  <si>
    <t>UBND Ủy ban nhân dân xã Hùng An tỉnh Hà Giang</t>
  </si>
  <si>
    <t>Công an xã Tiên Kiều tỉnh Hà Giang</t>
  </si>
  <si>
    <t>Công an xã Xuân Minh tỉnh Hà Giang</t>
  </si>
  <si>
    <t>Công an xã Tiên Nguyên tỉnh Hà Giang</t>
  </si>
  <si>
    <t>UBND Ủy ban nhân dân xã Tiên Nguyên tỉnh Hà Giang</t>
  </si>
  <si>
    <t>Công an xã Bản Rịa tỉnh Hà Giang</t>
  </si>
  <si>
    <t>UBND Ủy ban nhân dân xã Yên Thành tỉnh Hà Giang</t>
  </si>
  <si>
    <t>Công an xã Tân Trịnh tỉnh Hà Giang</t>
  </si>
  <si>
    <t>UBND Ủy ban nhân dân xã Tân Trịnh tỉnh Hà Giang</t>
  </si>
  <si>
    <t>Công an xã Tân Bắc tỉnh Hà Giang</t>
  </si>
  <si>
    <t>Công an xã Bằng Lang tỉnh Hà Giang</t>
  </si>
  <si>
    <t>UBND Ủy ban nhân dân xã Yên Hà tỉnh Hà Giang</t>
  </si>
  <si>
    <t>Công an xã Hương Sơn tỉnh Hà Giang</t>
  </si>
  <si>
    <t>Công an xã Nà Khương tỉnh Hà Giang</t>
  </si>
  <si>
    <t>Công an xã Tiên Yên tỉnh Hà Giang</t>
  </si>
  <si>
    <t>UBND Ủy ban nhân dân xã Tiên Yên tỉnh Hà Giang</t>
  </si>
  <si>
    <t>Công an xã Vĩ Thượng tỉnh Hà Giang</t>
  </si>
  <si>
    <t>Công an phường Sông Hiến tỉnh Cao Bằng</t>
  </si>
  <si>
    <t>Công an phường Sông Bằng tỉnh Cao Bằng</t>
  </si>
  <si>
    <t>Công an phường Duyệt Trung tỉnh Cao Bằng</t>
  </si>
  <si>
    <t>Công an xã Hưng Đạo tỉnh Cao Bằng</t>
  </si>
  <si>
    <t>Xã Chu Trinh, TP Cao Bằng, Cao Bang, Vietnam</t>
  </si>
  <si>
    <t>0362251979</t>
  </si>
  <si>
    <t>Công an thị trấn Pác Miầu tỉnh Cao Bằng</t>
  </si>
  <si>
    <t>Công an xã Đức Hạnh tỉnh Cao Bằng</t>
  </si>
  <si>
    <t>Xã Nam Cao, Huyện Bảo Lâm, Tỉnh Cao Bằng</t>
  </si>
  <si>
    <t>0965611333</t>
  </si>
  <si>
    <t>Công an xã Quảng Lâm tỉnh Cao Bằng</t>
  </si>
  <si>
    <t>Công an xã Thạch Lâm tỉnh Cao Bằng</t>
  </si>
  <si>
    <t>0359752365</t>
  </si>
  <si>
    <t>Cao Bang, Vietnam</t>
  </si>
  <si>
    <t>Xã Hồng Trị, huyện Bảo Lạc, tỉnh Cao Bằng., Cao Bang, Vietnam</t>
  </si>
  <si>
    <t>0963941525</t>
  </si>
  <si>
    <t>Công an xã Hưng Thịnh tỉnh Cao Bằng</t>
  </si>
  <si>
    <t>0988825028</t>
  </si>
  <si>
    <t>0988525266</t>
  </si>
  <si>
    <t>Công an xã Sơn Lộ tỉnh Cao Bằng</t>
  </si>
  <si>
    <t>XÓM BÓ RẰNG, xã Cần Yên, huyện Hà Quảng, tỉnh Cao Bằng</t>
  </si>
  <si>
    <t>xã Cần Nông, huyện Hà Quảng, tỉnh Cao Bằng</t>
  </si>
  <si>
    <t>0345668616</t>
  </si>
  <si>
    <t>xóm đà sa, xã đa thông, huyện hà quảng, tỉnh cao bằng</t>
  </si>
  <si>
    <t>0986362019</t>
  </si>
  <si>
    <t>Xóm Kim Đồng, xã Lương Can, huyện Hà Quảng, Cao Bang, Vietnam</t>
  </si>
  <si>
    <t>0353908439</t>
  </si>
  <si>
    <t>Công an thị trấn Xuân Hòa tỉnh Cao Bằng</t>
  </si>
  <si>
    <t>Công an xã Lũng Nặm tỉnh Cao Bằng</t>
  </si>
  <si>
    <t>Công an xã Trường Hà tỉnh Cao Bằng</t>
  </si>
  <si>
    <t>0387075881</t>
  </si>
  <si>
    <t>Công an xã Nội Thôn tỉnh Cao Bằng</t>
  </si>
  <si>
    <t>Công an xã Tổng Cọt tỉnh Cao Bằng</t>
  </si>
  <si>
    <t>Công an xã Sóc Hà tỉnh Cao Bằng</t>
  </si>
  <si>
    <t>Công an xã Thượng Thôn tỉnh Cao Bằng</t>
  </si>
  <si>
    <t>Công an xã Phù Ngọc tỉnh Cao Bằng</t>
  </si>
  <si>
    <t>Công an xã Đào Ngạn tỉnh Cao Bằng</t>
  </si>
  <si>
    <t>Công an thị trấn Hùng Quốc tỉnh Cao Bằng</t>
  </si>
  <si>
    <t>Công an xã Quang Hán tỉnh Cao Bằng</t>
  </si>
  <si>
    <t>Công an xã Quang Vinh tỉnh Cao Bằng</t>
  </si>
  <si>
    <t>Công an xã Quốc Toản tỉnh Cao Bằng</t>
  </si>
  <si>
    <t>Công an xã Ngọc Khê tỉnh Cao Bằng</t>
  </si>
  <si>
    <t>0373402362</t>
  </si>
  <si>
    <t>xóm Bài Ban - Canh Cấp - Keo Việng, Xã Phong Nặm, Huyện Trùng Khánh</t>
  </si>
  <si>
    <t>Công an xã Lăng Yên tỉnh Cao Bằng</t>
  </si>
  <si>
    <t>Công an xã Đàm Thuỷ tỉnh Cao Bằng</t>
  </si>
  <si>
    <t>Công an xã Khâm Thành tỉnh Cao Bằng</t>
  </si>
  <si>
    <t>Công an xã Chí Viễn tỉnh Cao Bằng</t>
  </si>
  <si>
    <t>Công an xã Phong Châu tỉnh Cao Bằng</t>
  </si>
  <si>
    <t>Công an xã Trung Phúc tỉnh Cao Bằng</t>
  </si>
  <si>
    <t>Công an xã Đoài Côn tỉnh Cao Bằng</t>
  </si>
  <si>
    <t>Bằng Ca - Lý Quốc - Hạ Lang - Cao Bằng, Cao Bang, Vietnam</t>
  </si>
  <si>
    <t>0915938366</t>
  </si>
  <si>
    <t>Công an xã Thắng Lợi tỉnh Cao Bằng</t>
  </si>
  <si>
    <t>Công an xã Đồng Loan tỉnh Cao Bằng</t>
  </si>
  <si>
    <t>Xóm Coỏng Hoài, Đức Quang, Hạ Lang, Cao Bang, Vietnam</t>
  </si>
  <si>
    <t>0362130396</t>
  </si>
  <si>
    <t>Công an xã Kim Loan tỉnh Cao Bằng</t>
  </si>
  <si>
    <t>Công an xã Quang Long tỉnh Cao Bằng</t>
  </si>
  <si>
    <t>km65, quốc lộ 70</t>
  </si>
  <si>
    <t>Công an xã Vinh Quý tỉnh Cao Bằng</t>
  </si>
  <si>
    <t>0869127987</t>
  </si>
  <si>
    <t>0384972999</t>
  </si>
  <si>
    <t>Công an xã Quảng Hưng tỉnh Cao Bằng</t>
  </si>
  <si>
    <t>Công an xã Bình Lăng tỉnh Cao Bằng</t>
  </si>
  <si>
    <t>Công an xã Đoài Khôn tỉnh Cao Bằng</t>
  </si>
  <si>
    <t>Công an xã Phúc Sen tỉnh Cao Bằng</t>
  </si>
  <si>
    <t>Công an xã Hồng Quang tỉnh Cao Bằng</t>
  </si>
  <si>
    <t>0981290123</t>
  </si>
  <si>
    <t>Xã Lương Thiện, Tuyên Quang, Vietnam</t>
  </si>
  <si>
    <t>Công an thị trấn Hoà Thuận tỉnh Cao Bằng</t>
  </si>
  <si>
    <t>Công an xã Mỹ Hưng tỉnh Cao Bằng</t>
  </si>
  <si>
    <t>Công an xã Nam Tuấn tỉnh Cao Bằng</t>
  </si>
  <si>
    <t>xã Đại Tiến, huyện Hoà An, tỉnh Cao Bằng</t>
  </si>
  <si>
    <t>Công an xã Trương Lương tỉnh Cao Bằng</t>
  </si>
  <si>
    <t>Công an xã Nguyễn Huệ tỉnh Cao Bằng</t>
  </si>
  <si>
    <t>Công an xã Bế Triều tỉnh Cao Bằng</t>
  </si>
  <si>
    <t>02063602333</t>
  </si>
  <si>
    <t>Công an xã Hà Trì tỉnh Cao Bằng</t>
  </si>
  <si>
    <t>0914811443</t>
  </si>
  <si>
    <t>Công an xã Triệu Nguyên tỉnh Cao Bằng</t>
  </si>
  <si>
    <t>Xã Đức Thông, Huyện Thạch An, Cao Bang, Vietnam</t>
  </si>
  <si>
    <t>Bản Chang, Cao Bang, Vietnam</t>
  </si>
  <si>
    <t>0398307291</t>
  </si>
  <si>
    <t>Công an phường Nguyễn Thị Minh Khai tỉnh Bắc Kạn</t>
  </si>
  <si>
    <t>02093812400</t>
  </si>
  <si>
    <t>Công an xã Dương Quang tỉnh Bắc Kạn</t>
  </si>
  <si>
    <t>Công an xã Nông Thượng tỉnh Bắc Kạn</t>
  </si>
  <si>
    <t>Công an phường Xuất Hóa tỉnh Bắc Kạn</t>
  </si>
  <si>
    <t>Bằng Thành, Pác Nặm, Bac Kan, Vietnam</t>
  </si>
  <si>
    <t>0972049320</t>
  </si>
  <si>
    <t>0974382391</t>
  </si>
  <si>
    <t>Công an xã Giáo Hiệu tỉnh Bắc Kạn</t>
  </si>
  <si>
    <t>Bac Kan, Vietnam</t>
  </si>
  <si>
    <t>Công an xã Cổ Linh tỉnh Bắc Kạn</t>
  </si>
  <si>
    <t>Công an xã Bành Trạch tỉnh Bắc Kạn</t>
  </si>
  <si>
    <t>Công an xã Phúc Lộc tỉnh Bắc Kạn</t>
  </si>
  <si>
    <t>Công an xã Khang Ninh tỉnh Bắc Kạn</t>
  </si>
  <si>
    <t>Công an xã Nam Mẫu tỉnh Bắc Kạn</t>
  </si>
  <si>
    <t>Thôn Tát Dài, xã Địa Linh, huyện Ba Bể, Bac Kan, Vietnam</t>
  </si>
  <si>
    <t>0392216162</t>
  </si>
  <si>
    <t>Công an xã Chu Hương tỉnh Bắc Kạn</t>
  </si>
  <si>
    <t>UBND Ủy ban nhân dân xã Chu Hương tỉnh Bắc Kạn</t>
  </si>
  <si>
    <t>Công an xã Quảng Khê tỉnh Bắc Kạn</t>
  </si>
  <si>
    <t>0964266688</t>
  </si>
  <si>
    <t>Công an xã Hoàng Trĩ tỉnh Bắc Kạn</t>
  </si>
  <si>
    <t>Đồng Phúc , Bac Kan, Vietnam</t>
  </si>
  <si>
    <t>Công an xã Cốc Đán tỉnh Bắc Kạn</t>
  </si>
  <si>
    <t>Công an xã Đức Vân tỉnh Bắc Kạn</t>
  </si>
  <si>
    <t>Công an xã Vân Tùng tỉnh Bắc Kạn</t>
  </si>
  <si>
    <t>Công an xã Lãng Ngâm tỉnh Bắc Kạn</t>
  </si>
  <si>
    <t>Công an xã Hương Nê tỉnh Bắc Kạn</t>
  </si>
  <si>
    <t>Phố Ngã Ba, thị trấn Phủ Thông, huyện Bạch Thông, tỉnh Bắc Kạn, Bac Kan, Vietnam</t>
  </si>
  <si>
    <t>0359001729</t>
  </si>
  <si>
    <t>Công an xã Vi Hương tỉnh Bắc Kạn</t>
  </si>
  <si>
    <t>Xã Đôn Phong</t>
  </si>
  <si>
    <t>0924866233</t>
  </si>
  <si>
    <t>Công an xã Tú Trĩ tỉnh Bắc Kạn</t>
  </si>
  <si>
    <t>Công an xã Nguyên Phúc tỉnh Bắc Kạn</t>
  </si>
  <si>
    <t>Công an xã Cẩm Giàng tỉnh Bắc Kạn</t>
  </si>
  <si>
    <t>Thôn Bản Luông, xã Mỹ Thanh, huyện Bạch Thông, tỉnh Bắc Kạn</t>
  </si>
  <si>
    <t>0796365886</t>
  </si>
  <si>
    <t>Công an xã Dương Phong tỉnh Bắc Kạn</t>
  </si>
  <si>
    <t>Công an xã Nam Cường tỉnh Bắc Kạn</t>
  </si>
  <si>
    <t>Công an xã Đồng Lạc tỉnh Bắc Kạn</t>
  </si>
  <si>
    <t>Công an xã Tân Lập tỉnh Bắc Kạn</t>
  </si>
  <si>
    <t>Thôn Bản Quân - xã Bằng Phúc - huyện Chợ Đồn, Bac Kan, Vietnam</t>
  </si>
  <si>
    <t>0974385113</t>
  </si>
  <si>
    <t>Công an xã Yên Thượng tỉnh Bắc Kạn</t>
  </si>
  <si>
    <t>Ủy ban nhân dân xã Phương Viên</t>
  </si>
  <si>
    <t>0965856956</t>
  </si>
  <si>
    <t>0984516626</t>
  </si>
  <si>
    <t>Công an xã Nghĩa Tá tỉnh Bắc Kạn</t>
  </si>
  <si>
    <t>Công an xã Phong Huân tỉnh Bắc Kạn</t>
  </si>
  <si>
    <t>Công an xã Yên Mỹ tỉnh Bắc Kạn</t>
  </si>
  <si>
    <t>Công an xã Yên Nhuận tỉnh Bắc Kạn</t>
  </si>
  <si>
    <t>0972480389</t>
  </si>
  <si>
    <t>thôn Nà Bản, xã Nông Hạ, huyện Chợ Mới, tỉnh Bắc kạn, Bac Kan, Vietnam</t>
  </si>
  <si>
    <t>Công an xã Yên Cư tỉnh Bắc Kạn</t>
  </si>
  <si>
    <t>Công an xã Nông Thịnh tỉnh Bắc Kạn</t>
  </si>
  <si>
    <t>Công an xã Vũ Loan tỉnh Bắc Kạn</t>
  </si>
  <si>
    <t>Công an xã Lạng San tỉnh Bắc Kạn</t>
  </si>
  <si>
    <t>Công an xã Kim Lư tỉnh Bắc Kạn</t>
  </si>
  <si>
    <t>xã Dương Sơn, huyện Na Rì, Bac Kan, Vietnam</t>
  </si>
  <si>
    <t>Công an xã Liêm Thuỷ tỉnh Bắc Kạn</t>
  </si>
  <si>
    <t>Công an phường Phan Thiết tỉnh Tuyên Quang</t>
  </si>
  <si>
    <t>Công an phường Tân Quang tỉnh Tuyên Quang</t>
  </si>
  <si>
    <t>Công an xã Tràng Đà tỉnh Tuyên Quang</t>
  </si>
  <si>
    <t>Công an phường Nông Tiến tỉnh Tuyên Quang</t>
  </si>
  <si>
    <t>UBND Ủy ban nhân dân phường Tân Hà tỉnh Tuyên Quang</t>
  </si>
  <si>
    <t>Công an phường Hưng Thành tỉnh Tuyên Quang</t>
  </si>
  <si>
    <t>Công an xã An Khang tỉnh Tuyên Quang</t>
  </si>
  <si>
    <t>Công an xã An Tường tỉnh Tuyên Quang</t>
  </si>
  <si>
    <t>Công an xã Thái Long tỉnh Tuyên Quang</t>
  </si>
  <si>
    <t>Công an xã Đội Cấn tỉnh Tuyên Quang</t>
  </si>
  <si>
    <t>Công an xã Phúc Yên tỉnh Tuyên Quang</t>
  </si>
  <si>
    <t>Công an xã Xuân Lập tỉnh Tuyên Quang</t>
  </si>
  <si>
    <t>Công an xã Khuôn Hà tỉnh Tuyên Quang</t>
  </si>
  <si>
    <t>Công an xã Lăng Can tỉnh Tuyên Quang</t>
  </si>
  <si>
    <t>Công an xã Hồng Quang tỉnh Tuyên Quang</t>
  </si>
  <si>
    <t>Công an xã Thổ Bình tỉnh Tuyên Quang</t>
  </si>
  <si>
    <t>Công an xã Sinh Long tỉnh Tuyên Quang</t>
  </si>
  <si>
    <t>Công an xã Thượng Giáp tỉnh Tuyên Quang</t>
  </si>
  <si>
    <t>Công an xã Thượng Nông tỉnh Tuyên Quang</t>
  </si>
  <si>
    <t>Công an xã Côn Lôn tỉnh Tuyên Quang</t>
  </si>
  <si>
    <t>Công an xã Hồng Thái tỉnh Tuyên Quang</t>
  </si>
  <si>
    <t>Công an xã Đà Vị tỉnh Tuyên Quang</t>
  </si>
  <si>
    <t>Công an xã Thanh Tương tỉnh Tuyên Quang</t>
  </si>
  <si>
    <t>Công an thị trấn Vĩnh Lộc tỉnh Tuyên Quang</t>
  </si>
  <si>
    <t>Công an xã Phúc Sơn tỉnh Tuyên Quang</t>
  </si>
  <si>
    <t>Thôn Nà Mè, xã Minh Quang, huyện Lâm Bình, Tuyên Quang, Vietnam</t>
  </si>
  <si>
    <t>0825075370</t>
  </si>
  <si>
    <t>Công an xã Tân Mỹ tỉnh Tuyên Quang</t>
  </si>
  <si>
    <t>Công an xã Hà Lang tỉnh Tuyên Quang</t>
  </si>
  <si>
    <t>Công an xã Hùng Mỹ tỉnh Tuyên Quang</t>
  </si>
  <si>
    <t>Công an xã Tân An tỉnh Tuyên Quang</t>
  </si>
  <si>
    <t>Công an xã Bình Phú tỉnh Tuyên Quang</t>
  </si>
  <si>
    <t>Công an xã Ngọc Hội tỉnh Tuyên Quang</t>
  </si>
  <si>
    <t>Công an xã Phú Bình tỉnh Tuyên Quang</t>
  </si>
  <si>
    <t>Công an xã Hòa Phú tỉnh Tuyên Quang</t>
  </si>
  <si>
    <t>UBND Ủy ban nhân dân xã Hòa Phú tỉnh Tuyên Quang</t>
  </si>
  <si>
    <t>Công an xã Kiên Đài tỉnh Tuyên Quang</t>
  </si>
  <si>
    <t>Công an xã Tân Thịnh tỉnh Tuyên Quang</t>
  </si>
  <si>
    <t>Công an xã Trung Hòa tỉnh Tuyên Quang</t>
  </si>
  <si>
    <t>Công an xã Kim Bình tỉnh Tuyên Quang</t>
  </si>
  <si>
    <t>Công an xã Hòa An tỉnh Tuyên Quang</t>
  </si>
  <si>
    <t>Công an xã Tri Phú tỉnh Tuyên Quang</t>
  </si>
  <si>
    <t>Công an xã Nhân Lý tỉnh Tuyên Quang</t>
  </si>
  <si>
    <t>Công an xã Linh Phú tỉnh Tuyên Quang</t>
  </si>
  <si>
    <t>Thôn Bình Minh, xã Bình Nhân, Chiêm Hóa, Vietnam</t>
  </si>
  <si>
    <t>Công an xã Yên Thuận tỉnh Tuyên Quang</t>
  </si>
  <si>
    <t>Công an xã Bạch Xa tỉnh Tuyên Quang</t>
  </si>
  <si>
    <t>Công an xã Minh Khương tỉnh Tuyên Quang</t>
  </si>
  <si>
    <t>Công an xã Yên Lâm tỉnh Tuyên Quang</t>
  </si>
  <si>
    <t>Công an xã Minh Dân tỉnh Tuyên Quang</t>
  </si>
  <si>
    <t>Công an xã Minh Hương tỉnh Tuyên Quang</t>
  </si>
  <si>
    <t>Công an xã Tân Thành tỉnh Tuyên Quang</t>
  </si>
  <si>
    <t>Công an xã Thái Sơn tỉnh Tuyên Quang</t>
  </si>
  <si>
    <t>Công an xã Nhân Mục, huyện Hàm Yên, tỉnh Tuyên Quang, Tỉnh Tuyên Quang, Vietnam</t>
  </si>
  <si>
    <t>Công an xã Thành Long tỉnh Tuyên Quang</t>
  </si>
  <si>
    <t>Công an xã Bằng Cốc tỉnh Tuyên Quang</t>
  </si>
  <si>
    <t>Công an xã Đức Ninh tỉnh Tuyên Quang</t>
  </si>
  <si>
    <t>Công an xã Hùng Đức tỉnh Tuyên Quang</t>
  </si>
  <si>
    <t>Công an thị trấn Tân Bình tỉnh Tuyên Quang</t>
  </si>
  <si>
    <t>Công an xã Lực Hành tỉnh Tuyên Quang</t>
  </si>
  <si>
    <t>Công an xã Kiến Thiết tỉnh Tuyên Quang</t>
  </si>
  <si>
    <t>Công an xã Trung Minh tỉnh Tuyên Quang</t>
  </si>
  <si>
    <t>Công an xã Hùng Lợi tỉnh Tuyên Quang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</si>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</sst>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6668202155" TargetMode="External"/><Relationship Id="rId170" Type="http://schemas.openxmlformats.org/officeDocument/2006/relationships/hyperlink" Target="https://www.facebook.com/profile.php?id=100075817578133" TargetMode="External"/><Relationship Id="rId268" Type="http://schemas.openxmlformats.org/officeDocument/2006/relationships/hyperlink" Target="https://www.facebook.com/profile.php?id=100083408823742" TargetMode="External"/><Relationship Id="rId475" Type="http://schemas.openxmlformats.org/officeDocument/2006/relationships/hyperlink" Target="https://baolac.caobang.gov.vn/" TargetMode="External"/><Relationship Id="rId682" Type="http://schemas.openxmlformats.org/officeDocument/2006/relationships/hyperlink" Target="http://duclong.thachan.caobang.gov.vn/" TargetMode="External"/><Relationship Id="rId128" Type="http://schemas.openxmlformats.org/officeDocument/2006/relationships/hyperlink" Target="https://www.facebook.com/profile.php?id=100076933534301" TargetMode="External"/><Relationship Id="rId335" Type="http://schemas.openxmlformats.org/officeDocument/2006/relationships/hyperlink" Target="https://xbanluoc.hagiang.gov.vn/" TargetMode="External"/><Relationship Id="rId542" Type="http://schemas.openxmlformats.org/officeDocument/2006/relationships/hyperlink" Target="https://www.facebook.com/TuoitreConganCaoBang/?locale=bn_IN" TargetMode="External"/><Relationship Id="rId987" Type="http://schemas.openxmlformats.org/officeDocument/2006/relationships/hyperlink" Target="https://www.facebook.com/p/C%C3%B4ng-an-ph%C6%B0%E1%BB%9Dng-Minh-Xu%C3%A2n-TP-Tuy%C3%AAn-Quang-100083448786653/" TargetMode="External"/><Relationship Id="rId402" Type="http://schemas.openxmlformats.org/officeDocument/2006/relationships/hyperlink" Target="http://bacquang.hagiang.gov.vn/tin-huyen/xa-duc-xuan-tich-cuc-phat-trien-cay-vu-dong-nang-cao-thu-nhap-cho-nhan-dan-3884.html" TargetMode="External"/><Relationship Id="rId847" Type="http://schemas.openxmlformats.org/officeDocument/2006/relationships/hyperlink" Target="https://nganson.backan.gov.vn/index.php?com=gioithieu&amp;id=47" TargetMode="External"/><Relationship Id="rId1032" Type="http://schemas.openxmlformats.org/officeDocument/2006/relationships/hyperlink" Target="http://lambinh.tuyenquang.gov.vn/vi/tin-bai/ong-nguyen-the-giang-tinh-uy-vien-pho-chu-tich-ubnd-tinh-tiep-xuc-cu-tri-xa-minh-quang-huyen-lam-binh?type=NEWS&amp;id=130986" TargetMode="External"/><Relationship Id="rId707" Type="http://schemas.openxmlformats.org/officeDocument/2006/relationships/hyperlink" Target="https://www.facebook.com/100065677472004" TargetMode="External"/><Relationship Id="rId914" Type="http://schemas.openxmlformats.org/officeDocument/2006/relationships/hyperlink" Target="http://binhtrung.chodon.backan.gov.vn/" TargetMode="External"/><Relationship Id="rId43" Type="http://schemas.openxmlformats.org/officeDocument/2006/relationships/hyperlink" Target="https://www.facebook.com/profile.php?id=100067055584527" TargetMode="External"/><Relationship Id="rId192" Type="http://schemas.openxmlformats.org/officeDocument/2006/relationships/hyperlink" Target="https://www.facebook.com/profile.php?id=100070154328754" TargetMode="External"/><Relationship Id="rId497" Type="http://schemas.openxmlformats.org/officeDocument/2006/relationships/hyperlink" Target="https://hungthinh.baolac.caobang.gov.vn/" TargetMode="External"/><Relationship Id="rId357" Type="http://schemas.openxmlformats.org/officeDocument/2006/relationships/hyperlink" Target="https://www.facebook.com/p/Tu%E1%BB%95i-tr%E1%BA%BB-C%C3%B4ng-an-Th%C3%A0nh-ph%E1%BB%91-V%C4%A9nh-Y%C3%AAn-100066497717181/?locale=nl_BE" TargetMode="External"/><Relationship Id="rId217" Type="http://schemas.openxmlformats.org/officeDocument/2006/relationships/hyperlink" Target="https://www.facebook.com/profile.php?id=100075949870141" TargetMode="External"/><Relationship Id="rId564" Type="http://schemas.openxmlformats.org/officeDocument/2006/relationships/hyperlink" Target="https://trungkhanh.caobang.gov.vn/xa-xuan-noi/xa-xuan-noi-622667" TargetMode="External"/><Relationship Id="rId771" Type="http://schemas.openxmlformats.org/officeDocument/2006/relationships/hyperlink" Target="https://www.facebook.com/TuoitreConganCaoBang/" TargetMode="External"/><Relationship Id="rId869" Type="http://schemas.openxmlformats.org/officeDocument/2006/relationships/hyperlink" Target="https://nguyenphuc.bachthong.gov.vn/" TargetMode="External"/><Relationship Id="rId424" Type="http://schemas.openxmlformats.org/officeDocument/2006/relationships/hyperlink" Target="https://www.facebook.com/congantinhhagiang/" TargetMode="External"/><Relationship Id="rId631" Type="http://schemas.openxmlformats.org/officeDocument/2006/relationships/hyperlink" Target="https://quanghung.quanghoa.caobang.gov.vn/" TargetMode="External"/><Relationship Id="rId729" Type="http://schemas.openxmlformats.org/officeDocument/2006/relationships/hyperlink" Target="https://nguyenbinh.caobang.gov.vn/xa-mai-long" TargetMode="External"/><Relationship Id="rId1054" Type="http://schemas.openxmlformats.org/officeDocument/2006/relationships/hyperlink" Target="https://www.facebook.com/p/Tu%E1%BB%95i-tr%E1%BA%BB-C%C3%B4ng-an-Th%C3%A0nh-ph%E1%BB%91-V%C4%A9nh-Y%C3%AAn-100066497717181/?locale=nl_BE" TargetMode="External"/><Relationship Id="rId936" Type="http://schemas.openxmlformats.org/officeDocument/2006/relationships/hyperlink" Target="https://www.facebook.com/p/Tu%E1%BB%95i-tr%E1%BA%BB-C%C3%B4ng-an-t%E1%BB%89nh-B%E1%BA%AFc-K%E1%BA%A1n-100057574024652/" TargetMode="External"/><Relationship Id="rId65" Type="http://schemas.openxmlformats.org/officeDocument/2006/relationships/hyperlink" Target="https://www.facebook.com/caxliemthuynrbk" TargetMode="External"/><Relationship Id="rId281" Type="http://schemas.openxmlformats.org/officeDocument/2006/relationships/hyperlink" Target="https://www.facebook.com/caxnamquangbl" TargetMode="External"/><Relationship Id="rId141" Type="http://schemas.openxmlformats.org/officeDocument/2006/relationships/hyperlink" Target="https://www.facebook.com/profile.php?id=100066798127521" TargetMode="External"/><Relationship Id="rId379" Type="http://schemas.openxmlformats.org/officeDocument/2006/relationships/hyperlink" Target="https://ttvinhtuy.hagiang.gov.vn/" TargetMode="External"/><Relationship Id="rId586" Type="http://schemas.openxmlformats.org/officeDocument/2006/relationships/hyperlink" Target="https://chivien.trungkhanh.caobang.gov.vn/" TargetMode="External"/><Relationship Id="rId793" Type="http://schemas.openxmlformats.org/officeDocument/2006/relationships/hyperlink" Target="https://www.facebook.com/p/C%C3%B4ng-an-x%C3%A3-Nh%E1%BA%A1n-M%C3%B4n-huy%E1%BB%87n-P%C3%A1c-N%E1%BA%B7m-t%E1%BB%89nh-B%E1%BA%AFc-K%E1%BA%A1n-100054482859132/?locale=tr_TR" TargetMode="External"/><Relationship Id="rId7" Type="http://schemas.openxmlformats.org/officeDocument/2006/relationships/hyperlink" Target="https://www.facebook.com/profile.php?id=100079985882493" TargetMode="External"/><Relationship Id="rId239" Type="http://schemas.openxmlformats.org/officeDocument/2006/relationships/hyperlink" Target="https://www.facebook.com/conganxathuongthon" TargetMode="External"/><Relationship Id="rId446" Type="http://schemas.openxmlformats.org/officeDocument/2006/relationships/hyperlink" Target="https://ubndtp.caobang.gov.vn/ubnd-xa-vinh-quang" TargetMode="External"/><Relationship Id="rId653" Type="http://schemas.openxmlformats.org/officeDocument/2006/relationships/hyperlink" Target="https://caobang.gov.vn/so-ban-nganh-pa/van-phong-ubnd-tinh-941948" TargetMode="External"/><Relationship Id="rId1076" Type="http://schemas.openxmlformats.org/officeDocument/2006/relationships/hyperlink" Target="https://www.facebook.com/CSHSHAMYEN/?locale=vi_VN" TargetMode="External"/><Relationship Id="rId306" Type="http://schemas.openxmlformats.org/officeDocument/2006/relationships/hyperlink" Target="https://xlacnong.hagiang.gov.vn/" TargetMode="External"/><Relationship Id="rId860" Type="http://schemas.openxmlformats.org/officeDocument/2006/relationships/hyperlink" Target="https://www.facebook.com/p/Tu%E1%BB%95i-tr%E1%BA%BB-C%C3%B4ng-an-t%E1%BB%89nh-B%E1%BA%AFc-K%E1%BA%A1n-100057574024652/" TargetMode="External"/><Relationship Id="rId958" Type="http://schemas.openxmlformats.org/officeDocument/2006/relationships/hyperlink" Target="https://www.facebook.com/TuoitreConganCaoBang/?locale=bn_IN" TargetMode="External"/><Relationship Id="rId87" Type="http://schemas.openxmlformats.org/officeDocument/2006/relationships/hyperlink" Target="https://www.facebook.com/profile.php?id=100081952927983" TargetMode="External"/><Relationship Id="rId513" Type="http://schemas.openxmlformats.org/officeDocument/2006/relationships/hyperlink" Target="https://www.facebook.com/TinhdoanCaoBang/" TargetMode="External"/><Relationship Id="rId597" Type="http://schemas.openxmlformats.org/officeDocument/2006/relationships/hyperlink" Target="https://www.facebook.com/TuoitreConganCaoBang/" TargetMode="External"/><Relationship Id="rId720" Type="http://schemas.openxmlformats.org/officeDocument/2006/relationships/hyperlink" Target="https://www.facebook.com/TuoitreConganCaoBang/" TargetMode="External"/><Relationship Id="rId818" Type="http://schemas.openxmlformats.org/officeDocument/2006/relationships/hyperlink" Target="https://congbao.backan.gov.vn/congbaonew.nsf/23F45F457D19B46247258A5F000C3C17/$file/QD_1977_signed.pdf" TargetMode="External"/><Relationship Id="rId152" Type="http://schemas.openxmlformats.org/officeDocument/2006/relationships/hyperlink" Target="https://www.facebook.com/profile.php?id=100079589457187" TargetMode="External"/><Relationship Id="rId457" Type="http://schemas.openxmlformats.org/officeDocument/2006/relationships/hyperlink" Target="http://namquang.baolam.caobang.gov.vn/" TargetMode="External"/><Relationship Id="rId1003" Type="http://schemas.openxmlformats.org/officeDocument/2006/relationships/hyperlink" Target="https://phucninh.tuyenquang.gov.vn/" TargetMode="External"/><Relationship Id="rId1087" Type="http://schemas.openxmlformats.org/officeDocument/2006/relationships/hyperlink" Target="https://tanbinh.bactanuyen.binhduong.gov.vn/" TargetMode="External"/><Relationship Id="rId664" Type="http://schemas.openxmlformats.org/officeDocument/2006/relationships/hyperlink" Target="https://www.facebook.com/Conganxadaison/" TargetMode="External"/><Relationship Id="rId871" Type="http://schemas.openxmlformats.org/officeDocument/2006/relationships/hyperlink" Target="https://caoson.bachthong.gov.vn/to-chuc-hoi-nghi-doi-thoai-giua-chu-tich-ubnd-xa-voi-thanh-nien-xa-cao-son-nam-2024/" TargetMode="External"/><Relationship Id="rId969" Type="http://schemas.openxmlformats.org/officeDocument/2006/relationships/hyperlink" Target="https://www.facebook.com/caxconminhnrbk/" TargetMode="External"/><Relationship Id="rId14" Type="http://schemas.openxmlformats.org/officeDocument/2006/relationships/hyperlink" Target="https://www.facebook.com/profile.php?id=100090906302792" TargetMode="External"/><Relationship Id="rId317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524" Type="http://schemas.openxmlformats.org/officeDocument/2006/relationships/hyperlink" Target="http://thanhlong.haquang.caobang.gov.vn/" TargetMode="External"/><Relationship Id="rId731" Type="http://schemas.openxmlformats.org/officeDocument/2006/relationships/hyperlink" Target="https://halang.caobang.gov.vn/thong-bao-cua-uy-ban-nhan-dan-huyen" TargetMode="External"/><Relationship Id="rId98" Type="http://schemas.openxmlformats.org/officeDocument/2006/relationships/hyperlink" Target="https://www.facebook.com/profile.php?id=100070470934277" TargetMode="External"/><Relationship Id="rId163" Type="http://schemas.openxmlformats.org/officeDocument/2006/relationships/hyperlink" Target="https://www.facebook.com/profile.php?id=100079930622288" TargetMode="External"/><Relationship Id="rId370" Type="http://schemas.openxmlformats.org/officeDocument/2006/relationships/hyperlink" Target="https://xinman.hagiang.gov.vn/" TargetMode="External"/><Relationship Id="rId829" Type="http://schemas.openxmlformats.org/officeDocument/2006/relationships/hyperlink" Target="https://www.facebook.com/100091599660988" TargetMode="External"/><Relationship Id="rId1014" Type="http://schemas.openxmlformats.org/officeDocument/2006/relationships/hyperlink" Target="http://congbao.tuyenquang.gov.vn/van-ban/linh-vuc/ngoai-vu.html" TargetMode="External"/><Relationship Id="rId230" Type="http://schemas.openxmlformats.org/officeDocument/2006/relationships/hyperlink" Target="https://www.facebook.com/profile.php?id=100072120556456" TargetMode="External"/><Relationship Id="rId468" Type="http://schemas.openxmlformats.org/officeDocument/2006/relationships/hyperlink" Target="https://www.facebook.com/p/C%C3%B4ng-an-x%C3%A3-Th%C3%A1i-H%E1%BB%8Dc-B%E1%BA%A3o-L%C3%A2m-Cao-B%E1%BA%B1ng-100069695572389/" TargetMode="External"/><Relationship Id="rId675" Type="http://schemas.openxmlformats.org/officeDocument/2006/relationships/hyperlink" Target="https://danchu.hoaan.caobang.gov.vn/uy-ban-nhan-dan" TargetMode="External"/><Relationship Id="rId882" Type="http://schemas.openxmlformats.org/officeDocument/2006/relationships/hyperlink" Target="https://www.facebook.com/TuoitreConganCaoBang/?locale=bn_IN" TargetMode="External"/><Relationship Id="rId1098" Type="http://schemas.openxmlformats.org/officeDocument/2006/relationships/hyperlink" Target="http://yenson.tuyenquang.gov.vn/vi/tin-bai/le-cong-bo-xa-xuan-van-dat-chuan-nong-thon-moi?type=NEWS&amp;id=111749" TargetMode="External"/><Relationship Id="rId25" Type="http://schemas.openxmlformats.org/officeDocument/2006/relationships/hyperlink" Target="https://www.facebook.com/profile.php?id=100078294276030" TargetMode="External"/><Relationship Id="rId328" Type="http://schemas.openxmlformats.org/officeDocument/2006/relationships/hyperlink" Target="https://dongvan.hagiang.gov.vn/" TargetMode="External"/><Relationship Id="rId535" Type="http://schemas.openxmlformats.org/officeDocument/2006/relationships/hyperlink" Target="https://caobang.gov.vn/cac-uy-vien-ubnd-tinh-cao-bang/danh-sach-uy-vien-ubnd-tinh-949009" TargetMode="External"/><Relationship Id="rId742" Type="http://schemas.openxmlformats.org/officeDocument/2006/relationships/hyperlink" Target="https://www.facebook.com/TuoitreConganCaoBang/" TargetMode="External"/><Relationship Id="rId174" Type="http://schemas.openxmlformats.org/officeDocument/2006/relationships/hyperlink" Target="https://www.facebook.com/profile.php?id=100068681784298" TargetMode="External"/><Relationship Id="rId381" Type="http://schemas.openxmlformats.org/officeDocument/2006/relationships/hyperlink" Target="https://www.facebook.com/tuoitreconganhagiang/" TargetMode="External"/><Relationship Id="rId602" Type="http://schemas.openxmlformats.org/officeDocument/2006/relationships/hyperlink" Target="https://trungkhanh.caobang.gov.vn/danh-ba-thu-dien-tu" TargetMode="External"/><Relationship Id="rId1025" Type="http://schemas.openxmlformats.org/officeDocument/2006/relationships/hyperlink" Target="https://nahang.tuyenquang.gov.vn/" TargetMode="External"/><Relationship Id="rId241" Type="http://schemas.openxmlformats.org/officeDocument/2006/relationships/hyperlink" Target="https://www.facebook.com/profile.php?id=100077359938780" TargetMode="External"/><Relationship Id="rId479" Type="http://schemas.openxmlformats.org/officeDocument/2006/relationships/hyperlink" Target="https://baolac.caobang.gov.vn/ubnd-xa-thuong-ha" TargetMode="External"/><Relationship Id="rId686" Type="http://schemas.openxmlformats.org/officeDocument/2006/relationships/hyperlink" Target="https://www.facebook.com/TuoitreConganCaoBang/" TargetMode="External"/><Relationship Id="rId893" Type="http://schemas.openxmlformats.org/officeDocument/2006/relationships/hyperlink" Target="https://www.facebook.com/CAXYenThinh/" TargetMode="External"/><Relationship Id="rId907" Type="http://schemas.openxmlformats.org/officeDocument/2006/relationships/hyperlink" Target="https://banglang.chodon.backan.gov.vn/" TargetMode="External"/><Relationship Id="rId36" Type="http://schemas.openxmlformats.org/officeDocument/2006/relationships/hyperlink" Target="https://www.facebook.com/profile.php?id=100083243144993" TargetMode="External"/><Relationship Id="rId339" Type="http://schemas.openxmlformats.org/officeDocument/2006/relationships/hyperlink" Target="https://quangbinh.hagiang.gov.vn/chi-tiet-tin-tuc/-/news/44749/%C4%90%E1%BA%A1i-bi%E1%BB%83u-h%C4%90nd-t%E1%BB%89nh-ti%E1%BA%BFp-x%C3%BAc-c%E1%BB%AD-tri-t%E1%BA%A1i-x%C3%A3-t%E1%BA%A3-s%E1%BB%AD-cho%C3%B3ng-40-ho%C3%A0ng-su-ph%C3%AC-41-.html" TargetMode="External"/><Relationship Id="rId546" Type="http://schemas.openxmlformats.org/officeDocument/2006/relationships/hyperlink" Target="https://www.facebook.com/p/C%C3%B4ng-an-huy%E1%BB%87n-Nguy%C3%AAn-B%C3%ACnh-Cao-B%E1%BA%B1ng-100082142734672/" TargetMode="External"/><Relationship Id="rId753" Type="http://schemas.openxmlformats.org/officeDocument/2006/relationships/hyperlink" Target="https://www.facebook.com/conganxaminhkhai/" TargetMode="External"/><Relationship Id="rId101" Type="http://schemas.openxmlformats.org/officeDocument/2006/relationships/hyperlink" Target="https://www.facebook.com/ConganxaLucBinh" TargetMode="External"/><Relationship Id="rId185" Type="http://schemas.openxmlformats.org/officeDocument/2006/relationships/hyperlink" Target="https://www.facebook.com/profile.php?id=100067829771510" TargetMode="External"/><Relationship Id="rId406" Type="http://schemas.openxmlformats.org/officeDocument/2006/relationships/hyperlink" Target="https://www.facebook.com/p/Tu%E1%BB%95i-tr%E1%BA%BB-C%C3%B4ng-an-Th%C3%A0nh-ph%E1%BB%91-V%C4%A9nh-Y%C3%AAn-100066497717181/?locale=nl_BE" TargetMode="External"/><Relationship Id="rId960" Type="http://schemas.openxmlformats.org/officeDocument/2006/relationships/hyperlink" Target="https://dichvucong.gov.vn/p/home/dvc-tthc-co-quan-chi-tiet.html?id=400446" TargetMode="External"/><Relationship Id="rId1036" Type="http://schemas.openxmlformats.org/officeDocument/2006/relationships/hyperlink" Target="https://m.chiemhoa.gov.vn/ubnd-xa-thi-tran.html" TargetMode="External"/><Relationship Id="rId392" Type="http://schemas.openxmlformats.org/officeDocument/2006/relationships/hyperlink" Target="https://xvietvinh.hagiang.gov.vn/" TargetMode="External"/><Relationship Id="rId613" Type="http://schemas.openxmlformats.org/officeDocument/2006/relationships/hyperlink" Target="https://halang.caobang.gov.vn/ubnd-xa-quang-long" TargetMode="External"/><Relationship Id="rId697" Type="http://schemas.openxmlformats.org/officeDocument/2006/relationships/hyperlink" Target="https://trungvuong.viettri.phutho.gov.vn/" TargetMode="External"/><Relationship Id="rId820" Type="http://schemas.openxmlformats.org/officeDocument/2006/relationships/hyperlink" Target="https://congbao.backan.gov.vn/congbaonew.nsf/6BCB42EE64AC7FA84725873B002ACC02/$file/QD_1477_signed.pdf" TargetMode="External"/><Relationship Id="rId918" Type="http://schemas.openxmlformats.org/officeDocument/2006/relationships/hyperlink" Target="https://www.facebook.com/CAXTanSonCM/" TargetMode="External"/><Relationship Id="rId252" Type="http://schemas.openxmlformats.org/officeDocument/2006/relationships/hyperlink" Target="https://www.facebook.com/profile.php?id=100071620301956" TargetMode="External"/><Relationship Id="rId47" Type="http://schemas.openxmlformats.org/officeDocument/2006/relationships/hyperlink" Target="https://www.facebook.com/conganthitrannahang/about" TargetMode="External"/><Relationship Id="rId112" Type="http://schemas.openxmlformats.org/officeDocument/2006/relationships/hyperlink" Target="https://www.facebook.com/cattnaphac" TargetMode="External"/><Relationship Id="rId557" Type="http://schemas.openxmlformats.org/officeDocument/2006/relationships/hyperlink" Target="https://www.facebook.com/TuoitreConganCaoBang/" TargetMode="External"/><Relationship Id="rId764" Type="http://schemas.openxmlformats.org/officeDocument/2006/relationships/hyperlink" Target="https://thuyhung.thachan.caobang.gov.vn/" TargetMode="External"/><Relationship Id="rId971" Type="http://schemas.openxmlformats.org/officeDocument/2006/relationships/hyperlink" Target="https://www.facebook.com/caxculenrbk/" TargetMode="External"/><Relationship Id="rId196" Type="http://schemas.openxmlformats.org/officeDocument/2006/relationships/hyperlink" Target="https://www.facebook.com/profile.php?id=100071291457183" TargetMode="External"/><Relationship Id="rId417" Type="http://schemas.openxmlformats.org/officeDocument/2006/relationships/hyperlink" Target="https://www.facebook.com/p/Tu%E1%BB%95i-tr%E1%BA%BB-C%C3%B4ng-an-Th%C3%A0nh-ph%E1%BB%91-V%C4%A9nh-Y%C3%AAn-100066497717181/?locale=nl_BE" TargetMode="External"/><Relationship Id="rId624" Type="http://schemas.openxmlformats.org/officeDocument/2006/relationships/hyperlink" Target="http://thaihoc.baolam.caobang.gov.vn/" TargetMode="External"/><Relationship Id="rId831" Type="http://schemas.openxmlformats.org/officeDocument/2006/relationships/hyperlink" Target="https://sonoivu.backan.gov.vn/kiem-tra-cong-vu-dot-xuat-tai-mot-so-co-quan-don-vi-tren-dia-ban-huye%CC%A3n-ba-be%CC%89/" TargetMode="External"/><Relationship Id="rId1047" Type="http://schemas.openxmlformats.org/officeDocument/2006/relationships/hyperlink" Target="https://www.facebook.com/conganxaxphucthinh/" TargetMode="External"/><Relationship Id="rId263" Type="http://schemas.openxmlformats.org/officeDocument/2006/relationships/hyperlink" Target="https://www.facebook.com/profile.php?id=100061615260067" TargetMode="External"/><Relationship Id="rId470" Type="http://schemas.openxmlformats.org/officeDocument/2006/relationships/hyperlink" Target="https://www.facebook.com/p/C%C3%B4ng-an-x%C3%A3-Th%C3%A1i-S%C6%A1n-B%E1%BA%A3o-L%C3%A2m-Cao-B%E1%BA%B1ng-100071219475619/" TargetMode="External"/><Relationship Id="rId929" Type="http://schemas.openxmlformats.org/officeDocument/2006/relationships/hyperlink" Target="http://tnmt.backan.gov.vn/index.php?language=vi&amp;nv=news&amp;op=Tin-tuc-Su-kien/Dau-gia-quyen-khai-thac-khoang-san-mo-cat-soi-Vang-Chun-xa-Cao-Ky-huyen-Cho-Moi-3398" TargetMode="External"/><Relationship Id="rId58" Type="http://schemas.openxmlformats.org/officeDocument/2006/relationships/hyperlink" Target="https://www.facebook.com/profile.php?id=100068061935760" TargetMode="External"/><Relationship Id="rId123" Type="http://schemas.openxmlformats.org/officeDocument/2006/relationships/hyperlink" Target="https://www.facebook.com/profile.php?id=100036848301687" TargetMode="External"/><Relationship Id="rId330" Type="http://schemas.openxmlformats.org/officeDocument/2006/relationships/hyperlink" Target="https://www.facebook.com/tuoitreconganquanhadong/" TargetMode="External"/><Relationship Id="rId568" Type="http://schemas.openxmlformats.org/officeDocument/2006/relationships/hyperlink" Target="https://trungkhanh.caobang.gov.vn/1352/34154/83364/xa-quang-vinh" TargetMode="External"/><Relationship Id="rId775" Type="http://schemas.openxmlformats.org/officeDocument/2006/relationships/hyperlink" Target="https://www.facebook.com/conganxaleloi/" TargetMode="External"/><Relationship Id="rId982" Type="http://schemas.openxmlformats.org/officeDocument/2006/relationships/hyperlink" Target="https://nari.backan.gov.vn/hop-thong-nhat-cac-noi-dung-to-chuc-le-be-mac-tuan-van-hoa-du-lich-tinh-bac-kan-nam-2024-gan-voi-le-hoi-van-hoa-cho-tinh-xuan-duong/" TargetMode="External"/><Relationship Id="rId428" Type="http://schemas.openxmlformats.org/officeDocument/2006/relationships/hyperlink" Target="http://xuangiang.nghixuan.hatinh.gov.vn/" TargetMode="External"/><Relationship Id="rId635" Type="http://schemas.openxmlformats.org/officeDocument/2006/relationships/hyperlink" Target="https://www.facebook.com/TuoitreConganCaoBang/" TargetMode="External"/><Relationship Id="rId842" Type="http://schemas.openxmlformats.org/officeDocument/2006/relationships/hyperlink" Target="https://nganson.backan.gov.vn/index.php?com=gioithieu&amp;id=46" TargetMode="External"/><Relationship Id="rId1058" Type="http://schemas.openxmlformats.org/officeDocument/2006/relationships/hyperlink" Target="https://www.facebook.com/ConganxaYenNguyen/" TargetMode="External"/><Relationship Id="rId274" Type="http://schemas.openxmlformats.org/officeDocument/2006/relationships/hyperlink" Target="https://www.facebook.com/CAXThaiHoc" TargetMode="External"/><Relationship Id="rId481" Type="http://schemas.openxmlformats.org/officeDocument/2006/relationships/hyperlink" Target="http://coba.baolac.caobang.gov.vn/" TargetMode="External"/><Relationship Id="rId702" Type="http://schemas.openxmlformats.org/officeDocument/2006/relationships/hyperlink" Target="https://www.facebook.com/tuoitrebinhduong2020/" TargetMode="External"/><Relationship Id="rId69" Type="http://schemas.openxmlformats.org/officeDocument/2006/relationships/hyperlink" Target="https://www.facebook.com/caxculenrbk" TargetMode="External"/><Relationship Id="rId134" Type="http://schemas.openxmlformats.org/officeDocument/2006/relationships/hyperlink" Target="https://www.facebook.com/capxuathoa" TargetMode="External"/><Relationship Id="rId579" Type="http://schemas.openxmlformats.org/officeDocument/2006/relationships/hyperlink" Target="https://www.facebook.com/TuoitreConganCaoBang/" TargetMode="External"/><Relationship Id="rId786" Type="http://schemas.openxmlformats.org/officeDocument/2006/relationships/hyperlink" Target="https://www.facebook.com/3806127596141919" TargetMode="External"/><Relationship Id="rId993" Type="http://schemas.openxmlformats.org/officeDocument/2006/relationships/hyperlink" Target="http://congbao.tuyenquang.gov.vn/van-ban/linh-vuc/quy-hoach.html" TargetMode="External"/><Relationship Id="rId341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439" Type="http://schemas.openxmlformats.org/officeDocument/2006/relationships/hyperlink" Target="https://ubndtp.caobang.gov.vn/ubnd-phuong-ngoc-xuan" TargetMode="External"/><Relationship Id="rId646" Type="http://schemas.openxmlformats.org/officeDocument/2006/relationships/hyperlink" Target="https://tudo.quanghoa.caobang.gov.vn/" TargetMode="External"/><Relationship Id="rId1069" Type="http://schemas.openxmlformats.org/officeDocument/2006/relationships/hyperlink" Target="http://congbao.tuyenquang.gov.vn/van-ban/noi-ban-hanh/ubnd-huyen-ham-yen.html" TargetMode="External"/><Relationship Id="rId201" Type="http://schemas.openxmlformats.org/officeDocument/2006/relationships/hyperlink" Target="https://www.facebook.com/profile.php?id=100068735590270" TargetMode="External"/><Relationship Id="rId285" Type="http://schemas.openxmlformats.org/officeDocument/2006/relationships/hyperlink" Target="https://www.facebook.com/profile.php?id=100071583038310" TargetMode="External"/><Relationship Id="rId506" Type="http://schemas.openxmlformats.org/officeDocument/2006/relationships/hyperlink" Target="https://thongnong.haquang.caobang.gov.vn/" TargetMode="External"/><Relationship Id="rId853" Type="http://schemas.openxmlformats.org/officeDocument/2006/relationships/hyperlink" Target="https://www.facebook.com/p/Tu%E1%BB%95i-tr%E1%BA%BB-B%E1%BA%AFc-K%E1%BA%A1n-100066866904294/" TargetMode="External"/><Relationship Id="rId492" Type="http://schemas.openxmlformats.org/officeDocument/2006/relationships/hyperlink" Target="https://www.facebook.com/TuoitreConganCaoBang/" TargetMode="External"/><Relationship Id="rId713" Type="http://schemas.openxmlformats.org/officeDocument/2006/relationships/hyperlink" Target="https://www.facebook.com/reel/8151320854917602/" TargetMode="External"/><Relationship Id="rId797" Type="http://schemas.openxmlformats.org/officeDocument/2006/relationships/hyperlink" Target="https://www.facebook.com/p/Tu%E1%BB%95i-tr%E1%BA%BB-C%C3%B4ng-an-t%E1%BB%89nh-B%E1%BA%AFc-K%E1%BA%A1n-100057574024652/" TargetMode="External"/><Relationship Id="rId920" Type="http://schemas.openxmlformats.org/officeDocument/2006/relationships/hyperlink" Target="https://www.facebook.com/100095038339344" TargetMode="External"/><Relationship Id="rId145" Type="http://schemas.openxmlformats.org/officeDocument/2006/relationships/hyperlink" Target="https://www.facebook.com/profile.php?id=100065667452530" TargetMode="External"/><Relationship Id="rId352" Type="http://schemas.openxmlformats.org/officeDocument/2006/relationships/hyperlink" Target="https://www.facebook.com/tuoitreconganhagiang/?locale=te_IN" TargetMode="External"/><Relationship Id="rId212" Type="http://schemas.openxmlformats.org/officeDocument/2006/relationships/hyperlink" Target="https://www.facebook.com/profile.php?id=100069348273766" TargetMode="External"/><Relationship Id="rId657" Type="http://schemas.openxmlformats.org/officeDocument/2006/relationships/hyperlink" Target="https://talung.quanghoa.caobang.gov.vn/" TargetMode="External"/><Relationship Id="rId864" Type="http://schemas.openxmlformats.org/officeDocument/2006/relationships/hyperlink" Target="https://lucbinh.bachthong.gov.vn/" TargetMode="External"/><Relationship Id="rId296" Type="http://schemas.openxmlformats.org/officeDocument/2006/relationships/hyperlink" Target="https://www.facebook.com/capsonghien" TargetMode="External"/><Relationship Id="rId517" Type="http://schemas.openxmlformats.org/officeDocument/2006/relationships/hyperlink" Target="https://www.facebook.com/TuoitreConganCaoBang/" TargetMode="External"/><Relationship Id="rId724" Type="http://schemas.openxmlformats.org/officeDocument/2006/relationships/hyperlink" Target="https://www.facebook.com/p/C%C3%B4ng-an-huy%E1%BB%87n-Nguy%C3%AAn-B%C3%ACnh-Cao-B%E1%BA%B1ng-100082142734672/" TargetMode="External"/><Relationship Id="rId931" Type="http://schemas.openxmlformats.org/officeDocument/2006/relationships/hyperlink" Target="https://backan.gov.vn/pages/uy-ban-nhan-dan-tinh-e8fd.aspx" TargetMode="External"/><Relationship Id="rId60" Type="http://schemas.openxmlformats.org/officeDocument/2006/relationships/hyperlink" Target="https://www.facebook.com/profile.php?id=100083338597591" TargetMode="External"/><Relationship Id="rId156" Type="http://schemas.openxmlformats.org/officeDocument/2006/relationships/hyperlink" Target="https://www.facebook.com/caxtv.nbcb" TargetMode="External"/><Relationship Id="rId363" Type="http://schemas.openxmlformats.org/officeDocument/2006/relationships/hyperlink" Target="https://www.facebook.com/congantinhhagiang/" TargetMode="External"/><Relationship Id="rId570" Type="http://schemas.openxmlformats.org/officeDocument/2006/relationships/hyperlink" Target="https://trungkhanh.caobang.gov.vn/1352/34154/83351/-xa-cao-chuong" TargetMode="External"/><Relationship Id="rId1007" Type="http://schemas.openxmlformats.org/officeDocument/2006/relationships/hyperlink" Target="http://lambinh.tuyenquang.gov.vn/vi/tin-bai/uy-ban-nhan-dan-huyen-lam-binh?type=NEWS&amp;id=99949" TargetMode="External"/><Relationship Id="rId223" Type="http://schemas.openxmlformats.org/officeDocument/2006/relationships/hyperlink" Target="https://www.facebook.com/profile.php?id=100067947401516" TargetMode="External"/><Relationship Id="rId430" Type="http://schemas.openxmlformats.org/officeDocument/2006/relationships/hyperlink" Target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 TargetMode="External"/><Relationship Id="rId668" Type="http://schemas.openxmlformats.org/officeDocument/2006/relationships/hyperlink" Target="https://www.facebook.com/TuoitreConganCaoBang/" TargetMode="External"/><Relationship Id="rId875" Type="http://schemas.openxmlformats.org/officeDocument/2006/relationships/hyperlink" Target="https://www.facebook.com/catbackan/?locale=is_IS" TargetMode="External"/><Relationship Id="rId1060" Type="http://schemas.openxmlformats.org/officeDocument/2006/relationships/hyperlink" Target="https://m.chiemhoa.gov.vn/tin-tuc-su-kien/chinh-tri/uy-ban-dan-toc-tham-dong-vien-cac-ho-dan-bi-thiet-hai-do-mua-lu-tai-xa-linh-phu-11865.html" TargetMode="External"/><Relationship Id="rId18" Type="http://schemas.openxmlformats.org/officeDocument/2006/relationships/hyperlink" Target="https://www.facebook.com/profile.php?id=100075522687532" TargetMode="External"/><Relationship Id="rId528" Type="http://schemas.openxmlformats.org/officeDocument/2006/relationships/hyperlink" Target="https://haquang.caobang.gov.vn/ubnd-cac-xa-thi-tran" TargetMode="External"/><Relationship Id="rId735" Type="http://schemas.openxmlformats.org/officeDocument/2006/relationships/hyperlink" Target="https://nguyenbinh.caobang.gov.vn/xa-hoa-tham" TargetMode="External"/><Relationship Id="rId942" Type="http://schemas.openxmlformats.org/officeDocument/2006/relationships/hyperlink" Target="https://www.facebook.com/p/Tu%E1%BB%95i-tr%E1%BA%BB-C%C3%B4ng-an-Th%C3%A0nh-ph%E1%BB%91-V%C4%A9nh-Y%C3%AAn-100066497717181/?locale=nl_BE" TargetMode="External"/><Relationship Id="rId167" Type="http://schemas.openxmlformats.org/officeDocument/2006/relationships/hyperlink" Target="https://www.facebook.com/profile.php?id=100084910359537" TargetMode="External"/><Relationship Id="rId374" Type="http://schemas.openxmlformats.org/officeDocument/2006/relationships/hyperlink" Target="https://xinman.hagiang.gov.vn/chi-tiet-tin-tuc/-/news/44765/xa-na-chi-ky-niem-60-nam-ngay-thanh-lap-xa-15-12-1962-15-12-2022.html" TargetMode="External"/><Relationship Id="rId581" Type="http://schemas.openxmlformats.org/officeDocument/2006/relationships/hyperlink" Target="https://www.facebook.com/p/C%C3%B4ng-an-x%C3%A3-%C4%90%C3%ACnh-Phong-huy%E1%BB%87n-Tr%C3%B9ng-Kh%C3%A1nh-t%E1%BB%89nh-Cao-B%E1%BA%B1ng-100067626975897/" TargetMode="External"/><Relationship Id="rId1018" Type="http://schemas.openxmlformats.org/officeDocument/2006/relationships/hyperlink" Target="https://www.facebook.com/p/C%C3%B4ng-an-x%C3%A3-Y%C3%AAn-Hoa-100072500229729/" TargetMode="External"/><Relationship Id="rId71" Type="http://schemas.openxmlformats.org/officeDocument/2006/relationships/hyperlink" Target="https://www.facebook.com/profile.php?id=100076388748476" TargetMode="External"/><Relationship Id="rId234" Type="http://schemas.openxmlformats.org/officeDocument/2006/relationships/hyperlink" Target="https://www.facebook.com/profile.php?id=100094761181297" TargetMode="External"/><Relationship Id="rId679" Type="http://schemas.openxmlformats.org/officeDocument/2006/relationships/hyperlink" Target="https://www.facebook.com/TuoitreConganCaoBang/" TargetMode="External"/><Relationship Id="rId802" Type="http://schemas.openxmlformats.org/officeDocument/2006/relationships/hyperlink" Target="https://www.facebook.com/p/Tu%E1%BB%95i-tr%E1%BA%BB-C%C3%B4ng-an-t%E1%BB%89nh-B%E1%BA%AFc-K%E1%BA%A1n-100057574024652/" TargetMode="External"/><Relationship Id="rId886" Type="http://schemas.openxmlformats.org/officeDocument/2006/relationships/hyperlink" Target="https://donghy.thainguyen.gov.vn/xa-van-lang" TargetMode="External"/><Relationship Id="rId2" Type="http://schemas.openxmlformats.org/officeDocument/2006/relationships/hyperlink" Target="https://www.facebook.com/profile.php?id=100087213260677" TargetMode="External"/><Relationship Id="rId29" Type="http://schemas.openxmlformats.org/officeDocument/2006/relationships/hyperlink" Target="https://www.facebook.com/profile.php?id=100066829477235" TargetMode="External"/><Relationship Id="rId441" Type="http://schemas.openxmlformats.org/officeDocument/2006/relationships/hyperlink" Target="https://ubndtp.caobang.gov.vn/ubnd-phuong-de-tham" TargetMode="External"/><Relationship Id="rId539" Type="http://schemas.openxmlformats.org/officeDocument/2006/relationships/hyperlink" Target="http://tongcot.haquang.caobang.gov.vn/uy-ban-nhan-dan/uy-ban-nhan-dan-xa-tong-cot-979750" TargetMode="External"/><Relationship Id="rId746" Type="http://schemas.openxmlformats.org/officeDocument/2006/relationships/hyperlink" Target="https://ubndtp.caobang.gov.vn/ubnd-xa-hung-dao" TargetMode="External"/><Relationship Id="rId1071" Type="http://schemas.openxmlformats.org/officeDocument/2006/relationships/hyperlink" Target="http://congbao.tuyenquang.gov.vn/van-ban/noi-ban-hanh/ubnd-huyen-ham-yen/trang-2.html" TargetMode="External"/><Relationship Id="rId178" Type="http://schemas.openxmlformats.org/officeDocument/2006/relationships/hyperlink" Target="https://www.facebook.com/profile.php?id=100067467774722" TargetMode="External"/><Relationship Id="rId301" Type="http://schemas.openxmlformats.org/officeDocument/2006/relationships/hyperlink" Target="https://www.facebook.com/p/Tu%E1%BB%95i-tr%E1%BA%BB-C%C3%B4ng-an-Th%C3%A0nh-ph%E1%BB%91-V%C4%A9nh-Y%C3%AAn-100066497717181/?locale=nl_BE" TargetMode="External"/><Relationship Id="rId953" Type="http://schemas.openxmlformats.org/officeDocument/2006/relationships/hyperlink" Target="https://dichvucong.gov.vn/p/home/dvc-tthc-co-quan-chi-tiet.html?id=400446" TargetMode="External"/><Relationship Id="rId1029" Type="http://schemas.openxmlformats.org/officeDocument/2006/relationships/hyperlink" Target="http://congbao.tuyenquang.gov.vn/van-ban/the-loai/quyet-dinh/trang-3.html" TargetMode="External"/><Relationship Id="rId82" Type="http://schemas.openxmlformats.org/officeDocument/2006/relationships/hyperlink" Target="https://www.facebook.com/profile.php?id=100095038339344" TargetMode="External"/><Relationship Id="rId385" Type="http://schemas.openxmlformats.org/officeDocument/2006/relationships/hyperlink" Target="https://www.facebook.com/tuoitreconganhagiang/" TargetMode="External"/><Relationship Id="rId592" Type="http://schemas.openxmlformats.org/officeDocument/2006/relationships/hyperlink" Target="https://www.facebook.com/TuoitreConganCaoBang/" TargetMode="External"/><Relationship Id="rId606" Type="http://schemas.openxmlformats.org/officeDocument/2006/relationships/hyperlink" Target="https://www.facebook.com/TuoitreConganCaoBang/?locale=vi_VN" TargetMode="External"/><Relationship Id="rId813" Type="http://schemas.openxmlformats.org/officeDocument/2006/relationships/hyperlink" Target="https://www.facebook.com/p/Tu%E1%BB%95i-tr%E1%BA%BB-C%C3%B4ng-an-t%E1%BB%89nh-B%E1%BA%AFc-K%E1%BA%A1n-100057574024652/" TargetMode="External"/><Relationship Id="rId245" Type="http://schemas.openxmlformats.org/officeDocument/2006/relationships/hyperlink" Target="https://www.facebook.com/profile.php?id=100090600106534" TargetMode="External"/><Relationship Id="rId452" Type="http://schemas.openxmlformats.org/officeDocument/2006/relationships/hyperlink" Target="https://www.facebook.com/cax.lybon.01294/" TargetMode="External"/><Relationship Id="rId897" Type="http://schemas.openxmlformats.org/officeDocument/2006/relationships/hyperlink" Target="https://backan.gov.vn/pages/cap-giay-chung-nhan-quyen-su-dung-dat-quyen-so-huu-nha-o-va-tai-san-khac-gan-lien-voi-dat-khu-dat-tram-phat-song-thong-tin-di-dong-phuong-vien-thon-na-chua-xa-phuong-vien-huyen-cho-don-cho-vien-thong-bac-kan.aspx" TargetMode="External"/><Relationship Id="rId1082" Type="http://schemas.openxmlformats.org/officeDocument/2006/relationships/hyperlink" Target="http://congbao.tuyenquang.gov.vn/van-ban/noi-ban-hanh/ubnd-huyen-ham-yen.html" TargetMode="External"/><Relationship Id="rId105" Type="http://schemas.openxmlformats.org/officeDocument/2006/relationships/hyperlink" Target="https://www.facebook.com/profile.php?id=100075829493020" TargetMode="External"/><Relationship Id="rId312" Type="http://schemas.openxmlformats.org/officeDocument/2006/relationships/hyperlink" Target="https://xduongam.hagiang.gov.vn/vi/trang-chu" TargetMode="External"/><Relationship Id="rId757" Type="http://schemas.openxmlformats.org/officeDocument/2006/relationships/hyperlink" Target="https://www.facebook.com/TuoitreConganCaoBang/" TargetMode="External"/><Relationship Id="rId964" Type="http://schemas.openxmlformats.org/officeDocument/2006/relationships/hyperlink" Target="https://congbao.backan.gov.vn/congbaonew.nsf/0BB38787917C64BF47258729000A78F4/$file/QD%201208.docx" TargetMode="External"/><Relationship Id="rId93" Type="http://schemas.openxmlformats.org/officeDocument/2006/relationships/hyperlink" Target="https://www.facebook.com/profile.php?id=100079257745772" TargetMode="External"/><Relationship Id="rId189" Type="http://schemas.openxmlformats.org/officeDocument/2006/relationships/hyperlink" Target="https://www.facebook.com/profile.php?id=100092554300846" TargetMode="External"/><Relationship Id="rId396" Type="http://schemas.openxmlformats.org/officeDocument/2006/relationships/hyperlink" Target="https://thaibinh.gov.vn/van-ban-phap-luat/van-ban-dieu-hanh/ve-viec-cho-phep-uy-ban-nhan-dan-xa-lien-hiep-huyen-hung-ha-.html" TargetMode="External"/><Relationship Id="rId617" Type="http://schemas.openxmlformats.org/officeDocument/2006/relationships/hyperlink" Target="https://thanhnhat.halang.caobang.gov.vn/" TargetMode="External"/><Relationship Id="rId824" Type="http://schemas.openxmlformats.org/officeDocument/2006/relationships/hyperlink" Target="https://backan.gov.vn/pages/uy-ban-nhan-dan-tinh-e8fd.aspx" TargetMode="External"/><Relationship Id="rId256" Type="http://schemas.openxmlformats.org/officeDocument/2006/relationships/hyperlink" Target="https://www.facebook.com/profile.php?id=100077335206296" TargetMode="External"/><Relationship Id="rId463" Type="http://schemas.openxmlformats.org/officeDocument/2006/relationships/hyperlink" Target="https://baolam.caobang.gov.vn/ubnd-cac-xa-thi-tran" TargetMode="External"/><Relationship Id="rId670" Type="http://schemas.openxmlformats.org/officeDocument/2006/relationships/hyperlink" Target="http://tthoathuan.quanghoa.caobang.gov.vn/Default.aspx?sname=tthoathuan&amp;sid=1521&amp;pageid=45609" TargetMode="External"/><Relationship Id="rId1093" Type="http://schemas.openxmlformats.org/officeDocument/2006/relationships/hyperlink" Target="https://www.facebook.com/p/C%C3%B4ng-an-huy%E1%BB%87n-Y%C3%AAn-S%C6%A1n-t%E1%BB%89nh-Tuy%C3%AAn-Quang-100064458052002/" TargetMode="External"/><Relationship Id="rId116" Type="http://schemas.openxmlformats.org/officeDocument/2006/relationships/hyperlink" Target="https://www.facebook.com/profile.php?id=100083311696732" TargetMode="External"/><Relationship Id="rId323" Type="http://schemas.openxmlformats.org/officeDocument/2006/relationships/hyperlink" Target="https://hoangsuphi.hagiang.gov.vn/chi-tiet-tin-tuc/-/news/44725/th%25C3%25B4ng-tin-gi%25E1%25BB%259Bi-thi%25E1%25BB%2587u-%25E1%25BB%25A6y-ban-nh%25C3%25A2n-d%25C3%25A2n-x%25C3%25A3-b%25E1%25BA%25A3n-ph%25C3%25B9ng.html" TargetMode="External"/><Relationship Id="rId530" Type="http://schemas.openxmlformats.org/officeDocument/2006/relationships/hyperlink" Target="https://nguyenbinh.caobang.gov.vn/xa-ca-thanh" TargetMode="External"/><Relationship Id="rId768" Type="http://schemas.openxmlformats.org/officeDocument/2006/relationships/hyperlink" Target="https://thachan.caobang.gov.vn/" TargetMode="External"/><Relationship Id="rId975" Type="http://schemas.openxmlformats.org/officeDocument/2006/relationships/hyperlink" Target="https://www.facebook.com/p/Tu%E1%BB%95i-tr%E1%BA%BB-C%C3%B4ng-an-t%E1%BB%89nh-B%E1%BA%AFc-K%E1%BA%A1n-100057574024652/" TargetMode="External"/><Relationship Id="rId20" Type="http://schemas.openxmlformats.org/officeDocument/2006/relationships/hyperlink" Target="https://www.facebook.com/ConganxaYenNguyen" TargetMode="External"/><Relationship Id="rId628" Type="http://schemas.openxmlformats.org/officeDocument/2006/relationships/hyperlink" Target="https://quanguyen.quanghoa.caobang.gov.vn/" TargetMode="External"/><Relationship Id="rId835" Type="http://schemas.openxmlformats.org/officeDocument/2006/relationships/hyperlink" Target="https://nganson.backan.gov.vn/index.php?com=gioithieu&amp;id=39" TargetMode="External"/><Relationship Id="rId267" Type="http://schemas.openxmlformats.org/officeDocument/2006/relationships/hyperlink" Target="https://www.facebook.com/profile.php?id=61550920916836" TargetMode="External"/><Relationship Id="rId474" Type="http://schemas.openxmlformats.org/officeDocument/2006/relationships/hyperlink" Target="https://www.facebook.com/p/C%C3%B4ng-an-huy%E1%BB%87n-B%E1%BA%A3o-L%E1%BA%A1c-100070790086759/" TargetMode="External"/><Relationship Id="rId1020" Type="http://schemas.openxmlformats.org/officeDocument/2006/relationships/hyperlink" Target="https://dongtrieu.quangninh.gov.vn/Trang/ChiTietBVGioiThieu.aspx?bvid=219" TargetMode="External"/><Relationship Id="rId127" Type="http://schemas.openxmlformats.org/officeDocument/2006/relationships/hyperlink" Target="https://www.facebook.com/CAXAnThang" TargetMode="External"/><Relationship Id="rId681" Type="http://schemas.openxmlformats.org/officeDocument/2006/relationships/hyperlink" Target="https://www.facebook.com/TuoitreConganCaoBang/" TargetMode="External"/><Relationship Id="rId779" Type="http://schemas.openxmlformats.org/officeDocument/2006/relationships/hyperlink" Target="https://nguyenthiminhkhai.backancity.gov.vn/" TargetMode="External"/><Relationship Id="rId902" Type="http://schemas.openxmlformats.org/officeDocument/2006/relationships/hyperlink" Target="https://www.facebook.com/p/Tu%E1%BB%95i-tr%E1%BA%BB-C%C3%B4ng-an-t%E1%BB%89nh-B%E1%BA%AFc-K%E1%BA%A1n-100057574024652/" TargetMode="External"/><Relationship Id="rId986" Type="http://schemas.openxmlformats.org/officeDocument/2006/relationships/hyperlink" Target="http://phanthiet.tuyenquang.gov.vn/vi/tin-bai/bi-thu-chu-tich-ubnd-phuong-phan-thiet-da-toi-tham-tang-qua-cac-gia-dinh-chinh-sach-nguoi-co-cong-voi-cach-mang-tren-dia-ban-phuong?type=NEWS&amp;id=94680" TargetMode="External"/><Relationship Id="rId31" Type="http://schemas.openxmlformats.org/officeDocument/2006/relationships/hyperlink" Target="https://www.facebook.com/profile.php?id=100069896973119" TargetMode="External"/><Relationship Id="rId334" Type="http://schemas.openxmlformats.org/officeDocument/2006/relationships/hyperlink" Target="https://www.facebook.com/p/%C4%90O%C3%80N-X%C3%83-B%E1%BA%A2N-LU%E1%BB%90C-100075958778433/?locale=hi_IN" TargetMode="External"/><Relationship Id="rId541" Type="http://schemas.openxmlformats.org/officeDocument/2006/relationships/hyperlink" Target="https://haquang.caobang.gov.vn/ubnd-cac-xa-thi-tran/ubnd-xa-thuong-thon-667042" TargetMode="External"/><Relationship Id="rId639" Type="http://schemas.openxmlformats.org/officeDocument/2006/relationships/hyperlink" Target="https://www.facebook.com/TuoitreConganCaoBang/?locale=vi_VN" TargetMode="External"/><Relationship Id="rId180" Type="http://schemas.openxmlformats.org/officeDocument/2006/relationships/hyperlink" Target="https://www.facebook.com/profile.php?id=100079718074113" TargetMode="External"/><Relationship Id="rId278" Type="http://schemas.openxmlformats.org/officeDocument/2006/relationships/hyperlink" Target="https://www.facebook.com/conganxathachlam" TargetMode="External"/><Relationship Id="rId401" Type="http://schemas.openxmlformats.org/officeDocument/2006/relationships/hyperlink" Target="https://www.facebook.com/129262762289546" TargetMode="External"/><Relationship Id="rId846" Type="http://schemas.openxmlformats.org/officeDocument/2006/relationships/hyperlink" Target="https://nganson.backan.gov.vn/index.php?com=gioithieu&amp;id=45" TargetMode="External"/><Relationship Id="rId1031" Type="http://schemas.openxmlformats.org/officeDocument/2006/relationships/hyperlink" Target="https://www.facebook.com/tuyenquangttv/videos/ch%C6%B0%C6%A1ng-tr%C3%ACnh-th%E1%BB%9Di-s%E1%BB%B1-tr%E1%BB%B1c-ti%E1%BA%BFp-11h30-ng%C3%A0y-2632024/274921095660441/" TargetMode="External"/><Relationship Id="rId485" Type="http://schemas.openxmlformats.org/officeDocument/2006/relationships/hyperlink" Target="https://baolac.caobang.gov.vn/ubnd-xa-khanh-xuan" TargetMode="External"/><Relationship Id="rId692" Type="http://schemas.openxmlformats.org/officeDocument/2006/relationships/hyperlink" Target="http://hongviet.hoaan.caobang.gov.vn/" TargetMode="External"/><Relationship Id="rId706" Type="http://schemas.openxmlformats.org/officeDocument/2006/relationships/hyperlink" Target="https://ubndtp.caobang.gov.vn/ubnd-xa-chu-trinh" TargetMode="External"/><Relationship Id="rId913" Type="http://schemas.openxmlformats.org/officeDocument/2006/relationships/hyperlink" Target="https://www.facebook.com/p/Tu%E1%BB%95i-tr%E1%BA%BB-C%C3%B4ng-an-t%E1%BB%89nh-B%E1%BA%AFc-K%E1%BA%A1n-100057574024652/" TargetMode="External"/><Relationship Id="rId42" Type="http://schemas.openxmlformats.org/officeDocument/2006/relationships/hyperlink" Target="https://www.facebook.com/profile.php?id=100072500229729" TargetMode="External"/><Relationship Id="rId138" Type="http://schemas.openxmlformats.org/officeDocument/2006/relationships/hyperlink" Target="https://www.facebook.com/profile.php?id=100077735104887" TargetMode="External"/><Relationship Id="rId345" Type="http://schemas.openxmlformats.org/officeDocument/2006/relationships/hyperlink" Target="https://www.facebook.com/p/Tu%E1%BB%95i-tr%E1%BA%BB-C%C3%B4ng-an-t%E1%BB%89nh-Ki%C3%AAn-Giang-100064349125717/" TargetMode="External"/><Relationship Id="rId552" Type="http://schemas.openxmlformats.org/officeDocument/2006/relationships/hyperlink" Target="https://sotnmt.caobang.gov.vn/ho-so-cap-gcnqsdd-cac-to-chuc-tren-dia-ban-tinh-cao-bang-tu-nam-2010-den-2015/9e9f49dd5efa23d0e0e2b5566dc7b803-777621" TargetMode="External"/><Relationship Id="rId997" Type="http://schemas.openxmlformats.org/officeDocument/2006/relationships/hyperlink" Target="http://www.tuyenquang.gov.vn/vi/post/cong-nhan-3-xa-dat-chuan-nong-thon-moi-nang-cao?type=NEWS&amp;id=115806" TargetMode="External"/><Relationship Id="rId191" Type="http://schemas.openxmlformats.org/officeDocument/2006/relationships/hyperlink" Target="https://www.facebook.com/profile.php?id=100067459802970" TargetMode="External"/><Relationship Id="rId205" Type="http://schemas.openxmlformats.org/officeDocument/2006/relationships/hyperlink" Target="https://www.facebook.com/conganxathihoa" TargetMode="External"/><Relationship Id="rId412" Type="http://schemas.openxmlformats.org/officeDocument/2006/relationships/hyperlink" Target="https://quangbinh.hagiang.gov.vn/vi/chi-tiet-tin-tuc/-/news/44749/x%C3%A3-xu%C3%A2n-minh.html" TargetMode="External"/><Relationship Id="rId857" Type="http://schemas.openxmlformats.org/officeDocument/2006/relationships/hyperlink" Target="https://backan.gov.vn/pages/uy-ban-nhan-dan-tinh-e8fd.aspx" TargetMode="External"/><Relationship Id="rId1042" Type="http://schemas.openxmlformats.org/officeDocument/2006/relationships/hyperlink" Target="https://www.facebook.com/p/C%C3%B4ng-an-x%C3%A3-Xu%C3%A2n-Quang-100057251538152/" TargetMode="External"/><Relationship Id="rId289" Type="http://schemas.openxmlformats.org/officeDocument/2006/relationships/hyperlink" Target="https://www.facebook.com/profile.php?id=100069060284904" TargetMode="External"/><Relationship Id="rId496" Type="http://schemas.openxmlformats.org/officeDocument/2006/relationships/hyperlink" Target="https://ubndtp.caobang.gov.vn/ubnd-xa-hung-dao" TargetMode="External"/><Relationship Id="rId717" Type="http://schemas.openxmlformats.org/officeDocument/2006/relationships/hyperlink" Target="https://nguyenbinh.caobang.gov.vn/xa-ca-thanh" TargetMode="External"/><Relationship Id="rId924" Type="http://schemas.openxmlformats.org/officeDocument/2006/relationships/hyperlink" Target="https://www.facebook.com/caxHoaMuc/" TargetMode="External"/><Relationship Id="rId53" Type="http://schemas.openxmlformats.org/officeDocument/2006/relationships/hyperlink" Target="https://www.facebook.com/profile.php?id=100077333624329" TargetMode="External"/><Relationship Id="rId149" Type="http://schemas.openxmlformats.org/officeDocument/2006/relationships/hyperlink" Target="https://www.facebook.com/profile.php?id=100071168684758" TargetMode="External"/><Relationship Id="rId356" Type="http://schemas.openxmlformats.org/officeDocument/2006/relationships/hyperlink" Target="https://xinman.hagiang.gov.vn/" TargetMode="External"/><Relationship Id="rId563" Type="http://schemas.openxmlformats.org/officeDocument/2006/relationships/hyperlink" Target="https://www.facebook.com/TuoitreConganCaoBang/" TargetMode="External"/><Relationship Id="rId770" Type="http://schemas.openxmlformats.org/officeDocument/2006/relationships/hyperlink" Target="http://lelai.thachan.caobang.gov.vn/" TargetMode="External"/><Relationship Id="rId216" Type="http://schemas.openxmlformats.org/officeDocument/2006/relationships/hyperlink" Target="https://www.facebook.com/profile.php?id=100068952858204" TargetMode="External"/><Relationship Id="rId423" Type="http://schemas.openxmlformats.org/officeDocument/2006/relationships/hyperlink" Target="https://quangbinh.hagiang.gov.vn/chi-tiet-tin-tuc/-/news/44749/x%25C3%25A3-b%25E1%25BA%25B1ng-lang.html" TargetMode="External"/><Relationship Id="rId868" Type="http://schemas.openxmlformats.org/officeDocument/2006/relationships/hyperlink" Target="https://backan.gov.vn/pages/uy-ban-nhan-dan-tinh-e8fd.aspx" TargetMode="External"/><Relationship Id="rId1053" Type="http://schemas.openxmlformats.org/officeDocument/2006/relationships/hyperlink" Target="http://congbao.tuyenquang.gov.vn/media/files/old/243-2022-qd-ubnd.pdf" TargetMode="External"/><Relationship Id="rId630" Type="http://schemas.openxmlformats.org/officeDocument/2006/relationships/hyperlink" Target="https://phihai.quanghoa.caobang.gov.vn/" TargetMode="External"/><Relationship Id="rId728" Type="http://schemas.openxmlformats.org/officeDocument/2006/relationships/hyperlink" Target="https://www.facebook.com/p/C%C3%B4ng-an-x%C3%A3-Mai-Long-Nguy%C3%AAn-B%C3%ACnh-Cao-B%E1%BA%B1ng-100081462572959/" TargetMode="External"/><Relationship Id="rId935" Type="http://schemas.openxmlformats.org/officeDocument/2006/relationships/hyperlink" Target="https://dbdc.backan.gov.vn/Pages/tin-tuc-hoat-dong-157/tin-hoi-dong-nhan-dan-tinh-172/pho-chu-tich-hdnd-tinh-du-ngay-h-35df8a191cc3ce7b.aspx" TargetMode="External"/><Relationship Id="rId64" Type="http://schemas.openxmlformats.org/officeDocument/2006/relationships/hyperlink" Target="https://www.facebook.com/conganphuongphanthiet" TargetMode="External"/><Relationship Id="rId367" Type="http://schemas.openxmlformats.org/officeDocument/2006/relationships/hyperlink" Target="https://www.facebook.com/media/set/?set=a.228867433963365.1073741866.145668185616624&amp;type=3" TargetMode="External"/><Relationship Id="rId574" Type="http://schemas.openxmlformats.org/officeDocument/2006/relationships/hyperlink" Target="https://trungkhanh.caobang.gov.vn/1352/34154/94766/xa-ngoc-khe" TargetMode="External"/><Relationship Id="rId227" Type="http://schemas.openxmlformats.org/officeDocument/2006/relationships/hyperlink" Target="https://www.facebook.com/profile.php?id=100069683026199" TargetMode="External"/><Relationship Id="rId781" Type="http://schemas.openxmlformats.org/officeDocument/2006/relationships/hyperlink" Target="https://songcau.backancity.gov.vn/" TargetMode="External"/><Relationship Id="rId879" Type="http://schemas.openxmlformats.org/officeDocument/2006/relationships/hyperlink" Target="https://quangthuan.bachthong.gov.vn/" TargetMode="External"/><Relationship Id="rId434" Type="http://schemas.openxmlformats.org/officeDocument/2006/relationships/hyperlink" Target="https://www.facebook.com/p/C%C3%B4ng-an-ph%C6%B0%E1%BB%9Dng-H%E1%BB%A3p-Giang-C%C3%B4ng-an-Th%C3%A0nh-ph%E1%BB%91-100069348633766/" TargetMode="External"/><Relationship Id="rId641" Type="http://schemas.openxmlformats.org/officeDocument/2006/relationships/hyperlink" Target="https://doaiduong.trungkhanh.caobang.gov.vn/uy-ban-nhan-dan" TargetMode="External"/><Relationship Id="rId739" Type="http://schemas.openxmlformats.org/officeDocument/2006/relationships/hyperlink" Target="https://nguyenbinh.caobang.gov.vn/xa-quang-thanh" TargetMode="External"/><Relationship Id="rId1064" Type="http://schemas.openxmlformats.org/officeDocument/2006/relationships/hyperlink" Target="https://hamyen.tuyenquang.gov.vn/" TargetMode="External"/><Relationship Id="rId280" Type="http://schemas.openxmlformats.org/officeDocument/2006/relationships/hyperlink" Target="https://www.facebook.com/profile.php?id=100071583038310" TargetMode="External"/><Relationship Id="rId501" Type="http://schemas.openxmlformats.org/officeDocument/2006/relationships/hyperlink" Target="https://dinhphung.baolac.caobang.gov.vn/to-chuc-bo-may-hanh-chinh" TargetMode="External"/><Relationship Id="rId946" Type="http://schemas.openxmlformats.org/officeDocument/2006/relationships/hyperlink" Target="https://www.facebook.com/p/C%C3%B4ng-an-th%E1%BB%8B-tr%E1%BA%A5n-Y%E1%BA%BFn-L%E1%BA%A1c-100083379427001/" TargetMode="External"/><Relationship Id="rId75" Type="http://schemas.openxmlformats.org/officeDocument/2006/relationships/hyperlink" Target="https://www.facebook.com/conganxanhuco.cmbk" TargetMode="External"/><Relationship Id="rId140" Type="http://schemas.openxmlformats.org/officeDocument/2006/relationships/hyperlink" Target="https://www.facebook.com/profile.php?id=61553570275460" TargetMode="External"/><Relationship Id="rId378" Type="http://schemas.openxmlformats.org/officeDocument/2006/relationships/hyperlink" Target="https://www.facebook.com/p/Tu%E1%BB%95i-tr%E1%BA%BB-C%C3%B4ng-an-Th%C3%A0nh-ph%E1%BB%91-V%C4%A9nh-Y%C3%AAn-100066497717181/?locale=nl_BE" TargetMode="External"/><Relationship Id="rId585" Type="http://schemas.openxmlformats.org/officeDocument/2006/relationships/hyperlink" Target="https://trungkhanh.caobang.gov.vn/xa-kham-thanh" TargetMode="External"/><Relationship Id="rId792" Type="http://schemas.openxmlformats.org/officeDocument/2006/relationships/hyperlink" Target="https://backan.gov.vn/pages/uy-ban-nhan-dan-tinh-e8fd.aspx" TargetMode="External"/><Relationship Id="rId806" Type="http://schemas.openxmlformats.org/officeDocument/2006/relationships/hyperlink" Target="https://pacnam.gov.vn/dai-bieu-hoi-dong-nhan-dan-tinh-bac-kan-tiep-xuc-cu-tri-cac-xa-xuan-la-nghien-loan-an-thang/" TargetMode="External"/><Relationship Id="rId6" Type="http://schemas.openxmlformats.org/officeDocument/2006/relationships/hyperlink" Target="https://www.facebook.com/profile.php?id=61553758869134" TargetMode="External"/><Relationship Id="rId238" Type="http://schemas.openxmlformats.org/officeDocument/2006/relationships/hyperlink" Target="https://www.facebook.com/profile.php?id=100085717490170" TargetMode="External"/><Relationship Id="rId445" Type="http://schemas.openxmlformats.org/officeDocument/2006/relationships/hyperlink" Target="https://www.facebook.com/p/C%C3%B4ng-an-x%C3%A3-V%C4%A9nh-Quang-TP-Cao-B%E1%BA%B1ng-100068969147419/" TargetMode="External"/><Relationship Id="rId652" Type="http://schemas.openxmlformats.org/officeDocument/2006/relationships/hyperlink" Target="https://www.facebook.com/TuoitreConganCaoBang/" TargetMode="External"/><Relationship Id="rId1075" Type="http://schemas.openxmlformats.org/officeDocument/2006/relationships/hyperlink" Target="http://tanthanh.nongthonmoituyenquang.gov.vn/" TargetMode="External"/><Relationship Id="rId291" Type="http://schemas.openxmlformats.org/officeDocument/2006/relationships/hyperlink" Target="https://www.facebook.com/capdetham" TargetMode="External"/><Relationship Id="rId305" Type="http://schemas.openxmlformats.org/officeDocument/2006/relationships/hyperlink" Target="https://xyenphong.hagiang.gov.vn/vi" TargetMode="External"/><Relationship Id="rId512" Type="http://schemas.openxmlformats.org/officeDocument/2006/relationships/hyperlink" Target="https://ubndtp.caobang.gov.vn/ubnd-xa-vinh-quang" TargetMode="External"/><Relationship Id="rId957" Type="http://schemas.openxmlformats.org/officeDocument/2006/relationships/hyperlink" Target="https://backan.gov.vn/Pages/van-ban.aspx?uid=e1e37833-5376-40ef-98b4-bfb880273147&amp;itemid=4754" TargetMode="External"/><Relationship Id="rId86" Type="http://schemas.openxmlformats.org/officeDocument/2006/relationships/hyperlink" Target="https://www.facebook.com/profile.php?id=100078890682941" TargetMode="External"/><Relationship Id="rId151" Type="http://schemas.openxmlformats.org/officeDocument/2006/relationships/hyperlink" Target="https://www.facebook.com/conganxaminhkhai" TargetMode="External"/><Relationship Id="rId389" Type="http://schemas.openxmlformats.org/officeDocument/2006/relationships/hyperlink" Target="https://xhuusan.hagiang.gov.vn/" TargetMode="External"/><Relationship Id="rId596" Type="http://schemas.openxmlformats.org/officeDocument/2006/relationships/hyperlink" Target="https://trungkhanh.caobang.gov.vn/1352/34154/94757/xa-cao-thang" TargetMode="External"/><Relationship Id="rId817" Type="http://schemas.openxmlformats.org/officeDocument/2006/relationships/hyperlink" Target="https://www.facebook.com/TuoitreConganCaoBang/?locale=bn_IN" TargetMode="External"/><Relationship Id="rId1002" Type="http://schemas.openxmlformats.org/officeDocument/2006/relationships/hyperlink" Target="https://thanhpho.tuyenquang.gov.vn/" TargetMode="External"/><Relationship Id="rId249" Type="http://schemas.openxmlformats.org/officeDocument/2006/relationships/hyperlink" Target="https://www.facebook.com/CaxYenSon" TargetMode="External"/><Relationship Id="rId456" Type="http://schemas.openxmlformats.org/officeDocument/2006/relationships/hyperlink" Target="https://www.facebook.com/caxnamquangbl/" TargetMode="External"/><Relationship Id="rId663" Type="http://schemas.openxmlformats.org/officeDocument/2006/relationships/hyperlink" Target="http://cachlinh.quanghoa.caobang.gov.vn/" TargetMode="External"/><Relationship Id="rId870" Type="http://schemas.openxmlformats.org/officeDocument/2006/relationships/hyperlink" Target="https://www.facebook.com/p/C%C3%B4ng-an-x%C3%A3-Cao-S%C6%A1n-huy%E1%BB%87n-B%E1%BA%A1ch-Th%C3%B4ng-t%E1%BB%89nh-B%E1%BA%AFc-K%E1%BA%A1n-100070720184912/" TargetMode="External"/><Relationship Id="rId1086" Type="http://schemas.openxmlformats.org/officeDocument/2006/relationships/hyperlink" Target="http://yenson.tuyenquang.gov.vn/vi/tin-bai/dong-chi-quyen-bi-thu-huyen-uy-tiep-cong-dan-dinh-ky-thang-10?type=NEWS&amp;id=129762" TargetMode="External"/><Relationship Id="rId13" Type="http://schemas.openxmlformats.org/officeDocument/2006/relationships/hyperlink" Target="https://www.facebook.com/profile.php?id=100090766458902" TargetMode="External"/><Relationship Id="rId109" Type="http://schemas.openxmlformats.org/officeDocument/2006/relationships/hyperlink" Target="https://www.facebook.com/profile.php?id=100091489284395" TargetMode="External"/><Relationship Id="rId316" Type="http://schemas.openxmlformats.org/officeDocument/2006/relationships/hyperlink" Target="https://hoangsuphi.hagiang.gov.vn/chi-tiet-tin-tuc/-/news/44725/th%C3%B4ng-tin-gi%E1%BB%9Bi-thi%E1%BB%87u-th%E1%BB%8B-tr%E1%BA%A5n-vinh-quang-huy%E1%BB%87n-ho%C3%A0ng-su-ph%C3%AC.html" TargetMode="External"/><Relationship Id="rId523" Type="http://schemas.openxmlformats.org/officeDocument/2006/relationships/hyperlink" Target="https://www.facebook.com/TuoitreConganCaoBang/?locale=vi_VN" TargetMode="External"/><Relationship Id="rId968" Type="http://schemas.openxmlformats.org/officeDocument/2006/relationships/hyperlink" Target="https://congbao.backan.gov.vn/congbaonew.nsf/1ec98b9a09cc68af47258116000c7559/5b0f722c2879ada7882580050020afca?OpenDocument" TargetMode="External"/><Relationship Id="rId97" Type="http://schemas.openxmlformats.org/officeDocument/2006/relationships/hyperlink" Target="https://www.facebook.com/profile.php?id=100069070171755" TargetMode="External"/><Relationship Id="rId730" Type="http://schemas.openxmlformats.org/officeDocument/2006/relationships/hyperlink" Target="https://www.facebook.com/TuoitreConganCaoBang/?locale=vi_VN" TargetMode="External"/><Relationship Id="rId828" Type="http://schemas.openxmlformats.org/officeDocument/2006/relationships/hyperlink" Target="https://quangkhe.babe.gov.vn/" TargetMode="External"/><Relationship Id="rId1013" Type="http://schemas.openxmlformats.org/officeDocument/2006/relationships/hyperlink" Target="https://nahang.tuyenquang.gov.vn/" TargetMode="External"/><Relationship Id="rId162" Type="http://schemas.openxmlformats.org/officeDocument/2006/relationships/hyperlink" Target="https://www.facebook.com/profile.php?id=100071659052865" TargetMode="External"/><Relationship Id="rId467" Type="http://schemas.openxmlformats.org/officeDocument/2006/relationships/hyperlink" Target="http://mongan.baolam.caobang.gov.vn/" TargetMode="External"/><Relationship Id="rId1097" Type="http://schemas.openxmlformats.org/officeDocument/2006/relationships/hyperlink" Target="https://www.facebook.com/p/C%C3%B4ng-an-huy%E1%BB%87n-Y%C3%AAn-S%C6%A1n-t%E1%BB%89nh-Tuy%C3%AAn-Quang-100064458052002/" TargetMode="External"/><Relationship Id="rId674" Type="http://schemas.openxmlformats.org/officeDocument/2006/relationships/hyperlink" Target="https://www.facebook.com/TuoitreConganCaoBang/" TargetMode="External"/><Relationship Id="rId881" Type="http://schemas.openxmlformats.org/officeDocument/2006/relationships/hyperlink" Target="https://banglung.chodon.backan.gov.vn/" TargetMode="External"/><Relationship Id="rId979" Type="http://schemas.openxmlformats.org/officeDocument/2006/relationships/hyperlink" Target="https://www.facebook.com/tuoitrecongansonla/" TargetMode="External"/><Relationship Id="rId24" Type="http://schemas.openxmlformats.org/officeDocument/2006/relationships/hyperlink" Target="https://www.facebook.com/profile.php?id=100075544613041" TargetMode="External"/><Relationship Id="rId327" Type="http://schemas.openxmlformats.org/officeDocument/2006/relationships/hyperlink" Target="https://www.facebook.com/tuoitreconganhagiang/" TargetMode="External"/><Relationship Id="rId534" Type="http://schemas.openxmlformats.org/officeDocument/2006/relationships/hyperlink" Target="https://www.facebook.com/TinhdoanCaoBang/" TargetMode="External"/><Relationship Id="rId741" Type="http://schemas.openxmlformats.org/officeDocument/2006/relationships/hyperlink" Target="https://nguyenbinh.caobang.gov.vn/xa-tam-kim" TargetMode="External"/><Relationship Id="rId839" Type="http://schemas.openxmlformats.org/officeDocument/2006/relationships/hyperlink" Target="https://nganson.backan.gov.vn/index.php?com=gioithieu&amp;id=40" TargetMode="External"/><Relationship Id="rId173" Type="http://schemas.openxmlformats.org/officeDocument/2006/relationships/hyperlink" Target="https://www.facebook.com/profile.php?id=100067100221034" TargetMode="External"/><Relationship Id="rId380" Type="http://schemas.openxmlformats.org/officeDocument/2006/relationships/hyperlink" Target="https://tanlap.tinhbien.angiang.gov.vn/danh-ba-0" TargetMode="External"/><Relationship Id="rId601" Type="http://schemas.openxmlformats.org/officeDocument/2006/relationships/hyperlink" Target="https://www.facebook.com/237702591445562" TargetMode="External"/><Relationship Id="rId1024" Type="http://schemas.openxmlformats.org/officeDocument/2006/relationships/hyperlink" Target="https://www.facebook.com/p/Tu%E1%BB%95i-tr%E1%BA%BB-C%C3%B4ng-an-Th%C3%A0nh-ph%E1%BB%91-V%C4%A9nh-Y%C3%AAn-100066497717181/?locale=nl_BE" TargetMode="External"/><Relationship Id="rId240" Type="http://schemas.openxmlformats.org/officeDocument/2006/relationships/hyperlink" Target="https://www.facebook.com/profile.php?id=100091329233436" TargetMode="External"/><Relationship Id="rId478" Type="http://schemas.openxmlformats.org/officeDocument/2006/relationships/hyperlink" Target="https://www.facebook.com/DOANTNCSHOCHIMINHXATHUONGHABAOLACCAOBANG/" TargetMode="External"/><Relationship Id="rId685" Type="http://schemas.openxmlformats.org/officeDocument/2006/relationships/hyperlink" Target="https://hoaan.caobang.gov.vn/truong-luong" TargetMode="External"/><Relationship Id="rId892" Type="http://schemas.openxmlformats.org/officeDocument/2006/relationships/hyperlink" Target="https://bangphuc.chodon.backan.gov.vn/" TargetMode="External"/><Relationship Id="rId906" Type="http://schemas.openxmlformats.org/officeDocument/2006/relationships/hyperlink" Target="https://www.facebook.com/TuoitreConganCaoBang/?locale=bn_IN" TargetMode="External"/><Relationship Id="rId35" Type="http://schemas.openxmlformats.org/officeDocument/2006/relationships/hyperlink" Target="https://www.facebook.com/conganthitran686" TargetMode="External"/><Relationship Id="rId100" Type="http://schemas.openxmlformats.org/officeDocument/2006/relationships/hyperlink" Target="https://www.facebook.com/profile.php?id=100069703407091" TargetMode="External"/><Relationship Id="rId338" Type="http://schemas.openxmlformats.org/officeDocument/2006/relationships/hyperlink" Target="https://www.facebook.com/rizdorermitagehoangsuphi/" TargetMode="External"/><Relationship Id="rId545" Type="http://schemas.openxmlformats.org/officeDocument/2006/relationships/hyperlink" Target="https://caobang.gov.vn/cac-uy-vien-ubnd-tinh-cao-bang" TargetMode="External"/><Relationship Id="rId752" Type="http://schemas.openxmlformats.org/officeDocument/2006/relationships/hyperlink" Target="https://kimdong.thachan.caobang.gov.vn/" TargetMode="External"/><Relationship Id="rId184" Type="http://schemas.openxmlformats.org/officeDocument/2006/relationships/hyperlink" Target="https://www.facebook.com/profile.php?id=100066798127521" TargetMode="External"/><Relationship Id="rId391" Type="http://schemas.openxmlformats.org/officeDocument/2006/relationships/hyperlink" Target="https://www.facebook.com/reel/1099968731727919/" TargetMode="External"/><Relationship Id="rId405" Type="http://schemas.openxmlformats.org/officeDocument/2006/relationships/hyperlink" Target="https://xvinhhao.hagiang.gov.vn/" TargetMode="External"/><Relationship Id="rId612" Type="http://schemas.openxmlformats.org/officeDocument/2006/relationships/hyperlink" Target="https://kimloan.halang.caobang.gov.vn/" TargetMode="External"/><Relationship Id="rId1035" Type="http://schemas.openxmlformats.org/officeDocument/2006/relationships/hyperlink" Target="https://m.chiemhoa.gov.vn/ubnd-xa-thi-tran.html" TargetMode="External"/><Relationship Id="rId251" Type="http://schemas.openxmlformats.org/officeDocument/2006/relationships/hyperlink" Target="https://www.facebook.com/profile.php?id=100069992492617" TargetMode="External"/><Relationship Id="rId489" Type="http://schemas.openxmlformats.org/officeDocument/2006/relationships/hyperlink" Target="http://hongtri.baolac.caobang.gov.vn/" TargetMode="External"/><Relationship Id="rId696" Type="http://schemas.openxmlformats.org/officeDocument/2006/relationships/hyperlink" Target="https://www.facebook.com/TuoitreConganCaoBang/" TargetMode="External"/><Relationship Id="rId917" Type="http://schemas.openxmlformats.org/officeDocument/2006/relationships/hyperlink" Target="https://chomoi.gov.vn/" TargetMode="External"/><Relationship Id="rId46" Type="http://schemas.openxmlformats.org/officeDocument/2006/relationships/hyperlink" Target="https://www.facebook.com/profile.php?id=100070827806091" TargetMode="External"/><Relationship Id="rId349" Type="http://schemas.openxmlformats.org/officeDocument/2006/relationships/hyperlink" Target="https://xnamkhoa.hagiang.gov.vn/vi" TargetMode="External"/><Relationship Id="rId556" Type="http://schemas.openxmlformats.org/officeDocument/2006/relationships/hyperlink" Target="https://trungkhanh.caobang.gov.vn/thi-tran-tra-linh/thi-tran-tra-linh-622203" TargetMode="External"/><Relationship Id="rId763" Type="http://schemas.openxmlformats.org/officeDocument/2006/relationships/hyperlink" Target="https://www.facebook.com/conganxathuyhung/" TargetMode="External"/><Relationship Id="rId111" Type="http://schemas.openxmlformats.org/officeDocument/2006/relationships/hyperlink" Target="https://www.facebook.com/profile.php?id=100079740092901" TargetMode="External"/><Relationship Id="rId195" Type="http://schemas.openxmlformats.org/officeDocument/2006/relationships/hyperlink" Target="https://www.facebook.com/CANgocDong" TargetMode="External"/><Relationship Id="rId209" Type="http://schemas.openxmlformats.org/officeDocument/2006/relationships/hyperlink" Target="https://www.facebook.com/profile.php?id=100082672755605" TargetMode="External"/><Relationship Id="rId416" Type="http://schemas.openxmlformats.org/officeDocument/2006/relationships/hyperlink" Target="https://quangbinh.hagiang.gov.vn/chi-tiet-tin-tuc/-/news/44749/x%25C3%25A3-b%25E1%25BA%25A3n-r%25E1%25BB%258Ba.html" TargetMode="External"/><Relationship Id="rId970" Type="http://schemas.openxmlformats.org/officeDocument/2006/relationships/hyperlink" Target="https://xuctiendautu.backan.gov.vn/tin-tuc/hoi-nghi-thong-nhat-thuc-hien-nhiem-vu-ho-tro-thi-diem-chuyen-doi-so-xa-con-minh-huyen-na-ri/" TargetMode="External"/><Relationship Id="rId1046" Type="http://schemas.openxmlformats.org/officeDocument/2006/relationships/hyperlink" Target=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 TargetMode="External"/><Relationship Id="rId623" Type="http://schemas.openxmlformats.org/officeDocument/2006/relationships/hyperlink" Target="https://www.facebook.com/TuoitreConganCaoBang/" TargetMode="External"/><Relationship Id="rId830" Type="http://schemas.openxmlformats.org/officeDocument/2006/relationships/hyperlink" Target="https://backan.gov.vn/pages/xa-my-phuong-no-luc-khong-lo-hen-chuan-nong-thon-moi-a7f9.aspx" TargetMode="External"/><Relationship Id="rId928" Type="http://schemas.openxmlformats.org/officeDocument/2006/relationships/hyperlink" Target="https://www.facebook.com/p/Tu%E1%BB%95i-tr%E1%BA%BB-C%C3%B4ng-an-t%E1%BB%89nh-B%E1%BA%AFc-K%E1%BA%A1n-100057574024652/" TargetMode="External"/><Relationship Id="rId57" Type="http://schemas.openxmlformats.org/officeDocument/2006/relationships/hyperlink" Target="https://www.facebook.com/caphungthanh" TargetMode="External"/><Relationship Id="rId262" Type="http://schemas.openxmlformats.org/officeDocument/2006/relationships/hyperlink" Target="https://www.facebook.com/conganxahongan" TargetMode="External"/><Relationship Id="rId567" Type="http://schemas.openxmlformats.org/officeDocument/2006/relationships/hyperlink" Target="https://www.facebook.com/TuoitreConganCaoBang/" TargetMode="External"/><Relationship Id="rId122" Type="http://schemas.openxmlformats.org/officeDocument/2006/relationships/hyperlink" Target="https://www.facebook.com/profile.php?id=100083297081080" TargetMode="External"/><Relationship Id="rId774" Type="http://schemas.openxmlformats.org/officeDocument/2006/relationships/hyperlink" Target="https://sotnmt.caobang.gov.vn/ho-so-cap-gcnqsdd-cac-to-chuc-tren-dia-ban-tinh-cao-bang-tu-nam-2010-den-2015/ebba70a97a9bd0c0a63be97b2854a9fc-777626" TargetMode="External"/><Relationship Id="rId981" Type="http://schemas.openxmlformats.org/officeDocument/2006/relationships/hyperlink" Target="https://www.facebook.com/caxxuanduongnrbk/" TargetMode="External"/><Relationship Id="rId1057" Type="http://schemas.openxmlformats.org/officeDocument/2006/relationships/hyperlink" Target="http://congbao.tuyenquang.gov.vn/van-ban/the-loai/quyet-dinh/trang-122.html" TargetMode="External"/><Relationship Id="rId427" Type="http://schemas.openxmlformats.org/officeDocument/2006/relationships/hyperlink" Target="https://www.facebook.com/p/C%C3%B4ng-an-x%C3%A3-Xu%C3%A2n-Giang-100069958610694/" TargetMode="External"/><Relationship Id="rId634" Type="http://schemas.openxmlformats.org/officeDocument/2006/relationships/hyperlink" Target="https://quoctoan.quanghoa.caobang.gov.vn/" TargetMode="External"/><Relationship Id="rId841" Type="http://schemas.openxmlformats.org/officeDocument/2006/relationships/hyperlink" Target="https://www.facebook.com/p/Tu%E1%BB%95i-tr%E1%BA%BB-B%E1%BA%AFc-K%E1%BA%A1n-100066866904294/" TargetMode="External"/><Relationship Id="rId273" Type="http://schemas.openxmlformats.org/officeDocument/2006/relationships/hyperlink" Target="https://www.facebook.com/profile.php?id=100071219475619" TargetMode="External"/><Relationship Id="rId480" Type="http://schemas.openxmlformats.org/officeDocument/2006/relationships/hyperlink" Target="https://www.facebook.com/TuoitreConganCaoBang/?locale=vi_VN" TargetMode="External"/><Relationship Id="rId701" Type="http://schemas.openxmlformats.org/officeDocument/2006/relationships/hyperlink" Target="https://bachdang.hoaan.caobang.gov.vn/" TargetMode="External"/><Relationship Id="rId939" Type="http://schemas.openxmlformats.org/officeDocument/2006/relationships/hyperlink" Target="https://backan.gov.vn/Pages/van-ban.aspx?uid=f7542190-2f2f-490e-8320-163926157e5c&amp;itemid=4191" TargetMode="External"/><Relationship Id="rId68" Type="http://schemas.openxmlformats.org/officeDocument/2006/relationships/hyperlink" Target="https://www.facebook.com/profile.php?id=100083652008329" TargetMode="External"/><Relationship Id="rId133" Type="http://schemas.openxmlformats.org/officeDocument/2006/relationships/hyperlink" Target="https://www.facebook.com/profile.php?id=100078302627195" TargetMode="External"/><Relationship Id="rId340" Type="http://schemas.openxmlformats.org/officeDocument/2006/relationships/hyperlink" Target="https://hoangsuphi.hagiang.gov.vn/chi-tiet-tin-tuc/-/news/44725/cong-bo-quyet-dinh-cong-nhan-thon-10-xa-nam-dich-dat-chuan-nong-thon-moi.html" TargetMode="External"/><Relationship Id="rId578" Type="http://schemas.openxmlformats.org/officeDocument/2006/relationships/hyperlink" Target="https://phongnam.trungkhanh.caobang.gov.vn/" TargetMode="External"/><Relationship Id="rId785" Type="http://schemas.openxmlformats.org/officeDocument/2006/relationships/hyperlink" Target="https://phungchikien.backancity.gov.vn/" TargetMode="External"/><Relationship Id="rId992" Type="http://schemas.openxmlformats.org/officeDocument/2006/relationships/hyperlink" Target="https://www.facebook.com/ubndphuongyla/" TargetMode="External"/><Relationship Id="rId200" Type="http://schemas.openxmlformats.org/officeDocument/2006/relationships/hyperlink" Target="https://www.facebook.com/conganxacaibo" TargetMode="External"/><Relationship Id="rId438" Type="http://schemas.openxmlformats.org/officeDocument/2006/relationships/hyperlink" Target="https://www.facebook.com/capngocxuan/?locale=vi_VN" TargetMode="External"/><Relationship Id="rId645" Type="http://schemas.openxmlformats.org/officeDocument/2006/relationships/hyperlink" Target="https://www.facebook.com/p/C%C3%B4ng-an-x%C3%A3-T%E1%BB%B1-Do-Huy%E1%BB%87n-Qu%E1%BA%A3ng-Ho%C3%A0-T%E1%BB%89nh-Cao-B%E1%BA%B1ng-100067970618157/" TargetMode="External"/><Relationship Id="rId852" Type="http://schemas.openxmlformats.org/officeDocument/2006/relationships/hyperlink" Target="https://phuthong.bachthong.gov.vn/" TargetMode="External"/><Relationship Id="rId1068" Type="http://schemas.openxmlformats.org/officeDocument/2006/relationships/hyperlink" Target="http://congbao.tuyenquang.gov.vn/van-ban/van-ban/trang-799.html" TargetMode="External"/><Relationship Id="rId284" Type="http://schemas.openxmlformats.org/officeDocument/2006/relationships/hyperlink" Target="https://www.facebook.com/profile.php?id=100069971951755" TargetMode="External"/><Relationship Id="rId491" Type="http://schemas.openxmlformats.org/officeDocument/2006/relationships/hyperlink" Target="http://kimcuc.baolac.caobang.gov.vn/" TargetMode="External"/><Relationship Id="rId505" Type="http://schemas.openxmlformats.org/officeDocument/2006/relationships/hyperlink" Target="https://www.facebook.com/conganBaTri/" TargetMode="External"/><Relationship Id="rId712" Type="http://schemas.openxmlformats.org/officeDocument/2006/relationships/hyperlink" Target="https://nguyenbinh.caobang.gov.vn/thi-tran-tinh-tuc" TargetMode="External"/><Relationship Id="rId79" Type="http://schemas.openxmlformats.org/officeDocument/2006/relationships/hyperlink" Target="https://www.facebook.com/profile.php?id=100077931254083" TargetMode="External"/><Relationship Id="rId144" Type="http://schemas.openxmlformats.org/officeDocument/2006/relationships/hyperlink" Target="https://www.facebook.com/conganxalelai" TargetMode="External"/><Relationship Id="rId589" Type="http://schemas.openxmlformats.org/officeDocument/2006/relationships/hyperlink" Target="http://phongchau.trungkhanh.caobang.gov.vn/" TargetMode="External"/><Relationship Id="rId796" Type="http://schemas.openxmlformats.org/officeDocument/2006/relationships/hyperlink" Target="https://bocbo.pacnam.gov.vn/" TargetMode="External"/><Relationship Id="rId351" Type="http://schemas.openxmlformats.org/officeDocument/2006/relationships/hyperlink" Target="https://xinman.hagiang.gov.vn/" TargetMode="External"/><Relationship Id="rId449" Type="http://schemas.openxmlformats.org/officeDocument/2006/relationships/hyperlink" Target="https://ubndtp.caobang.gov.vn/ubnd-xa-chu-trinh" TargetMode="External"/><Relationship Id="rId656" Type="http://schemas.openxmlformats.org/officeDocument/2006/relationships/hyperlink" Target="https://www.facebook.com/p/C%C3%B4ng-an-th%E1%BB%8B-tr%E1%BA%A5n-T%C3%A0-L%C3%B9ng-100067627942996/" TargetMode="External"/><Relationship Id="rId863" Type="http://schemas.openxmlformats.org/officeDocument/2006/relationships/hyperlink" Target="https://www.facebook.com/ConganxaLucBinh/" TargetMode="External"/><Relationship Id="rId1079" Type="http://schemas.openxmlformats.org/officeDocument/2006/relationships/hyperlink" Target="https://www.facebook.com/tuoitreconganquangbinh/" TargetMode="External"/><Relationship Id="rId211" Type="http://schemas.openxmlformats.org/officeDocument/2006/relationships/hyperlink" Target="https://www.facebook.com/profile.php?id=100090586784898" TargetMode="External"/><Relationship Id="rId295" Type="http://schemas.openxmlformats.org/officeDocument/2006/relationships/hyperlink" Target="https://www.facebook.com/profile.php?id=100092434856381" TargetMode="External"/><Relationship Id="rId309" Type="http://schemas.openxmlformats.org/officeDocument/2006/relationships/hyperlink" Target="https://xyencuong.hagiang.gov.vn/vi/trang-chu" TargetMode="External"/><Relationship Id="rId516" Type="http://schemas.openxmlformats.org/officeDocument/2006/relationships/hyperlink" Target="https://dathong.haquang.caobang.gov.vn/" TargetMode="External"/><Relationship Id="rId723" Type="http://schemas.openxmlformats.org/officeDocument/2006/relationships/hyperlink" Target="http://minhtam.nguyenbinh.caobang.gov.vn/uy-ban-nhan-dan" TargetMode="External"/><Relationship Id="rId930" Type="http://schemas.openxmlformats.org/officeDocument/2006/relationships/hyperlink" Target="https://www.facebook.com/trangthongtinxanongha/" TargetMode="External"/><Relationship Id="rId1006" Type="http://schemas.openxmlformats.org/officeDocument/2006/relationships/hyperlink" Target="http://lambinh.tuyenquang.gov.vn/vi/tin-bai/uy-ban-nhan-dan-huyen-lam-binh?type=NEWS&amp;id=99949" TargetMode="External"/><Relationship Id="rId155" Type="http://schemas.openxmlformats.org/officeDocument/2006/relationships/hyperlink" Target="https://www.facebook.com/profile.php?id=100057049946598" TargetMode="External"/><Relationship Id="rId362" Type="http://schemas.openxmlformats.org/officeDocument/2006/relationships/hyperlink" Target="https://xinman.hagiang.gov.vn/chi-tiet-tin-tuc/-/news/44765/xa-coc-re-huyen-xin-man-ra-quan-lam-duong-xay-dung-nong-thon-moi.html" TargetMode="External"/><Relationship Id="rId222" Type="http://schemas.openxmlformats.org/officeDocument/2006/relationships/hyperlink" Target="https://www.facebook.com/profile.php?id=61550059748850" TargetMode="External"/><Relationship Id="rId667" Type="http://schemas.openxmlformats.org/officeDocument/2006/relationships/hyperlink" Target="https://quanghoa.caobang.gov.vn/qua-trinh-phat-trien" TargetMode="External"/><Relationship Id="rId874" Type="http://schemas.openxmlformats.org/officeDocument/2006/relationships/hyperlink" Target="https://camgiang.bachthong.gov.vn/" TargetMode="External"/><Relationship Id="rId17" Type="http://schemas.openxmlformats.org/officeDocument/2006/relationships/hyperlink" Target="https://www.facebook.com/conganthitranyenson" TargetMode="External"/><Relationship Id="rId527" Type="http://schemas.openxmlformats.org/officeDocument/2006/relationships/hyperlink" Target="http://xuanhoa.haquang.caobang.gov.vn/" TargetMode="External"/><Relationship Id="rId734" Type="http://schemas.openxmlformats.org/officeDocument/2006/relationships/hyperlink" Target="https://www.facebook.com/p/C%C3%B4ng-an-x%C3%A3-Hoa-Th%C3%A1m-Nguy%C3%AAn-B%C3%ACnh-Cao-B%E1%BA%B1ng-100072152491391/" TargetMode="External"/><Relationship Id="rId941" Type="http://schemas.openxmlformats.org/officeDocument/2006/relationships/hyperlink" Target="http://binhtrung.chodon.backan.gov.vn/" TargetMode="External"/><Relationship Id="rId70" Type="http://schemas.openxmlformats.org/officeDocument/2006/relationships/hyperlink" Target="https://www.facebook.com/caxconminhnrbk" TargetMode="External"/><Relationship Id="rId166" Type="http://schemas.openxmlformats.org/officeDocument/2006/relationships/hyperlink" Target="https://www.facebook.com/profile.php?id=100069695572389" TargetMode="External"/><Relationship Id="rId373" Type="http://schemas.openxmlformats.org/officeDocument/2006/relationships/hyperlink" Target="https://xquangnguyen.hagiang.gov.vn/" TargetMode="External"/><Relationship Id="rId580" Type="http://schemas.openxmlformats.org/officeDocument/2006/relationships/hyperlink" Target="http://ngocdong.haquang.caobang.gov.vn/" TargetMode="External"/><Relationship Id="rId801" Type="http://schemas.openxmlformats.org/officeDocument/2006/relationships/hyperlink" Target="https://xuanla.pacnam.gov.vn/" TargetMode="External"/><Relationship Id="rId1017" Type="http://schemas.openxmlformats.org/officeDocument/2006/relationships/hyperlink" Target="http://congbao.tuyenquang.gov.vn/van-ban/noi-ban-hanh/ubnd-huyen-na-hang.html" TargetMode="External"/><Relationship Id="rId1" Type="http://schemas.openxmlformats.org/officeDocument/2006/relationships/hyperlink" Target="https://www.facebook.com/profile.php?id=100083394134410" TargetMode="External"/><Relationship Id="rId233" Type="http://schemas.openxmlformats.org/officeDocument/2006/relationships/hyperlink" Target="https://www.facebook.com/CAXQuangVinh" TargetMode="External"/><Relationship Id="rId440" Type="http://schemas.openxmlformats.org/officeDocument/2006/relationships/hyperlink" Target="https://www.facebook.com/p/UBND-Ph%C6%B0%E1%BB%9Dng-%C4%90%E1%BB%81-Th%C3%A1m-TP-Cao-B%E1%BA%B1ng-100063632947189/" TargetMode="External"/><Relationship Id="rId678" Type="http://schemas.openxmlformats.org/officeDocument/2006/relationships/hyperlink" Target="http://ducxuan.thachan.caobang.gov.vn/" TargetMode="External"/><Relationship Id="rId885" Type="http://schemas.openxmlformats.org/officeDocument/2006/relationships/hyperlink" Target="http://donglac.chodon.backan.gov.vn/" TargetMode="External"/><Relationship Id="rId1070" Type="http://schemas.openxmlformats.org/officeDocument/2006/relationships/hyperlink" Target="https://www.facebook.com/groups/227757119638065/" TargetMode="External"/><Relationship Id="rId28" Type="http://schemas.openxmlformats.org/officeDocument/2006/relationships/hyperlink" Target="https://www.facebook.com/profile.php?id=100075961489679" TargetMode="External"/><Relationship Id="rId300" Type="http://schemas.openxmlformats.org/officeDocument/2006/relationships/hyperlink" Target="https://www.facebook.com/profile.php?id=100067626975897" TargetMode="External"/><Relationship Id="rId538" Type="http://schemas.openxmlformats.org/officeDocument/2006/relationships/hyperlink" Target="https://noithon.haquang.caobang.gov.vn/uy-ban-nhan-dan/uy-ban-nhan-dan-xa-noi-thon-969661" TargetMode="External"/><Relationship Id="rId745" Type="http://schemas.openxmlformats.org/officeDocument/2006/relationships/hyperlink" Target="https://nguyenbinh.caobang.gov.vn/xa-thinh-vuong" TargetMode="External"/><Relationship Id="rId952" Type="http://schemas.openxmlformats.org/officeDocument/2006/relationships/hyperlink" Target="https://www.facebook.com/p/Tu%E1%BB%95i-tr%E1%BA%BB-C%C3%B4ng-an-t%E1%BB%89nh-B%E1%BA%AFc-K%E1%BA%A1n-100057574024652/" TargetMode="External"/><Relationship Id="rId81" Type="http://schemas.openxmlformats.org/officeDocument/2006/relationships/hyperlink" Target="https://www.facebook.com/profile.php?id=100083310250426" TargetMode="External"/><Relationship Id="rId177" Type="http://schemas.openxmlformats.org/officeDocument/2006/relationships/hyperlink" Target="https://www.facebook.com/profile.php?id=100065415702514" TargetMode="External"/><Relationship Id="rId384" Type="http://schemas.openxmlformats.org/officeDocument/2006/relationships/hyperlink" Target="http://bacquang.hagiang.gov.vn/page/cac-xa-thi-tran.html" TargetMode="External"/><Relationship Id="rId591" Type="http://schemas.openxmlformats.org/officeDocument/2006/relationships/hyperlink" Target="https://trungkhanh.caobang.gov.vn/xa-dinh-phong" TargetMode="External"/><Relationship Id="rId605" Type="http://schemas.openxmlformats.org/officeDocument/2006/relationships/hyperlink" Target="http://minhlong.halang.caobang.gov.vn/" TargetMode="External"/><Relationship Id="rId812" Type="http://schemas.openxmlformats.org/officeDocument/2006/relationships/hyperlink" Target="https://babe.gov.vn/dang-bo-so-y-te-khanh-thanh-doan-duong-be-tong-thieng-diem-phia-khao-thuc-hien-mo-hinh-dan-van-kheo-giup-do-xa-phuc-loc-xay-dung-ntm/" TargetMode="External"/><Relationship Id="rId1028" Type="http://schemas.openxmlformats.org/officeDocument/2006/relationships/hyperlink" Target="http://nahang.tuyenquang.gov.vn/vi/tin-bai/phuc-dung-bao-ton-le-hoi-gia-com-cua-dan-toc-tay-xa-thanh-tuong?type=NEWS&amp;id=129181" TargetMode="External"/><Relationship Id="rId244" Type="http://schemas.openxmlformats.org/officeDocument/2006/relationships/hyperlink" Target="https://www.facebook.com/profile.php?id=100079848763229" TargetMode="External"/><Relationship Id="rId689" Type="http://schemas.openxmlformats.org/officeDocument/2006/relationships/hyperlink" Target="https://www.facebook.com/TuoitreConganCaoBang/" TargetMode="External"/><Relationship Id="rId896" Type="http://schemas.openxmlformats.org/officeDocument/2006/relationships/hyperlink" Target="https://www.facebook.com/p/Tu%E1%BB%95i-tr%E1%BA%BB-C%C3%B4ng-an-t%E1%BB%89nh-B%E1%BA%AFc-K%E1%BA%A1n-100057574024652/" TargetMode="External"/><Relationship Id="rId1081" Type="http://schemas.openxmlformats.org/officeDocument/2006/relationships/hyperlink" Target="http://thanhlong.nongthonmoituyenquang.gov.vn/" TargetMode="External"/><Relationship Id="rId39" Type="http://schemas.openxmlformats.org/officeDocument/2006/relationships/hyperlink" Target="https://www.facebook.com/profile.php?id=100072301303543" TargetMode="External"/><Relationship Id="rId451" Type="http://schemas.openxmlformats.org/officeDocument/2006/relationships/hyperlink" Target="http://duchanh.baolam.caobang.gov.vn/" TargetMode="External"/><Relationship Id="rId549" Type="http://schemas.openxmlformats.org/officeDocument/2006/relationships/hyperlink" Target="http://quyquan.haquang.caobang.gov.vn/" TargetMode="External"/><Relationship Id="rId756" Type="http://schemas.openxmlformats.org/officeDocument/2006/relationships/hyperlink" Target="https://halang.caobang.gov.vn/" TargetMode="External"/><Relationship Id="rId104" Type="http://schemas.openxmlformats.org/officeDocument/2006/relationships/hyperlink" Target="https://www.facebook.com/profile.php?id=100070404044180" TargetMode="External"/><Relationship Id="rId188" Type="http://schemas.openxmlformats.org/officeDocument/2006/relationships/hyperlink" Target="https://www.facebook.com/profile.php?id=100067986243632" TargetMode="External"/><Relationship Id="rId311" Type="http://schemas.openxmlformats.org/officeDocument/2006/relationships/hyperlink" Target="https://xthuongtan.hagiang.gov.vn/vi/chi-tiet-tin-tuc/-/news/1325682/xa-thuong-tan-to-chuc-ky-hop-thu-12-chuyen-de-hoi-dong-nhan-dan-xa-khoa-ix-nhiem-ky-2021-2026.html" TargetMode="External"/><Relationship Id="rId395" Type="http://schemas.openxmlformats.org/officeDocument/2006/relationships/hyperlink" Target="https://haiha.quangninh.gov.vn/Trang/ChiTietBVGioiThieu.aspx?bvid=128" TargetMode="External"/><Relationship Id="rId409" Type="http://schemas.openxmlformats.org/officeDocument/2006/relationships/hyperlink" Target="http://bacquang.hagiang.gov.vn/page/cac-xa-thi-tran.html" TargetMode="External"/><Relationship Id="rId963" Type="http://schemas.openxmlformats.org/officeDocument/2006/relationships/hyperlink" Target="https://www.facebook.com/p/Tu%E1%BB%95i-tr%E1%BA%BB-C%C3%B4ng-an-t%E1%BB%89nh-B%E1%BA%AFc-K%E1%BA%A1n-100057574024652/" TargetMode="External"/><Relationship Id="rId1039" Type="http://schemas.openxmlformats.org/officeDocument/2006/relationships/hyperlink" Target="https://m.chiemhoa.gov.vn/ubnd-xa-thi-tran.html" TargetMode="External"/><Relationship Id="rId92" Type="http://schemas.openxmlformats.org/officeDocument/2006/relationships/hyperlink" Target="https://www.facebook.com/profile.php?id=100063494855130" TargetMode="External"/><Relationship Id="rId616" Type="http://schemas.openxmlformats.org/officeDocument/2006/relationships/hyperlink" Target="https://www.facebook.com/p/C%C3%B4ng-an-th%E1%BB%8B-tr%E1%BA%A5n-Thanh-Nh%E1%BA%ADt-100064602802538/" TargetMode="External"/><Relationship Id="rId823" Type="http://schemas.openxmlformats.org/officeDocument/2006/relationships/hyperlink" Target="https://www.facebook.com/p/Tu%E1%BB%95i-tr%E1%BA%BB-C%C3%B4ng-an-t%E1%BB%89nh-B%E1%BA%AFc-K%E1%BA%A1n-100057574024652/" TargetMode="External"/><Relationship Id="rId255" Type="http://schemas.openxmlformats.org/officeDocument/2006/relationships/hyperlink" Target="https://www.facebook.com/CaThongNong" TargetMode="External"/><Relationship Id="rId462" Type="http://schemas.openxmlformats.org/officeDocument/2006/relationships/hyperlink" Target="https://www.facebook.com/247538643589647" TargetMode="External"/><Relationship Id="rId1092" Type="http://schemas.openxmlformats.org/officeDocument/2006/relationships/hyperlink" Target="https://yenson.tuyenquang.gov.vn/" TargetMode="External"/><Relationship Id="rId115" Type="http://schemas.openxmlformats.org/officeDocument/2006/relationships/hyperlink" Target="https://www.facebook.com/profile.php?id=100091599660988" TargetMode="External"/><Relationship Id="rId322" Type="http://schemas.openxmlformats.org/officeDocument/2006/relationships/hyperlink" Target="https://hoangsuphi.hagiang.gov.vn/chi-tiet-tin-tuc/-/news/44725/x%C3%A3-p%E1%BB%91-l%E1%BB%93-huy%E1%BB%87n-ho%C3%A0ng-su-ph%C3%AC.html" TargetMode="External"/><Relationship Id="rId767" Type="http://schemas.openxmlformats.org/officeDocument/2006/relationships/hyperlink" Target="https://www.facebook.com/TuoitreConganCaoBang/" TargetMode="External"/><Relationship Id="rId974" Type="http://schemas.openxmlformats.org/officeDocument/2006/relationships/hyperlink" Target="https://congbao.backan.gov.vn/congbaonew.nsf/0BB38787917C64BF47258729000A78F4/$file/QD%201208.docx" TargetMode="External"/><Relationship Id="rId199" Type="http://schemas.openxmlformats.org/officeDocument/2006/relationships/hyperlink" Target="https://www.facebook.com/profile.php?id=100071181993246" TargetMode="External"/><Relationship Id="rId627" Type="http://schemas.openxmlformats.org/officeDocument/2006/relationships/hyperlink" Target="https://www.facebook.com/p/C%C3%B4ng-an-Huy%E1%BB%87n-Qu%E1%BA%A3ng-Ho%C3%A0-100066298073486/" TargetMode="External"/><Relationship Id="rId834" Type="http://schemas.openxmlformats.org/officeDocument/2006/relationships/hyperlink" Target="https://www.facebook.com/cattnaphac/" TargetMode="External"/><Relationship Id="rId266" Type="http://schemas.openxmlformats.org/officeDocument/2006/relationships/hyperlink" Target="https://www.facebook.com/CAXKhanhXuan" TargetMode="External"/><Relationship Id="rId473" Type="http://schemas.openxmlformats.org/officeDocument/2006/relationships/hyperlink" Target="http://yentho.baolam.caobang.gov.vn/" TargetMode="External"/><Relationship Id="rId680" Type="http://schemas.openxmlformats.org/officeDocument/2006/relationships/hyperlink" Target="https://hoaan.caobang.gov.vn/dai-tien" TargetMode="External"/><Relationship Id="rId901" Type="http://schemas.openxmlformats.org/officeDocument/2006/relationships/hyperlink" Target="https://congbao.backan.gov.vn/congbaonew.nsf/0BB38787917C64BF47258729000A78F4/$file/QD%201208.docx" TargetMode="External"/><Relationship Id="rId30" Type="http://schemas.openxmlformats.org/officeDocument/2006/relationships/hyperlink" Target="https://www.facebook.com/profile.php?id=100075492685502" TargetMode="External"/><Relationship Id="rId126" Type="http://schemas.openxmlformats.org/officeDocument/2006/relationships/hyperlink" Target="https://www.facebook.com/profile.php?id=100069648969563" TargetMode="External"/><Relationship Id="rId333" Type="http://schemas.openxmlformats.org/officeDocument/2006/relationships/hyperlink" Target="https://hoangsuphi.hagiang.gov.vn/" TargetMode="External"/><Relationship Id="rId540" Type="http://schemas.openxmlformats.org/officeDocument/2006/relationships/hyperlink" Target="https://socha.haquang.caobang.gov.vn/" TargetMode="External"/><Relationship Id="rId778" Type="http://schemas.openxmlformats.org/officeDocument/2006/relationships/hyperlink" Target="http://ducxuan.thachan.caobang.gov.vn/" TargetMode="External"/><Relationship Id="rId985" Type="http://schemas.openxmlformats.org/officeDocument/2006/relationships/hyperlink" Target="https://hanhchinhcong.backan.gov.vn/portaldvc/Pages/2023-8-22/Tang-Bang-khen-cho-cac-tap-the-ho-gia-dinh-ca-nhanjbmlzgs9bevf.aspx" TargetMode="External"/><Relationship Id="rId638" Type="http://schemas.openxmlformats.org/officeDocument/2006/relationships/hyperlink" Target="https://doclap.quanghoa.caobang.gov.vn/" TargetMode="External"/><Relationship Id="rId845" Type="http://schemas.openxmlformats.org/officeDocument/2006/relationships/hyperlink" Target="https://www.facebook.com/p/Tu%E1%BB%95i-tr%E1%BA%BB-C%C3%B4ng-an-t%E1%BB%89nh-B%E1%BA%AFc-K%E1%BA%A1n-100057574024652/" TargetMode="External"/><Relationship Id="rId1030" Type="http://schemas.openxmlformats.org/officeDocument/2006/relationships/hyperlink" Target="http://lambinh.tuyenquang.gov.vn/vi/tin-bai/hoi-nghi-cho-y-kien-do-an-quy-hoach-chung-do-thi-moi-xa-phuc-son-huyen-lam-binh-tinh-tuyen-quang?type=NEWS&amp;id=114252" TargetMode="External"/><Relationship Id="rId277" Type="http://schemas.openxmlformats.org/officeDocument/2006/relationships/hyperlink" Target="https://www.facebook.com/profile.php?id=100083036216066" TargetMode="External"/><Relationship Id="rId400" Type="http://schemas.openxmlformats.org/officeDocument/2006/relationships/hyperlink" Target=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 TargetMode="External"/><Relationship Id="rId484" Type="http://schemas.openxmlformats.org/officeDocument/2006/relationships/hyperlink" Target="https://www.facebook.com/CAXKhanhXuan/" TargetMode="External"/><Relationship Id="rId705" Type="http://schemas.openxmlformats.org/officeDocument/2006/relationships/hyperlink" Target="https://lechung.hoaan.caobang.gov.vn/" TargetMode="External"/><Relationship Id="rId137" Type="http://schemas.openxmlformats.org/officeDocument/2006/relationships/hyperlink" Target="https://www.facebook.com/profile.php?id=100082830927633" TargetMode="External"/><Relationship Id="rId344" Type="http://schemas.openxmlformats.org/officeDocument/2006/relationships/hyperlink" Target="https://xnamson.hagiang.gov.vn/" TargetMode="External"/><Relationship Id="rId691" Type="http://schemas.openxmlformats.org/officeDocument/2006/relationships/hyperlink" Target="https://www.facebook.com/TuoitreConganCaoBang/" TargetMode="External"/><Relationship Id="rId789" Type="http://schemas.openxmlformats.org/officeDocument/2006/relationships/hyperlink" Target="https://nongthuong.backancity.gov.vn/2024/01/04/so-dien-thoai-duong-day-nong-va-hop-thu-dien-tu-cong-vu-cua-uy-ban-nhan-dan-xa-nong-thuong-nam-2024/" TargetMode="External"/><Relationship Id="rId912" Type="http://schemas.openxmlformats.org/officeDocument/2006/relationships/hyperlink" Target="https://yenmy.chodon.backan.gov.vn/" TargetMode="External"/><Relationship Id="rId996" Type="http://schemas.openxmlformats.org/officeDocument/2006/relationships/hyperlink" Target="http://congbao.tuyenquang.gov.vn/van-ban/noi-ban-hanh/uy-ban-nhan-dan-tinh/trang-171.html" TargetMode="External"/><Relationship Id="rId41" Type="http://schemas.openxmlformats.org/officeDocument/2006/relationships/hyperlink" Target="https://www.facebook.com/CAXHongThai" TargetMode="External"/><Relationship Id="rId551" Type="http://schemas.openxmlformats.org/officeDocument/2006/relationships/hyperlink" Target="https://haquang.caobang.gov.vn/" TargetMode="External"/><Relationship Id="rId649" Type="http://schemas.openxmlformats.org/officeDocument/2006/relationships/hyperlink" Target="http://hongquang.quanghoa.caobang.gov.vn/" TargetMode="External"/><Relationship Id="rId856" Type="http://schemas.openxmlformats.org/officeDocument/2006/relationships/hyperlink" Target="https://www.facebook.com/p/Tu%E1%BB%95i-tr%E1%BA%BB-C%C3%B4ng-an-t%E1%BB%89nh-B%E1%BA%AFc-K%E1%BA%A1n-100057574024652/?locale=pa_IN" TargetMode="External"/><Relationship Id="rId190" Type="http://schemas.openxmlformats.org/officeDocument/2006/relationships/hyperlink" Target="https://www.facebook.com/profile.php?id=61555166345639" TargetMode="External"/><Relationship Id="rId204" Type="http://schemas.openxmlformats.org/officeDocument/2006/relationships/hyperlink" Target="https://www.facebook.com/profile.php?id=100068601932259" TargetMode="External"/><Relationship Id="rId288" Type="http://schemas.openxmlformats.org/officeDocument/2006/relationships/hyperlink" Target="https://www.facebook.com/profile.php?id=100068969147419" TargetMode="External"/><Relationship Id="rId411" Type="http://schemas.openxmlformats.org/officeDocument/2006/relationships/hyperlink" Target="https://dbnd.hagiang.gov.vn/HDND-XA/Ky-hop-thu-10-HDND-xa-Dong-Thanh-khoa-IV--nhiem-ky-2021-2026-2953" TargetMode="External"/><Relationship Id="rId509" Type="http://schemas.openxmlformats.org/officeDocument/2006/relationships/hyperlink" Target="https://www.facebook.com/TuoitreConganCaoBang/" TargetMode="External"/><Relationship Id="rId1041" Type="http://schemas.openxmlformats.org/officeDocument/2006/relationships/hyperlink" Target="http://congbao.tuyenquang.gov.vn/van-ban/noi-ban-hanh/uy-ban-nhan-dan-tinh/trang-78.html" TargetMode="External"/><Relationship Id="rId495" Type="http://schemas.openxmlformats.org/officeDocument/2006/relationships/hyperlink" Target="https://baolac.caobang.gov.vn/" TargetMode="External"/><Relationship Id="rId716" Type="http://schemas.openxmlformats.org/officeDocument/2006/relationships/hyperlink" Target="https://www.facebook.com/TuoitreConganCaoBang/?locale=bn_IN" TargetMode="External"/><Relationship Id="rId923" Type="http://schemas.openxmlformats.org/officeDocument/2006/relationships/hyperlink" Target="https://vienkiemsat.backan.gov.vn/index.php?com=tintuc_ct&amp;id_news=66" TargetMode="External"/><Relationship Id="rId52" Type="http://schemas.openxmlformats.org/officeDocument/2006/relationships/hyperlink" Target="https://www.facebook.com/profile.php?id=61550193552955" TargetMode="External"/><Relationship Id="rId148" Type="http://schemas.openxmlformats.org/officeDocument/2006/relationships/hyperlink" Target="https://www.facebook.com/caxvantrinh" TargetMode="External"/><Relationship Id="rId355" Type="http://schemas.openxmlformats.org/officeDocument/2006/relationships/hyperlink" Target="https://xinman.hagiang.gov.vn/chi-tiet-tin-tuc/-/news/44765/hong-khong-hat-xa-chi-ca-vao-mua-thu-hoach.html" TargetMode="External"/><Relationship Id="rId562" Type="http://schemas.openxmlformats.org/officeDocument/2006/relationships/hyperlink" Target="https://trungkhanh.caobang.gov.vn/1352/34154/83364/xa-quang-vinh" TargetMode="External"/><Relationship Id="rId215" Type="http://schemas.openxmlformats.org/officeDocument/2006/relationships/hyperlink" Target="https://www.facebook.com/profile.php?id=100064894305530" TargetMode="External"/><Relationship Id="rId422" Type="http://schemas.openxmlformats.org/officeDocument/2006/relationships/hyperlink" Target="http://bacquang.hagiang.gov.vn/" TargetMode="External"/><Relationship Id="rId867" Type="http://schemas.openxmlformats.org/officeDocument/2006/relationships/hyperlink" Target="https://www.facebook.com/p/Tu%E1%BB%95i-tr%E1%BA%BB-C%C3%B4ng-an-t%E1%BB%89nh-B%E1%BA%AFc-K%E1%BA%A1n-100057574024652/" TargetMode="External"/><Relationship Id="rId1052" Type="http://schemas.openxmlformats.org/officeDocument/2006/relationships/hyperlink" Target="http://congbao.tuyenquang.gov.vn/media/files/old/243-2022-qd-ubnd.pdf" TargetMode="External"/><Relationship Id="rId299" Type="http://schemas.openxmlformats.org/officeDocument/2006/relationships/hyperlink" Target="https://www.facebook.com/profile.php?id=100089801157521" TargetMode="External"/><Relationship Id="rId727" Type="http://schemas.openxmlformats.org/officeDocument/2006/relationships/hyperlink" Target="https://sotnmt.caobang.gov.vn/1326/32802/95144/777622/ho-so-cap-gcnqsdd-cac-to-chuc-tren-dia-ban-tinh-cao-bang-tu-nam-2010-den-2015/-huyen-nguyen-binh" TargetMode="External"/><Relationship Id="rId934" Type="http://schemas.openxmlformats.org/officeDocument/2006/relationships/hyperlink" Target="https://www.facebook.com/p/C%C3%B4ng-an-x%C3%A3-Y%C3%AAn-H%C3%A2n-huy%E1%BB%87n-Ch%E1%BB%A3-M%E1%BB%9Bi-t%E1%BB%89nh-B%E1%BA%AFc-K%E1%BA%A1n-100079127046232/" TargetMode="External"/><Relationship Id="rId63" Type="http://schemas.openxmlformats.org/officeDocument/2006/relationships/hyperlink" Target="https://www.facebook.com/profile.php?id=100083448786653" TargetMode="External"/><Relationship Id="rId159" Type="http://schemas.openxmlformats.org/officeDocument/2006/relationships/hyperlink" Target="https://www.facebook.com/profile.php?id=100061615260067" TargetMode="External"/><Relationship Id="rId366" Type="http://schemas.openxmlformats.org/officeDocument/2006/relationships/hyperlink" Target="https://xnanma.hagiang.gov.vn/" TargetMode="External"/><Relationship Id="rId573" Type="http://schemas.openxmlformats.org/officeDocument/2006/relationships/hyperlink" Target="https://trungkhanh.caobang.gov.vn/" TargetMode="External"/><Relationship Id="rId780" Type="http://schemas.openxmlformats.org/officeDocument/2006/relationships/hyperlink" Target="https://www.facebook.com/p/%E1%BB%A6y-ban-Nh%C3%A2n-d%C3%A2n-ph%C6%B0%E1%BB%9Dng-S%C3%B4ng-C%E1%BA%A7u-100066700056373/" TargetMode="External"/><Relationship Id="rId226" Type="http://schemas.openxmlformats.org/officeDocument/2006/relationships/hyperlink" Target="https://www.facebook.com/profile.php?id=100076673043311" TargetMode="External"/><Relationship Id="rId433" Type="http://schemas.openxmlformats.org/officeDocument/2006/relationships/hyperlink" Target="https://ubndtp.caobang.gov.vn/ubnd-phuong-song-bang" TargetMode="External"/><Relationship Id="rId878" Type="http://schemas.openxmlformats.org/officeDocument/2006/relationships/hyperlink" Target="https://www.facebook.com/conganxaquangthuan/" TargetMode="External"/><Relationship Id="rId1063" Type="http://schemas.openxmlformats.org/officeDocument/2006/relationships/hyperlink" Target="https://www.facebook.com/p/Tu%E1%BB%95i-tr%E1%BA%BB-C%C3%B4ng-an-Th%C3%A0nh-ph%E1%BB%91-V%C4%A9nh-Y%C3%AAn-100066497717181/?locale=nl_BE" TargetMode="External"/><Relationship Id="rId640" Type="http://schemas.openxmlformats.org/officeDocument/2006/relationships/hyperlink" Target="https://caibo.quanghoa.caobang.gov.vn/" TargetMode="External"/><Relationship Id="rId738" Type="http://schemas.openxmlformats.org/officeDocument/2006/relationships/hyperlink" Target="https://www.facebook.com/TuoitreConganCaoBang/" TargetMode="External"/><Relationship Id="rId945" Type="http://schemas.openxmlformats.org/officeDocument/2006/relationships/hyperlink" Target="https://socongthuong.backan.gov.vn/wp-content/uploads/2021/06/dinh-kem-1.pdf" TargetMode="External"/><Relationship Id="rId74" Type="http://schemas.openxmlformats.org/officeDocument/2006/relationships/hyperlink" Target="https://www.facebook.com/ConganxaQuangChu" TargetMode="External"/><Relationship Id="rId377" Type="http://schemas.openxmlformats.org/officeDocument/2006/relationships/hyperlink" Target="https://ttvietquang.hagiang.gov.vn/trang-chu" TargetMode="External"/><Relationship Id="rId500" Type="http://schemas.openxmlformats.org/officeDocument/2006/relationships/hyperlink" Target="https://www.facebook.com/p/C%C3%B4ng-an-x%C3%A3-%C4%90%C3%ACnh-Ph%C3%B9ng-huy%E1%BB%87n-B%E1%BA%A3o-L%E1%BA%A1c-t%E1%BB%89nh-Cao-B%E1%BA%B1ng-100080278058147/" TargetMode="External"/><Relationship Id="rId584" Type="http://schemas.openxmlformats.org/officeDocument/2006/relationships/hyperlink" Target="https://damthuy.trungkhanh.caobang.gov.vn/" TargetMode="External"/><Relationship Id="rId805" Type="http://schemas.openxmlformats.org/officeDocument/2006/relationships/hyperlink" Target="https://www.facebook.com/p/C%C3%B4ng-an-x%C3%A3-Nghi%C3%AAn-Loan-100080281666445/" TargetMode="External"/><Relationship Id="rId5" Type="http://schemas.openxmlformats.org/officeDocument/2006/relationships/hyperlink" Target="https://www.facebook.com/profile.php?id=100083092759010" TargetMode="External"/><Relationship Id="rId237" Type="http://schemas.openxmlformats.org/officeDocument/2006/relationships/hyperlink" Target="https://www.facebook.com/profile.php?id=100085717490170" TargetMode="External"/><Relationship Id="rId791" Type="http://schemas.openxmlformats.org/officeDocument/2006/relationships/hyperlink" Target="https://www.facebook.com/p/Tu%E1%BB%95i-tr%E1%BA%BB-C%C3%B4ng-an-t%E1%BB%89nh-B%E1%BA%AFc-K%E1%BA%A1n-100057574024652/" TargetMode="External"/><Relationship Id="rId889" Type="http://schemas.openxmlformats.org/officeDocument/2006/relationships/hyperlink" Target="https://www.facebook.com/p/C%C3%B4ng-an-x%C3%A3-Qu%E1%BA%A3ng-B%E1%BA%A1ch-huy%E1%BB%87n-Ch%E1%BB%A3-%C4%90%E1%BB%93n-B%E1%BA%AFc-K%E1%BA%A1n-100086052017547/" TargetMode="External"/><Relationship Id="rId1074" Type="http://schemas.openxmlformats.org/officeDocument/2006/relationships/hyperlink" Target="http://congbao.tuyenquang.gov.vn/van-ban/van-ban/trang-799.html" TargetMode="External"/><Relationship Id="rId444" Type="http://schemas.openxmlformats.org/officeDocument/2006/relationships/hyperlink" Target="https://ubndtp.caobang.gov.vn/ubnd-phuong-duyet-trung" TargetMode="External"/><Relationship Id="rId651" Type="http://schemas.openxmlformats.org/officeDocument/2006/relationships/hyperlink" Target="http://ngocdong.haquang.caobang.gov.vn/" TargetMode="External"/><Relationship Id="rId749" Type="http://schemas.openxmlformats.org/officeDocument/2006/relationships/hyperlink" Target="https://www.facebook.com/p/C%C3%B4ng-an-x%C3%A3-Canh-T%C3%A2n-Th%E1%BA%A1ch-An-100066700664062/" TargetMode="External"/><Relationship Id="rId290" Type="http://schemas.openxmlformats.org/officeDocument/2006/relationships/hyperlink" Target="https://www.facebook.com/profile.php?id=61550607601465" TargetMode="External"/><Relationship Id="rId304" Type="http://schemas.openxmlformats.org/officeDocument/2006/relationships/hyperlink" Target="https://www.facebook.com/p/Tu%E1%BB%95i-tr%E1%BA%BB-C%C3%B4ng-an-Th%C3%A0nh-ph%E1%BB%91-V%C4%A9nh-Y%C3%AAn-100066497717181/?locale=nl_BE" TargetMode="External"/><Relationship Id="rId388" Type="http://schemas.openxmlformats.org/officeDocument/2006/relationships/hyperlink" Target="http://bacquang.hagiang.gov.vn/cat-116/xa-thuong-binh-huyen-bac-quang-khoi-cong-cau-dan-sinh-tai-thon-khuoi-en-2047.html" TargetMode="External"/><Relationship Id="rId511" Type="http://schemas.openxmlformats.org/officeDocument/2006/relationships/hyperlink" Target="https://www.facebook.com/TuoitreConganCaoBang/" TargetMode="External"/><Relationship Id="rId609" Type="http://schemas.openxmlformats.org/officeDocument/2006/relationships/hyperlink" Target="https://halang.caobang.gov.vn/ubnd-xa-dong-loan" TargetMode="External"/><Relationship Id="rId956" Type="http://schemas.openxmlformats.org/officeDocument/2006/relationships/hyperlink" Target="https://www.facebook.com/conganxaxcuongloihuyennari/" TargetMode="External"/><Relationship Id="rId85" Type="http://schemas.openxmlformats.org/officeDocument/2006/relationships/hyperlink" Target="https://www.facebook.com/profile.php?id=100072378789734" TargetMode="External"/><Relationship Id="rId150" Type="http://schemas.openxmlformats.org/officeDocument/2006/relationships/hyperlink" Target="https://www.facebook.com/profile.php?id=100066944194275" TargetMode="External"/><Relationship Id="rId595" Type="http://schemas.openxmlformats.org/officeDocument/2006/relationships/hyperlink" Target="https://www.facebook.com/TuoitreConganCaoBang/" TargetMode="External"/><Relationship Id="rId816" Type="http://schemas.openxmlformats.org/officeDocument/2006/relationships/hyperlink" Target="https://caothuong.babe.gov.vn/" TargetMode="External"/><Relationship Id="rId1001" Type="http://schemas.openxmlformats.org/officeDocument/2006/relationships/hyperlink" Target="http://www.tuyenquang.gov.vn/vi/post/cong-nhan-3-xa-dat-chuan-nong-thon-moi-nang-cao?type=NEWS&amp;id=115806" TargetMode="External"/><Relationship Id="rId248" Type="http://schemas.openxmlformats.org/officeDocument/2006/relationships/hyperlink" Target="https://www.facebook.com/profile.php?id=100084462957890" TargetMode="External"/><Relationship Id="rId455" Type="http://schemas.openxmlformats.org/officeDocument/2006/relationships/hyperlink" Target="https://baolam.caobang.gov.vn/" TargetMode="External"/><Relationship Id="rId662" Type="http://schemas.openxmlformats.org/officeDocument/2006/relationships/hyperlink" Target="https://www.facebook.com/p/C%C3%B4ng-an-x%C3%A3-C%C3%A1ch-Linh-Qu%E1%BA%A3ng-Ho%C3%A0-Cao-B%E1%BA%B1ng-100070154328754/" TargetMode="External"/><Relationship Id="rId1085" Type="http://schemas.openxmlformats.org/officeDocument/2006/relationships/hyperlink" Target="http://www.tuyenquang.gov.vn/vi/post/xa-thanh-long-dat-chuan-ntm-va-xa-duc-ninh-dat-chuan-ntm-nang-cao?type=NEWS&amp;id=122943" TargetMode="External"/><Relationship Id="rId12" Type="http://schemas.openxmlformats.org/officeDocument/2006/relationships/hyperlink" Target="https://www.facebook.com/profile.php?id=100063908656283" TargetMode="External"/><Relationship Id="rId108" Type="http://schemas.openxmlformats.org/officeDocument/2006/relationships/hyperlink" Target="https://www.facebook.com/profile.php?id=100071952129639" TargetMode="External"/><Relationship Id="rId315" Type="http://schemas.openxmlformats.org/officeDocument/2006/relationships/hyperlink" Target="https://www.facebook.com/p/Tu%E1%BB%95i-tr%E1%BA%BB-C%C3%B4ng-an-Th%C3%A0nh-ph%E1%BB%91-V%C4%A9nh-Y%C3%AAn-100066497717181/?locale=nl_BE" TargetMode="External"/><Relationship Id="rId522" Type="http://schemas.openxmlformats.org/officeDocument/2006/relationships/hyperlink" Target="https://haquang.caobang.gov.vn/ubnd-cac-xa-thi-tran/ubnd-xa-luong-can-667056" TargetMode="External"/><Relationship Id="rId967" Type="http://schemas.openxmlformats.org/officeDocument/2006/relationships/hyperlink" Target="https://www.facebook.com/p/Tu%E1%BB%95i-tr%E1%BA%BB-C%C3%B4ng-an-t%E1%BB%89nh-B%E1%BA%AFc-K%E1%BA%A1n-100057574024652/" TargetMode="External"/><Relationship Id="rId96" Type="http://schemas.openxmlformats.org/officeDocument/2006/relationships/hyperlink" Target="https://www.facebook.com/profile.php?id=100070841380040" TargetMode="External"/><Relationship Id="rId161" Type="http://schemas.openxmlformats.org/officeDocument/2006/relationships/hyperlink" Target="https://www.facebook.com/profile.php?id=100081462572959" TargetMode="External"/><Relationship Id="rId399" Type="http://schemas.openxmlformats.org/officeDocument/2006/relationships/hyperlink" Target="https://www.facebook.com/congantinhhagiang/" TargetMode="External"/><Relationship Id="rId827" Type="http://schemas.openxmlformats.org/officeDocument/2006/relationships/hyperlink" Target=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 TargetMode="External"/><Relationship Id="rId1012" Type="http://schemas.openxmlformats.org/officeDocument/2006/relationships/hyperlink" Target="https://www.facebook.com/CAHNAHANG/" TargetMode="External"/><Relationship Id="rId259" Type="http://schemas.openxmlformats.org/officeDocument/2006/relationships/hyperlink" Target="https://www.facebook.com/profile.php?id=100067455765084" TargetMode="External"/><Relationship Id="rId466" Type="http://schemas.openxmlformats.org/officeDocument/2006/relationships/hyperlink" Target="https://www.facebook.com/CAXMONGANBL/" TargetMode="External"/><Relationship Id="rId673" Type="http://schemas.openxmlformats.org/officeDocument/2006/relationships/hyperlink" Target="https://hoaan.caobang.gov.vn/thi-tran-nuoc-hai" TargetMode="External"/><Relationship Id="rId880" Type="http://schemas.openxmlformats.org/officeDocument/2006/relationships/hyperlink" Target="https://www.facebook.com/atkchodon/?locale=am_ET" TargetMode="External"/><Relationship Id="rId1096" Type="http://schemas.openxmlformats.org/officeDocument/2006/relationships/hyperlink" Target="http://yenson.tuyenquang.gov.vn/vi/tin-bai/ngay-hoi-dai-doan-ket-toan-dan-toc-tai-thon-2-xa-trung-truc?type=NEWS&amp;id=131132" TargetMode="External"/><Relationship Id="rId23" Type="http://schemas.openxmlformats.org/officeDocument/2006/relationships/hyperlink" Target="https://www.facebook.com/profile.php?id=100079777976214" TargetMode="External"/><Relationship Id="rId119" Type="http://schemas.openxmlformats.org/officeDocument/2006/relationships/hyperlink" Target="https://www.facebook.com/profile.php?id=100081553120315" TargetMode="External"/><Relationship Id="rId326" Type="http://schemas.openxmlformats.org/officeDocument/2006/relationships/hyperlink" Target="https://hoangsuphi.hagiang.gov.vn/chi-tiet-tin-tuc/-/news/44725/th%C3%B4ng-tin-gi%E1%BB%9Bi-thi%E1%BB%87u-x%C3%A3-%C4%90%E1%BA%A3n-v%C3%A1n-huy%E1%BB%87n-ho%C3%A0ng-su-ph%C3%AC.html" TargetMode="External"/><Relationship Id="rId533" Type="http://schemas.openxmlformats.org/officeDocument/2006/relationships/hyperlink" Target="https://thachan.caobang.gov.vn/" TargetMode="External"/><Relationship Id="rId978" Type="http://schemas.openxmlformats.org/officeDocument/2006/relationships/hyperlink" Target="https://nari.backan.gov.vn/dang-uy-xa-quang-phong-to-chuc-le-cong-bo-quyet-dinh-thanh-lap-chi-bo-quan-su-xa-quang-phong-nhiem-ky-2022-2025/" TargetMode="External"/><Relationship Id="rId740" Type="http://schemas.openxmlformats.org/officeDocument/2006/relationships/hyperlink" Target="https://www.facebook.com/caxtk.nbcb/" TargetMode="External"/><Relationship Id="rId838" Type="http://schemas.openxmlformats.org/officeDocument/2006/relationships/hyperlink" Target="https://www.facebook.com/p/Tu%E1%BB%95i-tr%E1%BA%BB-C%C3%B4ng-an-t%E1%BB%89nh-B%E1%BA%AFc-K%E1%BA%A1n-100057574024652/" TargetMode="External"/><Relationship Id="rId1023" Type="http://schemas.openxmlformats.org/officeDocument/2006/relationships/hyperlink" Target="http://congbao.tuyenquang.gov.vn/van-ban/noi-ban-hanh/ubnd-huyen-na-hang.html" TargetMode="External"/><Relationship Id="rId172" Type="http://schemas.openxmlformats.org/officeDocument/2006/relationships/hyperlink" Target="https://www.facebook.com/profile.php?id=100065677472004" TargetMode="External"/><Relationship Id="rId477" Type="http://schemas.openxmlformats.org/officeDocument/2006/relationships/hyperlink" Target="https://cocpang.baolac.caobang.gov.vn/" TargetMode="External"/><Relationship Id="rId600" Type="http://schemas.openxmlformats.org/officeDocument/2006/relationships/hyperlink" Target="https://ubndtp.caobang.gov.vn/1297/31376/83747/ubnd-phuong-hop-giang" TargetMode="External"/><Relationship Id="rId684" Type="http://schemas.openxmlformats.org/officeDocument/2006/relationships/hyperlink" Target="https://ngulao.hoaan.caobang.gov.vn/" TargetMode="External"/><Relationship Id="rId337" Type="http://schemas.openxmlformats.org/officeDocument/2006/relationships/hyperlink" Target="https://hoangsuphi.hagiang.gov.vn/vi/chi-tiet-tin-tuc/-/news/44725/th%C3%B4ng-tin-gi%E1%BB%9Bi-thi%E1%BB%87u-%E1%BB%A6y-ban-nh%C3%A2n-d%C3%A2n-x%C3%A3-b%E1%BA%A3n-p%C3%A9o-huy%E1%BB%87n-ho%C3%A0ng-su-ph%C3%AC.html" TargetMode="External"/><Relationship Id="rId891" Type="http://schemas.openxmlformats.org/officeDocument/2006/relationships/hyperlink" Target="https://www.facebook.com/tuoitrecongansonla/" TargetMode="External"/><Relationship Id="rId905" Type="http://schemas.openxmlformats.org/officeDocument/2006/relationships/hyperlink" Target="https://luongbang.chodon.backan.gov.vn/" TargetMode="External"/><Relationship Id="rId989" Type="http://schemas.openxmlformats.org/officeDocument/2006/relationships/hyperlink" Target="https://www.quangninh.gov.vn/donvi/TXQuangYen/Trang/ChiTietBVGioiThieu.aspx?bvid=210" TargetMode="External"/><Relationship Id="rId34" Type="http://schemas.openxmlformats.org/officeDocument/2006/relationships/hyperlink" Target="https://www.facebook.com/profile.php?id=100088589692035" TargetMode="External"/><Relationship Id="rId544" Type="http://schemas.openxmlformats.org/officeDocument/2006/relationships/hyperlink" Target="https://www.facebook.com/TuoitreConganCaoBang/" TargetMode="External"/><Relationship Id="rId751" Type="http://schemas.openxmlformats.org/officeDocument/2006/relationships/hyperlink" Target="https://www.facebook.com/p/C%C3%B4ng-an-x%C3%A3-Kim-%C4%90%E1%BB%93ng-Th%E1%BA%A1ch-an-100079589457187/" TargetMode="External"/><Relationship Id="rId849" Type="http://schemas.openxmlformats.org/officeDocument/2006/relationships/hyperlink" Target="https://nganson.backan.gov.vn/index.php?com=gioithieu&amp;id=43" TargetMode="External"/><Relationship Id="rId183" Type="http://schemas.openxmlformats.org/officeDocument/2006/relationships/hyperlink" Target="https://www.facebook.com/profile.php?id=100066630255787" TargetMode="External"/><Relationship Id="rId390" Type="http://schemas.openxmlformats.org/officeDocument/2006/relationships/hyperlink" Target="http://bacquang.hagiang.gov.vn/" TargetMode="External"/><Relationship Id="rId404" Type="http://schemas.openxmlformats.org/officeDocument/2006/relationships/hyperlink" Target="https://www.facebook.com/p/Tr%C6%B0%E1%BB%9Dng-M%E1%BA%A7m-non-S%C6%A1n-Ca-X%C3%A3-V%C4%A9nh-H%E1%BA%A3o-100063583772424/" TargetMode="External"/><Relationship Id="rId611" Type="http://schemas.openxmlformats.org/officeDocument/2006/relationships/hyperlink" Target="https://ducquang.halang.caobang.gov.vn/uy-ban-nhan-dan" TargetMode="External"/><Relationship Id="rId1034" Type="http://schemas.openxmlformats.org/officeDocument/2006/relationships/hyperlink" Target="http://congbao.tuyenquang.gov.vn/van-ban/linh-vuc/van-hoa-tt-du-lich.html" TargetMode="External"/><Relationship Id="rId250" Type="http://schemas.openxmlformats.org/officeDocument/2006/relationships/hyperlink" Target="https://www.facebook.com/CANgocDong" TargetMode="External"/><Relationship Id="rId488" Type="http://schemas.openxmlformats.org/officeDocument/2006/relationships/hyperlink" Target="https://www.facebook.com/TuoitreConganCaoBang/" TargetMode="External"/><Relationship Id="rId695" Type="http://schemas.openxmlformats.org/officeDocument/2006/relationships/hyperlink" Target="https://hoaan.caobang.gov.vn/hoang-tung" TargetMode="External"/><Relationship Id="rId709" Type="http://schemas.openxmlformats.org/officeDocument/2006/relationships/hyperlink" Target="https://www.facebook.com/p/C%C3%B4ng-an-huy%E1%BB%87n-Nguy%C3%AAn-B%C3%ACnh-Cao-B%E1%BA%B1ng-100082142734672/" TargetMode="External"/><Relationship Id="rId916" Type="http://schemas.openxmlformats.org/officeDocument/2006/relationships/hyperlink" Target="https://www.facebook.com/p/C%C3%B4ng-an-huy%E1%BB%87n-Ch%E1%BB%A3-M%E1%BB%9Bi-B%E1%BA%AFc-K%E1%BA%A1n-100077989742808/" TargetMode="External"/><Relationship Id="rId1101" Type="http://schemas.openxmlformats.org/officeDocument/2006/relationships/hyperlink" Target="http://yenson.tuyenquang.gov.vn/vi/tin-bai/yen-son-co-nhieu-xa-bi-co-lap-sau-con-bao-so-3?type=NEWS&amp;id=124379" TargetMode="External"/><Relationship Id="rId45" Type="http://schemas.openxmlformats.org/officeDocument/2006/relationships/hyperlink" Target="https://www.facebook.com/profile.php?id=100070742087425" TargetMode="External"/><Relationship Id="rId110" Type="http://schemas.openxmlformats.org/officeDocument/2006/relationships/hyperlink" Target="https://www.facebook.com/profile.php?id=100080454069912" TargetMode="External"/><Relationship Id="rId348" Type="http://schemas.openxmlformats.org/officeDocument/2006/relationships/hyperlink" Target="https://thanhpho.hagiang.gov.vn/" TargetMode="External"/><Relationship Id="rId555" Type="http://schemas.openxmlformats.org/officeDocument/2006/relationships/hyperlink" Target="https://haquang.caobang.gov.vn/" TargetMode="External"/><Relationship Id="rId762" Type="http://schemas.openxmlformats.org/officeDocument/2006/relationships/hyperlink" Target="https://vantrinh.thachan.caobang.gov.vn/" TargetMode="External"/><Relationship Id="rId194" Type="http://schemas.openxmlformats.org/officeDocument/2006/relationships/hyperlink" Target="https://www.facebook.com/profile.php?id=100069915618140" TargetMode="External"/><Relationship Id="rId208" Type="http://schemas.openxmlformats.org/officeDocument/2006/relationships/hyperlink" Target="https://www.facebook.com/profile.php?id=100064602802538" TargetMode="External"/><Relationship Id="rId415" Type="http://schemas.openxmlformats.org/officeDocument/2006/relationships/hyperlink" Target="https://quangbinh.hagiang.gov.vn/vi/chi-tiet-tin-tuc/-/news/44749/x%C3%A3-t%C3%A2n-nam.html" TargetMode="External"/><Relationship Id="rId622" Type="http://schemas.openxmlformats.org/officeDocument/2006/relationships/hyperlink" Target="https://halang.caobang.gov.vn/1349/34022/69179/ubnd-xa-co-ngan" TargetMode="External"/><Relationship Id="rId1045" Type="http://schemas.openxmlformats.org/officeDocument/2006/relationships/hyperlink" Target="https://m.chiemhoa.gov.vn/ubnd-xa-thi-tran.html" TargetMode="External"/><Relationship Id="rId261" Type="http://schemas.openxmlformats.org/officeDocument/2006/relationships/hyperlink" Target="https://www.facebook.com/caxahungdao" TargetMode="External"/><Relationship Id="rId499" Type="http://schemas.openxmlformats.org/officeDocument/2006/relationships/hyperlink" Target="https://huygiap.baolac.caobang.gov.vn/" TargetMode="External"/><Relationship Id="rId927" Type="http://schemas.openxmlformats.org/officeDocument/2006/relationships/hyperlink" Target="https://chomoi.gov.vn/kien-toan-chuc-vu-chu-tich-ubnd-xa-thanh-mai/" TargetMode="External"/><Relationship Id="rId56" Type="http://schemas.openxmlformats.org/officeDocument/2006/relationships/hyperlink" Target="https://www.facebook.com/profile.php?id=100080900157277" TargetMode="External"/><Relationship Id="rId359" Type="http://schemas.openxmlformats.org/officeDocument/2006/relationships/hyperlink" Target="https://xthenphang.hagiang.gov.vn/" TargetMode="External"/><Relationship Id="rId566" Type="http://schemas.openxmlformats.org/officeDocument/2006/relationships/hyperlink" Target="http://quangtrung.trungkhanh.caobang.gov.vn/" TargetMode="External"/><Relationship Id="rId773" Type="http://schemas.openxmlformats.org/officeDocument/2006/relationships/hyperlink" Target="https://www.facebook.com/TuoitreConganCaoBang/?locale=vi_VN" TargetMode="External"/><Relationship Id="rId121" Type="http://schemas.openxmlformats.org/officeDocument/2006/relationships/hyperlink" Target="https://www.facebook.com/profile.php?id=100092332333706" TargetMode="External"/><Relationship Id="rId219" Type="http://schemas.openxmlformats.org/officeDocument/2006/relationships/hyperlink" Target="https://www.facebook.com/profile.php?id=100068068997268" TargetMode="External"/><Relationship Id="rId426" Type="http://schemas.openxmlformats.org/officeDocument/2006/relationships/hyperlink" Target="https://huongson.hatinh.gov.vn/" TargetMode="External"/><Relationship Id="rId633" Type="http://schemas.openxmlformats.org/officeDocument/2006/relationships/hyperlink" Target="https://www.facebook.com/TuoitreConganCaoBang/" TargetMode="External"/><Relationship Id="rId980" Type="http://schemas.openxmlformats.org/officeDocument/2006/relationships/hyperlink" Target="https://backan.gov.vn/Pages/van-ban.aspx?uid=07c9ecc8-23ae-4483-8c70-f821e44355be&amp;itemid=4634" TargetMode="External"/><Relationship Id="rId1056" Type="http://schemas.openxmlformats.org/officeDocument/2006/relationships/hyperlink" Target="https://m.chiemhoa.gov.vn/ubnd-xa-thi-tran.html" TargetMode="External"/><Relationship Id="rId840" Type="http://schemas.openxmlformats.org/officeDocument/2006/relationships/hyperlink" Target="https://nganson.backan.gov.vn/index.php?com=gioithieu&amp;id=41" TargetMode="External"/><Relationship Id="rId938" Type="http://schemas.openxmlformats.org/officeDocument/2006/relationships/hyperlink" Target="https://www.facebook.com/conganxanhuco.cmbk/" TargetMode="External"/><Relationship Id="rId67" Type="http://schemas.openxmlformats.org/officeDocument/2006/relationships/hyperlink" Target="https://www.facebook.com/caxxuanduongnrbk" TargetMode="External"/><Relationship Id="rId272" Type="http://schemas.openxmlformats.org/officeDocument/2006/relationships/hyperlink" Target="https://www.facebook.com/profile.php?id=100069790130438" TargetMode="External"/><Relationship Id="rId577" Type="http://schemas.openxmlformats.org/officeDocument/2006/relationships/hyperlink" Target="https://www.facebook.com/TuoitreConganCaoBang/" TargetMode="External"/><Relationship Id="rId700" Type="http://schemas.openxmlformats.org/officeDocument/2006/relationships/hyperlink" Target="https://www.facebook.com/p/C%C3%B4ng-an-x%C3%A3-B%E1%BA%A1ch-%C4%90%E1%BA%B1ng-Ho%C3%A0-An-Cao-B%E1%BA%B1ng-100066895833964/" TargetMode="External"/><Relationship Id="rId132" Type="http://schemas.openxmlformats.org/officeDocument/2006/relationships/hyperlink" Target="https://www.facebook.com/profile.php?id=100087106977168" TargetMode="External"/><Relationship Id="rId784" Type="http://schemas.openxmlformats.org/officeDocument/2006/relationships/hyperlink" Target="https://www.facebook.com/p/C%C3%B4ng-an-ph%C6%B0%E1%BB%9Dng-Ph%C3%B9ng-Ch%C3%AD-Ki%C3%AAn-TPB%E1%BA%AFc-K%E1%BA%A1n-100077735104887/" TargetMode="External"/><Relationship Id="rId991" Type="http://schemas.openxmlformats.org/officeDocument/2006/relationships/hyperlink" Target="https://m.hdndtuyenquang.gov.vn/dai-bieu-voi-cu-tri/tra-loi-y-kien/dia-phuong/xem-chi-tiet-3811.html" TargetMode="External"/><Relationship Id="rId1067" Type="http://schemas.openxmlformats.org/officeDocument/2006/relationships/hyperlink" Target="http://www.tuyenquang.gov.vn/vi/post/quyet-dinh-ve-viec-cong-nhan-xa-minh-khuong-huyen-ham-yen-tinh-tuyen-quang-dat-chuan-nong-thon-moi?type=EXECUTIVE_DIRECTION&amp;id=33590" TargetMode="External"/><Relationship Id="rId437" Type="http://schemas.openxmlformats.org/officeDocument/2006/relationships/hyperlink" Target="https://ubndtp.caobang.gov.vn/ubnd-phuong-tan-giang" TargetMode="External"/><Relationship Id="rId644" Type="http://schemas.openxmlformats.org/officeDocument/2006/relationships/hyperlink" Target="https://chithao.quanghoa.caobang.gov.vn/" TargetMode="External"/><Relationship Id="rId851" Type="http://schemas.openxmlformats.org/officeDocument/2006/relationships/hyperlink" Target="https://www.facebook.com/people/Tu%E1%BB%95i-tr%E1%BA%BB-th%E1%BB%8B-tr%E1%BA%A5n-Ph%E1%BB%A7-Th%C3%B4ng/100076584896479/" TargetMode="External"/><Relationship Id="rId283" Type="http://schemas.openxmlformats.org/officeDocument/2006/relationships/hyperlink" Target="https://www.facebook.com/cax.lybon.01294" TargetMode="External"/><Relationship Id="rId490" Type="http://schemas.openxmlformats.org/officeDocument/2006/relationships/hyperlink" Target="https://www.facebook.com/Conganxakimcuc/" TargetMode="External"/><Relationship Id="rId504" Type="http://schemas.openxmlformats.org/officeDocument/2006/relationships/hyperlink" Target="http://sonlo.baolac.caobang.gov.vn/" TargetMode="External"/><Relationship Id="rId711" Type="http://schemas.openxmlformats.org/officeDocument/2006/relationships/hyperlink" Target="https://www.facebook.com/p/C%C3%B4ng-an-th%E1%BB%8B-tr%E1%BA%A5n-T%C4%A9nh-T%C3%BAc-huy%E1%BB%87n-Nguy%C3%AAn-B%C3%ACnh-100075817578133/" TargetMode="External"/><Relationship Id="rId949" Type="http://schemas.openxmlformats.org/officeDocument/2006/relationships/hyperlink" Target="https://congbao.backan.gov.vn/congbaonew.nsf/0BB38787917C64BF47258729000A78F4/$file/QD%201208.docx" TargetMode="External"/><Relationship Id="rId78" Type="http://schemas.openxmlformats.org/officeDocument/2006/relationships/hyperlink" Target="https://www.facebook.com/profile.php?id=61550493812856" TargetMode="External"/><Relationship Id="rId143" Type="http://schemas.openxmlformats.org/officeDocument/2006/relationships/hyperlink" Target="https://www.facebook.com/profile.php?id=1000655445477777" TargetMode="External"/><Relationship Id="rId350" Type="http://schemas.openxmlformats.org/officeDocument/2006/relationships/hyperlink" Target="https://www.facebook.com/congantinhhagiang/" TargetMode="External"/><Relationship Id="rId588" Type="http://schemas.openxmlformats.org/officeDocument/2006/relationships/hyperlink" Target="https://trungkhanh.caobang.gov.vn/xa-lang-hieu" TargetMode="External"/><Relationship Id="rId795" Type="http://schemas.openxmlformats.org/officeDocument/2006/relationships/hyperlink" Target="https://www.facebook.com/p/C%C3%B4ng-an-x%C3%A3-B%E1%BB%99c-B%E1%BB%91-100076950112533/" TargetMode="External"/><Relationship Id="rId809" Type="http://schemas.openxmlformats.org/officeDocument/2006/relationships/hyperlink" Target="https://www.facebook.com/p/C%C3%B4ng-an-th%E1%BB%8B-tr%E1%BA%A5n-Ch%E1%BB%A3-R%C3%A3-huy%E1%BB%87n-Ba-B%E1%BB%83-t%E1%BB%89nh-B%E1%BA%AFc-K%E1%BA%A1n-100036848301687/" TargetMode="External"/><Relationship Id="rId9" Type="http://schemas.openxmlformats.org/officeDocument/2006/relationships/hyperlink" Target="https://www.facebook.com/profile.php?id=100090904055932" TargetMode="External"/><Relationship Id="rId210" Type="http://schemas.openxmlformats.org/officeDocument/2006/relationships/hyperlink" Target="https://www.facebook.com/CongAnXaQuangLongHaLang" TargetMode="External"/><Relationship Id="rId448" Type="http://schemas.openxmlformats.org/officeDocument/2006/relationships/hyperlink" Target="https://www.facebook.com/TuoitreConganCaoBang/" TargetMode="External"/><Relationship Id="rId655" Type="http://schemas.openxmlformats.org/officeDocument/2006/relationships/hyperlink" Target="https://hanhphuc.quanghoa.caobang.gov.vn/" TargetMode="External"/><Relationship Id="rId862" Type="http://schemas.openxmlformats.org/officeDocument/2006/relationships/hyperlink" Target="https://congbao.backan.gov.vn/congbao.nsf/1ec98b9a09cc68af47258116000c7559/26b177c4c2b9791c882580050020a6e5?OpenDocument" TargetMode="External"/><Relationship Id="rId1078" Type="http://schemas.openxmlformats.org/officeDocument/2006/relationships/hyperlink" Target="http://congbao.tuyenquang.gov.vn/van-ban/noi-ban-hanh/ubnd-huyen-ham-yen.html" TargetMode="External"/><Relationship Id="rId294" Type="http://schemas.openxmlformats.org/officeDocument/2006/relationships/hyperlink" Target="https://www.facebook.com/profile.php?id=100069348633766" TargetMode="External"/><Relationship Id="rId308" Type="http://schemas.openxmlformats.org/officeDocument/2006/relationships/hyperlink" Target="https://www.facebook.com/p/Tu%E1%BB%95i-tr%E1%BA%BB-C%C3%B4ng-an-Th%C3%A0nh-ph%E1%BB%91-V%C4%A9nh-Y%C3%AAn-100066497717181/?locale=nl_BE" TargetMode="External"/><Relationship Id="rId515" Type="http://schemas.openxmlformats.org/officeDocument/2006/relationships/hyperlink" Target="https://www.facebook.com/TuoitreConganCaoBang/" TargetMode="External"/><Relationship Id="rId722" Type="http://schemas.openxmlformats.org/officeDocument/2006/relationships/hyperlink" Target="https://www.facebook.com/TuoitreConganCaoBang/" TargetMode="External"/><Relationship Id="rId89" Type="http://schemas.openxmlformats.org/officeDocument/2006/relationships/hyperlink" Target="https://www.facebook.com/CAXYenThinh" TargetMode="External"/><Relationship Id="rId154" Type="http://schemas.openxmlformats.org/officeDocument/2006/relationships/hyperlink" Target="https://www.facebook.com/profile.php?id=100079492961310" TargetMode="External"/><Relationship Id="rId361" Type="http://schemas.openxmlformats.org/officeDocument/2006/relationships/hyperlink" Target="https://xinman.hagiang.gov.vn/chi-tiet-tin-tuc/-/news/44765/th%C3%A0nh-l%E1%BA%ADp-tr%E1%BA%A1m-ki%E1%BB%83m-so%C3%A1t-bi%C3%AAn-ph%C3%B2ng-p%C3%A0-v%E1%BA%A7y-s%E1%BB%A7-huy%E1%BB%87n-x%C3%ADn-m%E1%BA%A7n.html" TargetMode="External"/><Relationship Id="rId599" Type="http://schemas.openxmlformats.org/officeDocument/2006/relationships/hyperlink" Target="https://www.facebook.com/p/C%C3%B4ng-an-huy%E1%BB%87n-Nguy%C3%AAn-B%C3%ACnh-Cao-B%E1%BA%B1ng-100082142734672/" TargetMode="External"/><Relationship Id="rId1005" Type="http://schemas.openxmlformats.org/officeDocument/2006/relationships/hyperlink" Target="http://lambinh.tuyenquang.gov.vn/vi/tin-bai/dai-bieu-hoi-dong-nhan-dan-tinh-khoa-xix-hoi-dong-nhan-dan-huyen-khoa-iii-hoi-dong-nhan-dan-xa-khoa-xxi-nhiem-ky-2021-2026-tiep-xuc-cu-tri-tai-xa-khuon-ha?type=NEWS&amp;id=130950" TargetMode="External"/><Relationship Id="rId459" Type="http://schemas.openxmlformats.org/officeDocument/2006/relationships/hyperlink" Target="https://ubndtp.caobang.gov.vn/ubnd-xa-vinh-quang" TargetMode="External"/><Relationship Id="rId666" Type="http://schemas.openxmlformats.org/officeDocument/2006/relationships/hyperlink" Target="https://www.facebook.com/TuoitreConganCaoBang/" TargetMode="External"/><Relationship Id="rId873" Type="http://schemas.openxmlformats.org/officeDocument/2006/relationships/hyperlink" Target="https://backan.gov.vn/pages/uy-ban-nhan-dan-tinh-e8fd.aspx" TargetMode="External"/><Relationship Id="rId1089" Type="http://schemas.openxmlformats.org/officeDocument/2006/relationships/hyperlink" Target="http://yenson.tuyenquang.gov.vn/vi/tin-bai/dong-chi-truong-ban-noi-chinh-tinh-uy-phung-tien-quan-tiep-xuc-cu-tri-tai-xa-quy-quan?type=NEWS&amp;id=131799" TargetMode="External"/><Relationship Id="rId16" Type="http://schemas.openxmlformats.org/officeDocument/2006/relationships/hyperlink" Target="https://www.facebook.com/profile.php?id=100054573889001" TargetMode="External"/><Relationship Id="rId221" Type="http://schemas.openxmlformats.org/officeDocument/2006/relationships/hyperlink" Target="https://www.facebook.com/profile.php?id=100083399404318" TargetMode="External"/><Relationship Id="rId319" Type="http://schemas.openxmlformats.org/officeDocument/2006/relationships/hyperlink" Target="https://thanhpho.hagiang.gov.vn/" TargetMode="External"/><Relationship Id="rId526" Type="http://schemas.openxmlformats.org/officeDocument/2006/relationships/hyperlink" Target="https://nguyenbinh.caobang.gov.vn/xa-the-duc" TargetMode="External"/><Relationship Id="rId733" Type="http://schemas.openxmlformats.org/officeDocument/2006/relationships/hyperlink" Target="https://nguyenbinh.caobang.gov.vn/" TargetMode="External"/><Relationship Id="rId940" Type="http://schemas.openxmlformats.org/officeDocument/2006/relationships/hyperlink" Target="https://www.facebook.com/p/Tu%E1%BB%95i-tr%E1%BA%BB-C%C3%B4ng-an-t%E1%BB%89nh-B%E1%BA%AFc-K%E1%BA%A1n-100057574024652/" TargetMode="External"/><Relationship Id="rId1016" Type="http://schemas.openxmlformats.org/officeDocument/2006/relationships/hyperlink" Target="http://congbao.tuyenquang.gov.vn/van-ban/noi-ban-hanh/ubnd-huyen-na-hang/trang-3.html" TargetMode="External"/><Relationship Id="rId165" Type="http://schemas.openxmlformats.org/officeDocument/2006/relationships/hyperlink" Target="https://www.facebook.com/caxvn.nbcb" TargetMode="External"/><Relationship Id="rId372" Type="http://schemas.openxmlformats.org/officeDocument/2006/relationships/hyperlink" Target="https://www.facebook.com/p/Tu%E1%BB%95i-tr%E1%BA%BB-C%C3%B4ng-an-Th%C3%A0nh-ph%E1%BB%91-V%C4%A9nh-Y%C3%AAn-100066497717181/?locale=nl_BE" TargetMode="External"/><Relationship Id="rId677" Type="http://schemas.openxmlformats.org/officeDocument/2006/relationships/hyperlink" Target="https://www.facebook.com/p/C%C3%B4ng-an-x%C3%A3-%C4%90%E1%BB%A9c-Xu%C3%A2n-Th%E1%BA%A1ch-An-Cao-B%E1%BA%B1ng-100066798127521/" TargetMode="External"/><Relationship Id="rId800" Type="http://schemas.openxmlformats.org/officeDocument/2006/relationships/hyperlink" Target="https://www.facebook.com/p/Tu%E1%BB%95i-tr%E1%BA%BB-C%C3%B4ng-an-t%E1%BB%89nh-B%E1%BA%AFc-K%E1%BA%A1n-100057574024652/" TargetMode="External"/><Relationship Id="rId232" Type="http://schemas.openxmlformats.org/officeDocument/2006/relationships/hyperlink" Target="https://www.facebook.com/profile.php?id=100079858185726" TargetMode="External"/><Relationship Id="rId884" Type="http://schemas.openxmlformats.org/officeDocument/2006/relationships/hyperlink" Target="http://namcuong.chodon.backan.gov.vn/" TargetMode="External"/><Relationship Id="rId27" Type="http://schemas.openxmlformats.org/officeDocument/2006/relationships/hyperlink" Target="https://www.facebook.com/conganxaxphucthinh" TargetMode="External"/><Relationship Id="rId537" Type="http://schemas.openxmlformats.org/officeDocument/2006/relationships/hyperlink" Target="https://haquang.caobang.gov.vn/qua-trinh-phat-trien" TargetMode="External"/><Relationship Id="rId744" Type="http://schemas.openxmlformats.org/officeDocument/2006/relationships/hyperlink" Target="https://www.facebook.com/p/C%C3%B4ng-an-huy%E1%BB%87n-Nguy%C3%AAn-B%C3%ACnh-Cao-B%E1%BA%B1ng-100082142734672/?locale=vi_VN" TargetMode="External"/><Relationship Id="rId951" Type="http://schemas.openxmlformats.org/officeDocument/2006/relationships/hyperlink" Target="https://nari.backan.gov.vn/luong-thuong-to-chuc-thanh-cong-dien-tap-chien-dau-trong-khu-vuc-phong-thu-nam-2024/" TargetMode="External"/><Relationship Id="rId80" Type="http://schemas.openxmlformats.org/officeDocument/2006/relationships/hyperlink" Target="https://www.facebook.com/profile.php?id=100080277976329" TargetMode="External"/><Relationship Id="rId176" Type="http://schemas.openxmlformats.org/officeDocument/2006/relationships/hyperlink" Target="https://www.facebook.com/profile.php?id=100067684674526" TargetMode="External"/><Relationship Id="rId383" Type="http://schemas.openxmlformats.org/officeDocument/2006/relationships/hyperlink" Target="https://www.facebook.com/tuoitreconganhagiang/" TargetMode="External"/><Relationship Id="rId590" Type="http://schemas.openxmlformats.org/officeDocument/2006/relationships/hyperlink" Target="https://www.facebook.com/TuoitreConganCaoBang/" TargetMode="External"/><Relationship Id="rId604" Type="http://schemas.openxmlformats.org/officeDocument/2006/relationships/hyperlink" Target="https://www.facebook.com/p/C%C3%B4ng-an-x%C3%A3-Minh-Long-H%E1%BA%A1-Lang-Cao-B%E1%BA%B1ng-100068952858204/" TargetMode="External"/><Relationship Id="rId811" Type="http://schemas.openxmlformats.org/officeDocument/2006/relationships/hyperlink" Target="https://nguyenbinh.caobang.gov.vn/xa-phan-thanh" TargetMode="External"/><Relationship Id="rId1027" Type="http://schemas.openxmlformats.org/officeDocument/2006/relationships/hyperlink" Target="https://phucninh.tuyenquang.gov.vn/vi/tin-bai/ky-hop-chuyen-de-hoi-dong-nhan-dan-xa-phuc-ninh-khoa-xxi-nhiem-ky-2021-2026?type=NEWS&amp;id=127445" TargetMode="External"/><Relationship Id="rId243" Type="http://schemas.openxmlformats.org/officeDocument/2006/relationships/hyperlink" Target="https://www.facebook.com/profile.php?id=100070372869216" TargetMode="External"/><Relationship Id="rId450" Type="http://schemas.openxmlformats.org/officeDocument/2006/relationships/hyperlink" Target="http://pacmiau.baolam.caobang.gov.vn/uy-ban-nhan-dan" TargetMode="External"/><Relationship Id="rId688" Type="http://schemas.openxmlformats.org/officeDocument/2006/relationships/hyperlink" Target="https://hoaan.caobang.gov.vn/nguyen-hue" TargetMode="External"/><Relationship Id="rId895" Type="http://schemas.openxmlformats.org/officeDocument/2006/relationships/hyperlink" Target="https://backan.gov.vn/Pages/cap-giay-chung-nhan-quyen-su-dung-dat-quyen-so-huu-nha-o-va-tai-san-khac-gan-lien-voi-dat-khu-dat-tram-phat-song-thong-tin-di-dong-yen-thuong-2-thon-na-men-xa-yen-thuong-huyen-cho-don-cho-vien-thong-bac-kan.aspx" TargetMode="External"/><Relationship Id="rId909" Type="http://schemas.openxmlformats.org/officeDocument/2006/relationships/hyperlink" Target="http://daisao.chodon.backan.gov.vn/" TargetMode="External"/><Relationship Id="rId1080" Type="http://schemas.openxmlformats.org/officeDocument/2006/relationships/hyperlink" Target="http://congbao.tuyenquang.gov.vn/van-ban/noi-ban-hanh/ubnd-huyen-ham-yen.html" TargetMode="External"/><Relationship Id="rId38" Type="http://schemas.openxmlformats.org/officeDocument/2006/relationships/hyperlink" Target="https://www.facebook.com/profile.php?id=100071148390820" TargetMode="External"/><Relationship Id="rId103" Type="http://schemas.openxmlformats.org/officeDocument/2006/relationships/hyperlink" Target="https://www.facebook.com/caxvumuon" TargetMode="External"/><Relationship Id="rId310" Type="http://schemas.openxmlformats.org/officeDocument/2006/relationships/hyperlink" Target="https://www.facebook.com/tuoitreconganhagiang/" TargetMode="External"/><Relationship Id="rId548" Type="http://schemas.openxmlformats.org/officeDocument/2006/relationships/hyperlink" Target="https://www.facebook.com/TuoitreConganCaoBang/" TargetMode="External"/><Relationship Id="rId755" Type="http://schemas.openxmlformats.org/officeDocument/2006/relationships/hyperlink" Target="https://www.facebook.com/TuoitreConganCaoBang/" TargetMode="External"/><Relationship Id="rId962" Type="http://schemas.openxmlformats.org/officeDocument/2006/relationships/hyperlink" Target="https://luongbang.chodon.backan.gov.vn/" TargetMode="External"/><Relationship Id="rId91" Type="http://schemas.openxmlformats.org/officeDocument/2006/relationships/hyperlink" Target="https://www.facebook.com/profile.php?id=100086052017547" TargetMode="External"/><Relationship Id="rId187" Type="http://schemas.openxmlformats.org/officeDocument/2006/relationships/hyperlink" Target="https://www.facebook.com/profile.php?id=100070540420107" TargetMode="External"/><Relationship Id="rId394" Type="http://schemas.openxmlformats.org/officeDocument/2006/relationships/hyperlink" Target="https://quangbinh.hagiang.gov.vn/chi-tiet-tin-tuc/-/news/44749/x%25C3%25A3-b%25E1%25BA%25B1ng-lang.html" TargetMode="External"/><Relationship Id="rId408" Type="http://schemas.openxmlformats.org/officeDocument/2006/relationships/hyperlink" Target="https://www.facebook.com/p/Tu%E1%BB%95i-tr%E1%BA%BB-C%C3%B4ng-an-Th%C3%A0nh-ph%E1%BB%91-V%C4%A9nh-Y%C3%AAn-100066497717181/?locale=nl_BE" TargetMode="External"/><Relationship Id="rId615" Type="http://schemas.openxmlformats.org/officeDocument/2006/relationships/hyperlink" Target="https://halang.caobang.gov.vn/1349/34022/69181/ubnd-xa-an-lac" TargetMode="External"/><Relationship Id="rId822" Type="http://schemas.openxmlformats.org/officeDocument/2006/relationships/hyperlink" Target="https://thuonggiao.babe.gov.vn/" TargetMode="External"/><Relationship Id="rId1038" Type="http://schemas.openxmlformats.org/officeDocument/2006/relationships/hyperlink" Target="https://www.facebook.com/p/C%C3%B4ng-an-x%C3%A3-Y%C3%AAn-L%E1%BA%ADp-100073524621443/" TargetMode="External"/><Relationship Id="rId254" Type="http://schemas.openxmlformats.org/officeDocument/2006/relationships/hyperlink" Target="https://www.facebook.com/profile.php?id=100069909512358" TargetMode="External"/><Relationship Id="rId699" Type="http://schemas.openxmlformats.org/officeDocument/2006/relationships/hyperlink" Target="http://quangtrung.trungkhanh.caobang.gov.vn/" TargetMode="External"/><Relationship Id="rId1091" Type="http://schemas.openxmlformats.org/officeDocument/2006/relationships/hyperlink" Target="http://congbao.tuyenquang.gov.vn/van-ban/the-loai/quyet-dinh/trang-91.html" TargetMode="External"/><Relationship Id="rId49" Type="http://schemas.openxmlformats.org/officeDocument/2006/relationships/hyperlink" Target="https://www.facebook.com/profile.php?id=100088911544684" TargetMode="External"/><Relationship Id="rId114" Type="http://schemas.openxmlformats.org/officeDocument/2006/relationships/hyperlink" Target="https://www.facebook.com/ConganxaHoangTri" TargetMode="External"/><Relationship Id="rId461" Type="http://schemas.openxmlformats.org/officeDocument/2006/relationships/hyperlink" Target="https://thachlam.baolam.caobang.gov.vn/" TargetMode="External"/><Relationship Id="rId559" Type="http://schemas.openxmlformats.org/officeDocument/2006/relationships/hyperlink" Target="https://www.facebook.com/conganBaTri/" TargetMode="External"/><Relationship Id="rId766" Type="http://schemas.openxmlformats.org/officeDocument/2006/relationships/hyperlink" Target="https://quangtrong.thachan.caobang.gov.vn/" TargetMode="External"/><Relationship Id="rId198" Type="http://schemas.openxmlformats.org/officeDocument/2006/relationships/hyperlink" Target="https://www.facebook.com/profile.php?id=100093707996574" TargetMode="External"/><Relationship Id="rId321" Type="http://schemas.openxmlformats.org/officeDocument/2006/relationships/hyperlink" Target="https://www.facebook.com/p/Tu%E1%BB%95i-tr%E1%BA%BB-C%C3%B4ng-an-Th%C3%A0nh-ph%E1%BB%91-V%C4%A9nh-Y%C3%AAn-100066497717181/?locale=nl_BE" TargetMode="External"/><Relationship Id="rId419" Type="http://schemas.openxmlformats.org/officeDocument/2006/relationships/hyperlink" Target="https://www.facebook.com/p/Tu%E1%BB%95i-tr%E1%BA%BB-C%C3%B4ng-an-Th%C3%A0nh-ph%E1%BB%91-V%C4%A9nh-Y%C3%AAn-100066497717181/?locale=nl_BE" TargetMode="External"/><Relationship Id="rId626" Type="http://schemas.openxmlformats.org/officeDocument/2006/relationships/hyperlink" Target="http://thihoa.halang.caobang.gov.vn/" TargetMode="External"/><Relationship Id="rId973" Type="http://schemas.openxmlformats.org/officeDocument/2006/relationships/hyperlink" Target="https://www.facebook.com/970393243713270" TargetMode="External"/><Relationship Id="rId1049" Type="http://schemas.openxmlformats.org/officeDocument/2006/relationships/hyperlink" Target="https://www.tuyenquang.gov.vn/vi/post/10786?id=10786&amp;type=TinTuc" TargetMode="External"/><Relationship Id="rId833" Type="http://schemas.openxmlformats.org/officeDocument/2006/relationships/hyperlink" Target="https://congbao.backan.gov.vn/congbao.nsf/4A88527D5F330C09472584B6001566FC/$file/QD_2089.signed.pdf" TargetMode="External"/><Relationship Id="rId265" Type="http://schemas.openxmlformats.org/officeDocument/2006/relationships/hyperlink" Target="https://www.facebook.com/profile.php?id=100071896583038" TargetMode="External"/><Relationship Id="rId472" Type="http://schemas.openxmlformats.org/officeDocument/2006/relationships/hyperlink" Target="https://www.facebook.com/p/C%C3%B4ng-an-x%C3%A3-Y%C3%AAn-Th%E1%BB%95-B%E1%BA%A3o-L%C3%A2m-Cao-B%E1%BA%B1ng-100069790130438/" TargetMode="External"/><Relationship Id="rId900" Type="http://schemas.openxmlformats.org/officeDocument/2006/relationships/hyperlink" Target="https://www.facebook.com/p/Tu%E1%BB%95i-tr%E1%BA%BB-C%C3%B4ng-an-t%E1%BB%89nh-B%E1%BA%AFc-K%E1%BA%A1n-100057574024652/" TargetMode="External"/><Relationship Id="rId125" Type="http://schemas.openxmlformats.org/officeDocument/2006/relationships/hyperlink" Target="https://www.facebook.com/profile.php?id=100080281666445" TargetMode="External"/><Relationship Id="rId332" Type="http://schemas.openxmlformats.org/officeDocument/2006/relationships/hyperlink" Target="https://hoangsuphi.hagiang.gov.vn/chi-tiet-tin-tuc/-/news/44725/gi%25E1%25BB%259Bi-thi%25E1%25BB%2587u-chung-v%25E1%25BB%2581-x%25C3%25A3-p%25E1%25BB%259D-ly-ng%25C3%25A0i.html" TargetMode="External"/><Relationship Id="rId777" Type="http://schemas.openxmlformats.org/officeDocument/2006/relationships/hyperlink" Target="https://www.facebook.com/p/C%C3%B4ng-an-x%C3%A3-%C4%90%E1%BB%A9c-Xu%C3%A2n-Th%E1%BA%A1ch-An-Cao-B%E1%BA%B1ng-100066798127521/" TargetMode="External"/><Relationship Id="rId984" Type="http://schemas.openxmlformats.org/officeDocument/2006/relationships/hyperlink" Target="https://nari.backan.gov.vn/" TargetMode="External"/><Relationship Id="rId637" Type="http://schemas.openxmlformats.org/officeDocument/2006/relationships/hyperlink" Target="https://www.facebook.com/p/C%C3%B4ng-an-x%C3%A3-%C4%90%E1%BB%99c-L%E1%BA%ADp-Qu%E1%BA%A3ng-H%C3%B2a-Cao-B%E1%BA%B1ng-100068735590270/" TargetMode="External"/><Relationship Id="rId844" Type="http://schemas.openxmlformats.org/officeDocument/2006/relationships/hyperlink" Target="https://nganson.backan.gov.vn/index.php?com=gioithieu&amp;id=38" TargetMode="External"/><Relationship Id="rId276" Type="http://schemas.openxmlformats.org/officeDocument/2006/relationships/hyperlink" Target="https://www.facebook.com/ConganxaVinhPhong" TargetMode="External"/><Relationship Id="rId483" Type="http://schemas.openxmlformats.org/officeDocument/2006/relationships/hyperlink" Target="https://baotoan.baolac.caobang.gov.vn/" TargetMode="External"/><Relationship Id="rId690" Type="http://schemas.openxmlformats.org/officeDocument/2006/relationships/hyperlink" Target="https://trungkhanh.caobang.gov.vn/" TargetMode="External"/><Relationship Id="rId704" Type="http://schemas.openxmlformats.org/officeDocument/2006/relationships/hyperlink" Target="https://www.facebook.com/caodangsuphamcaobang/?locale=ar_AR" TargetMode="External"/><Relationship Id="rId911" Type="http://schemas.openxmlformats.org/officeDocument/2006/relationships/hyperlink" Target="https://nari.backan.gov.vn/category/gioi-thieu/lanh-dao-don-vi/" TargetMode="External"/><Relationship Id="rId40" Type="http://schemas.openxmlformats.org/officeDocument/2006/relationships/hyperlink" Target="https://www.facebook.com/profile.php?id=100070519653384" TargetMode="External"/><Relationship Id="rId136" Type="http://schemas.openxmlformats.org/officeDocument/2006/relationships/hyperlink" Target="https://www.facebook.com/profile.php?id=100080181799033" TargetMode="External"/><Relationship Id="rId343" Type="http://schemas.openxmlformats.org/officeDocument/2006/relationships/hyperlink" Target="https://hoangsuphi.hagiang.gov.vn/chi-tiet-tin-tuc/-/news/44725/x%25C3%25A3-h%25E1%25BB%2593-th%25E1%25BA%25A7u-huy%25E1%25BB%2587n-ho%25C3%25A0ng-su-ph%25C3%25AC.html" TargetMode="External"/><Relationship Id="rId550" Type="http://schemas.openxmlformats.org/officeDocument/2006/relationships/hyperlink" Target="https://www.facebook.com/TuoitreConganCaoBang/" TargetMode="External"/><Relationship Id="rId788" Type="http://schemas.openxmlformats.org/officeDocument/2006/relationships/hyperlink" Target="https://backancity.gov.vn/be-mac-dien-tap-chien-dau-xa-duong-quang-trong-khu-vuc-phong-thu-nam-2024/" TargetMode="External"/><Relationship Id="rId995" Type="http://schemas.openxmlformats.org/officeDocument/2006/relationships/hyperlink" Target=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 TargetMode="External"/><Relationship Id="rId203" Type="http://schemas.openxmlformats.org/officeDocument/2006/relationships/hyperlink" Target="https://www.facebook.com/conganxaphihai" TargetMode="External"/><Relationship Id="rId648" Type="http://schemas.openxmlformats.org/officeDocument/2006/relationships/hyperlink" Target="https://baolac.caobang.gov.vn/" TargetMode="External"/><Relationship Id="rId855" Type="http://schemas.openxmlformats.org/officeDocument/2006/relationships/hyperlink" Target="https://vihuong.bachthong.gov.vn/" TargetMode="External"/><Relationship Id="rId104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287" Type="http://schemas.openxmlformats.org/officeDocument/2006/relationships/hyperlink" Target="https://www.facebook.com/caxahungdao" TargetMode="External"/><Relationship Id="rId410" Type="http://schemas.openxmlformats.org/officeDocument/2006/relationships/hyperlink" Target="https://www.facebook.com/tuoitreconganhagiang/" TargetMode="External"/><Relationship Id="rId494" Type="http://schemas.openxmlformats.org/officeDocument/2006/relationships/hyperlink" Target="https://www.facebook.com/TuoitreConganCaoBang/" TargetMode="External"/><Relationship Id="rId508" Type="http://schemas.openxmlformats.org/officeDocument/2006/relationships/hyperlink" Target="https://haquang.caobang.gov.vn/ubnd-cac-xa-thi-tran/ubnd-xa-can-yen-667050" TargetMode="External"/><Relationship Id="rId715" Type="http://schemas.openxmlformats.org/officeDocument/2006/relationships/hyperlink" Target="https://nguyenbinh.caobang.gov.vn/xa-trieu-nguyen" TargetMode="External"/><Relationship Id="rId922" Type="http://schemas.openxmlformats.org/officeDocument/2006/relationships/hyperlink" Target="https://www.facebook.com/p/Tu%E1%BB%95i-tr%E1%BA%BB-C%C3%B4ng-an-t%E1%BB%89nh-B%E1%BA%AFc-K%E1%BA%A1n-100057574024652/" TargetMode="External"/><Relationship Id="rId147" Type="http://schemas.openxmlformats.org/officeDocument/2006/relationships/hyperlink" Target="https://www.facebook.com/conganxathuyhung" TargetMode="External"/><Relationship Id="rId354" Type="http://schemas.openxmlformats.org/officeDocument/2006/relationships/hyperlink" Target="https://xinman.hagiang.gov.vn/chi-tiet-tin-tuc/-/news/44765/cong-bo-quyet-dinh-ve-cong-tac-can-bo-tai-xa-ban-diu.html" TargetMode="External"/><Relationship Id="rId799" Type="http://schemas.openxmlformats.org/officeDocument/2006/relationships/hyperlink" Target="https://giaohieu.pacnam.gov.vn/" TargetMode="External"/><Relationship Id="rId51" Type="http://schemas.openxmlformats.org/officeDocument/2006/relationships/hyperlink" Target="https://www.facebook.com/CAXPhucYenLB" TargetMode="External"/><Relationship Id="rId561" Type="http://schemas.openxmlformats.org/officeDocument/2006/relationships/hyperlink" Target="http://quanghan.trungkhanh.caobang.gov.vn/" TargetMode="External"/><Relationship Id="rId659" Type="http://schemas.openxmlformats.org/officeDocument/2006/relationships/hyperlink" Target="http://ttythalang.soytecaobang.gov.vn/kham-chua-benh/so-y-te-trao-qua-ho-tro-xay-dung-nong-thon-moi-tai-xa-trieu-au-640216" TargetMode="External"/><Relationship Id="rId866" Type="http://schemas.openxmlformats.org/officeDocument/2006/relationships/hyperlink" Target="https://congbao.backan.gov.vn/congbao.nsf/0A481AADDD3A9674472583B30010BC96/$file/QD_134_signed.pdf" TargetMode="External"/><Relationship Id="rId214" Type="http://schemas.openxmlformats.org/officeDocument/2006/relationships/hyperlink" Target="https://www.facebook.com/profile.php?id=100071062313413" TargetMode="External"/><Relationship Id="rId298" Type="http://schemas.openxmlformats.org/officeDocument/2006/relationships/hyperlink" Target="https://www.facebook.com/profile.php?id=100089033448262" TargetMode="External"/><Relationship Id="rId421" Type="http://schemas.openxmlformats.org/officeDocument/2006/relationships/hyperlink" Target=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 TargetMode="External"/><Relationship Id="rId519" Type="http://schemas.openxmlformats.org/officeDocument/2006/relationships/hyperlink" Target="https://www.facebook.com/p/Tu%E1%BB%95i-tr%E1%BA%BB-C%C3%B4ng-an-Th%C3%A0nh-ph%E1%BB%91-V%C4%A9nh-Y%C3%AAn-100066497717181/?locale=nl_BE" TargetMode="External"/><Relationship Id="rId1051" Type="http://schemas.openxmlformats.org/officeDocument/2006/relationships/hyperlink" Target="https://m.chiemhoa.gov.vn/ubnd-xa-thi-tran.html" TargetMode="External"/><Relationship Id="rId158" Type="http://schemas.openxmlformats.org/officeDocument/2006/relationships/hyperlink" Target="https://www.facebook.com/profile.php?id=100066852741214" TargetMode="External"/><Relationship Id="rId726" Type="http://schemas.openxmlformats.org/officeDocument/2006/relationships/hyperlink" Target="https://www.facebook.com/TuoitreConganCaoBang/" TargetMode="External"/><Relationship Id="rId933" Type="http://schemas.openxmlformats.org/officeDocument/2006/relationships/hyperlink" Target="https://congbao.backan.gov.vn/congbao.nsf/65842DB45E09F307472585910011FF3B/$file/QD_851_signed.pdf" TargetMode="External"/><Relationship Id="rId1009" Type="http://schemas.openxmlformats.org/officeDocument/2006/relationships/hyperlink" Target="http://congbao.tuyenquang.gov.vn/van-ban/noi-ban-hanh/ubnd-huyen-ham-yen.html" TargetMode="External"/><Relationship Id="rId62" Type="http://schemas.openxmlformats.org/officeDocument/2006/relationships/hyperlink" Target="https://www.facebook.com/profile.php?id=100082004674118" TargetMode="External"/><Relationship Id="rId365" Type="http://schemas.openxmlformats.org/officeDocument/2006/relationships/hyperlink" Target="https://www.facebook.com/tuoitreconganhagiang/?locale=te_IN" TargetMode="External"/><Relationship Id="rId572" Type="http://schemas.openxmlformats.org/officeDocument/2006/relationships/hyperlink" Target="https://www.facebook.com/p/C%C3%B4ng-an-huy%E1%BB%87n-Tr%C3%B9ng-Kh%C3%A1nh-Cao-B%E1%BA%B1ng-100067421203974/" TargetMode="External"/><Relationship Id="rId225" Type="http://schemas.openxmlformats.org/officeDocument/2006/relationships/hyperlink" Target="https://www.facebook.com/profile.php?id=61552741508873" TargetMode="External"/><Relationship Id="rId432" Type="http://schemas.openxmlformats.org/officeDocument/2006/relationships/hyperlink" Target="https://ubndtp.caobang.gov.vn/ubnd-phuong-song-hien" TargetMode="External"/><Relationship Id="rId877" Type="http://schemas.openxmlformats.org/officeDocument/2006/relationships/hyperlink" Target="http://duongphong.bachthong.gov.vn/" TargetMode="External"/><Relationship Id="rId1062" Type="http://schemas.openxmlformats.org/officeDocument/2006/relationships/hyperlink" Target="http://congbao.tuyenquang.gov.vn/van-ban/noi-ban-hanh/ubnd-huyen-ham-yen.html" TargetMode="External"/><Relationship Id="rId737" Type="http://schemas.openxmlformats.org/officeDocument/2006/relationships/hyperlink" Target="https://nguyenbinh.caobang.gov.vn/xa-phan-thanh" TargetMode="External"/><Relationship Id="rId944" Type="http://schemas.openxmlformats.org/officeDocument/2006/relationships/hyperlink" Target="https://www.facebook.com/p/Tu%E1%BB%95i-tr%E1%BA%BB-C%C3%B4ng-an-t%E1%BB%89nh-B%E1%BA%AFc-K%E1%BA%A1n-100057574024652/" TargetMode="External"/><Relationship Id="rId73" Type="http://schemas.openxmlformats.org/officeDocument/2006/relationships/hyperlink" Target="https://www.facebook.com/profile.php?id=100083379427001" TargetMode="External"/><Relationship Id="rId169" Type="http://schemas.openxmlformats.org/officeDocument/2006/relationships/hyperlink" Target="https://www.facebook.com/caxyl.nbcb" TargetMode="External"/><Relationship Id="rId376" Type="http://schemas.openxmlformats.org/officeDocument/2006/relationships/hyperlink" Target="https://www.facebook.com/congantinhhagiang/" TargetMode="External"/><Relationship Id="rId583" Type="http://schemas.openxmlformats.org/officeDocument/2006/relationships/hyperlink" Target="https://trungkhanh.caobang.gov.vn/xa-lang-hieu" TargetMode="External"/><Relationship Id="rId790" Type="http://schemas.openxmlformats.org/officeDocument/2006/relationships/hyperlink" Target="https://backancity.gov.vn/ky-hop-thu-nhat-hdnd-phuong-xuat-hoa/" TargetMode="External"/><Relationship Id="rId804" Type="http://schemas.openxmlformats.org/officeDocument/2006/relationships/hyperlink" Target="https://congbao.backan.gov.vn/congbao.nsf/1ec98b9a09cc68af47258116000c7559/af1e05fe41a2cade4725808e00260f59?OpenDocument" TargetMode="External"/><Relationship Id="rId4" Type="http://schemas.openxmlformats.org/officeDocument/2006/relationships/hyperlink" Target="https://www.facebook.com/ConganxaChieuYen" TargetMode="External"/><Relationship Id="rId236" Type="http://schemas.openxmlformats.org/officeDocument/2006/relationships/hyperlink" Target="https://www.facebook.com/profile.php?id=100076353960867" TargetMode="External"/><Relationship Id="rId443" Type="http://schemas.openxmlformats.org/officeDocument/2006/relationships/hyperlink" Target="https://ubndtp.caobang.gov.vn/ubnd-phuong-hoa-chung" TargetMode="External"/><Relationship Id="rId650" Type="http://schemas.openxmlformats.org/officeDocument/2006/relationships/hyperlink" Target="https://www.facebook.com/TuoitreConganCaoBang/" TargetMode="External"/><Relationship Id="rId888" Type="http://schemas.openxmlformats.org/officeDocument/2006/relationships/hyperlink" Target="https://banthi.chodon.backan.gov.vn/" TargetMode="External"/><Relationship Id="rId1073" Type="http://schemas.openxmlformats.org/officeDocument/2006/relationships/hyperlink" Target="https://www.facebook.com/p/Tu%E1%BB%95i-tr%E1%BA%BB-C%C3%B4ng-an-Th%C3%A0nh-ph%E1%BB%91-V%C4%A9nh-Y%C3%AAn-100066497717181/?locale=nl_BE" TargetMode="External"/><Relationship Id="rId303" Type="http://schemas.openxmlformats.org/officeDocument/2006/relationships/hyperlink" Target="https://www.molisa.gov.vn/baiviet/242388" TargetMode="External"/><Relationship Id="rId748" Type="http://schemas.openxmlformats.org/officeDocument/2006/relationships/hyperlink" Target="http://dongkhe.thachan.caobang.gov.vn/" TargetMode="External"/><Relationship Id="rId955" Type="http://schemas.openxmlformats.org/officeDocument/2006/relationships/hyperlink" Target="https://donghy.thainguyen.gov.vn/xa-van-lang" TargetMode="External"/><Relationship Id="rId84" Type="http://schemas.openxmlformats.org/officeDocument/2006/relationships/hyperlink" Target="https://www.facebook.com/profile.php?id=100077989742808" TargetMode="External"/><Relationship Id="rId387" Type="http://schemas.openxmlformats.org/officeDocument/2006/relationships/hyperlink" Target="https://xtanquang.hagiang.gov.vn/" TargetMode="External"/><Relationship Id="rId510" Type="http://schemas.openxmlformats.org/officeDocument/2006/relationships/hyperlink" Target="https://haquang.caobang.gov.vn/" TargetMode="External"/><Relationship Id="rId594" Type="http://schemas.openxmlformats.org/officeDocument/2006/relationships/hyperlink" Target="https://trungkhanh.caobang.gov.vn/xa-trung-phuc" TargetMode="External"/><Relationship Id="rId608" Type="http://schemas.openxmlformats.org/officeDocument/2006/relationships/hyperlink" Target="https://halang.caobang.gov.vn/ubnd-xa-thang-loi" TargetMode="External"/><Relationship Id="rId815" Type="http://schemas.openxmlformats.org/officeDocument/2006/relationships/hyperlink" Target="https://www.facebook.com/p/Tu%E1%BB%95i-tr%E1%BA%BB-C%C3%B4ng-an-t%E1%BB%89nh-B%E1%BA%AFc-K%E1%BA%A1n-100057574024652/" TargetMode="External"/><Relationship Id="rId247" Type="http://schemas.openxmlformats.org/officeDocument/2006/relationships/hyperlink" Target="https://www.facebook.com/caxbl" TargetMode="External"/><Relationship Id="rId899" Type="http://schemas.openxmlformats.org/officeDocument/2006/relationships/hyperlink" Target="http://ngocphai.chodon.backan.gov.vn/" TargetMode="External"/><Relationship Id="rId1000" Type="http://schemas.openxmlformats.org/officeDocument/2006/relationships/hyperlink" Target="http://www.tuyenquang.gov.vn/vi/post/quyet-dinh-phe-duyet-nhiem-vu-quy-hoach-chi-tiet-khu-do-thi-tai-xa-luong-vuong-thanh-pho-tuyen-quang?type=EXECUTIVE_DIRECTION&amp;id=129386" TargetMode="External"/><Relationship Id="rId1084" Type="http://schemas.openxmlformats.org/officeDocument/2006/relationships/hyperlink" Target="http://congbao.tuyenquang.gov.vn/van-ban/noi-ban-hanh/ubnd-huyen-ham-yen.html" TargetMode="External"/><Relationship Id="rId107" Type="http://schemas.openxmlformats.org/officeDocument/2006/relationships/hyperlink" Target="https://www.facebook.com/CAXDUCVAN" TargetMode="External"/><Relationship Id="rId454" Type="http://schemas.openxmlformats.org/officeDocument/2006/relationships/hyperlink" Target="https://www.facebook.com/TuoitreConganCaoBang/" TargetMode="External"/><Relationship Id="rId661" Type="http://schemas.openxmlformats.org/officeDocument/2006/relationships/hyperlink" Target="https://hongquang.quanghoa.caobang.gov.vn/uy-ban-nhan-dan/uy-ban-nhan-dan-xa-hong-quang-859986" TargetMode="External"/><Relationship Id="rId759" Type="http://schemas.openxmlformats.org/officeDocument/2006/relationships/hyperlink" Target="https://www.facebook.com/tuoitrethaicuong/" TargetMode="External"/><Relationship Id="rId966" Type="http://schemas.openxmlformats.org/officeDocument/2006/relationships/hyperlink" Target="https://congbao.backan.gov.vn/congbaonew.nsf/0BB38787917C64BF47258729000A78F4/$file/QD%201208.docx" TargetMode="External"/><Relationship Id="rId11" Type="http://schemas.openxmlformats.org/officeDocument/2006/relationships/hyperlink" Target="https://www.facebook.com/profile.php?id=100090981960381" TargetMode="External"/><Relationship Id="rId314" Type="http://schemas.openxmlformats.org/officeDocument/2006/relationships/hyperlink" Target="https://xphiengluong.hagiang.gov.vn/chi-tiet-tin-tuc/-/news/1325746/danh-b%E1%BA%A1-ng%C6%B0%E1%BB%9Di-%C4%91%E1%BB%A9ng-%C4%91%E1%BA%A7u-c%C3%A1c-ban-ng%C3%A0nh-c%C3%A1n-b%E1%BB%99-c%C3%B4ng-ch%E1%BB%A9c-x%C3%A3-phi%C3%AAng-lu%C3%B4ng.html" TargetMode="External"/><Relationship Id="rId398" Type="http://schemas.openxmlformats.org/officeDocument/2006/relationships/hyperlink" Target="http://bacquang.hagiang.gov.vn/page/cac-xa-thi-tran.html" TargetMode="External"/><Relationship Id="rId521" Type="http://schemas.openxmlformats.org/officeDocument/2006/relationships/hyperlink" Target="https://www.facebook.com/TuoitreConganCaoBang/?locale=vi_VN" TargetMode="External"/><Relationship Id="rId619" Type="http://schemas.openxmlformats.org/officeDocument/2006/relationships/hyperlink" Target="https://www.facebook.com/TuoitreConganCaoBang/" TargetMode="External"/><Relationship Id="rId95" Type="http://schemas.openxmlformats.org/officeDocument/2006/relationships/hyperlink" Target="https://www.facebook.com/conganxaquangthuan" TargetMode="External"/><Relationship Id="rId160" Type="http://schemas.openxmlformats.org/officeDocument/2006/relationships/hyperlink" Target="https://www.facebook.com/profile.php?id=100067120195216" TargetMode="External"/><Relationship Id="rId826" Type="http://schemas.openxmlformats.org/officeDocument/2006/relationships/hyperlink" Target="https://backan.toaan.gov.vn/webcenter/portal/backan/chitietthongbao?dDocName=TAND021917" TargetMode="External"/><Relationship Id="rId1011" Type="http://schemas.openxmlformats.org/officeDocument/2006/relationships/hyperlink" Target="http://lambinh.tuyenquang.gov.vn/vi/tin-bai/lam-binh-cong-bo-quyet-dinh-cua-chu-tich-ubnd-tinh-cong-nhan-xa-tho-binh-dat-chuan-nong-thon-moi-nam-2021?type=NEWS&amp;id=105955" TargetMode="External"/><Relationship Id="rId258" Type="http://schemas.openxmlformats.org/officeDocument/2006/relationships/hyperlink" Target="https://www.facebook.com/profile.php?id=100080278058147" TargetMode="External"/><Relationship Id="rId465" Type="http://schemas.openxmlformats.org/officeDocument/2006/relationships/hyperlink" Target="http://vinhphong.baolam.caobang.gov.vn/" TargetMode="External"/><Relationship Id="rId672" Type="http://schemas.openxmlformats.org/officeDocument/2006/relationships/hyperlink" Target="https://www.facebook.com/p/C%C3%B4ng-an-th%E1%BB%8B-tr%E1%BA%A5n-N%C6%B0%E1%BB%9Bc-Hai-100070540420107/" TargetMode="External"/><Relationship Id="rId1095" Type="http://schemas.openxmlformats.org/officeDocument/2006/relationships/hyperlink" Target="https://www.facebook.com/caxtrungtruc/" TargetMode="External"/><Relationship Id="rId22" Type="http://schemas.openxmlformats.org/officeDocument/2006/relationships/hyperlink" Target="https://www.facebook.com/CAXTriPhu" TargetMode="External"/><Relationship Id="rId118" Type="http://schemas.openxmlformats.org/officeDocument/2006/relationships/hyperlink" Target="https://www.facebook.com/profile.php?id=100082880515282" TargetMode="External"/><Relationship Id="rId325" Type="http://schemas.openxmlformats.org/officeDocument/2006/relationships/hyperlink" Target="https://thanhpho.hagiang.gov.vn/" TargetMode="External"/><Relationship Id="rId532" Type="http://schemas.openxmlformats.org/officeDocument/2006/relationships/hyperlink" Target="https://www.facebook.com/TuoitreConganCaoBang/" TargetMode="External"/><Relationship Id="rId977" Type="http://schemas.openxmlformats.org/officeDocument/2006/relationships/hyperlink" Target="https://www.facebook.com/caxquangphongnrbk/" TargetMode="External"/><Relationship Id="rId171" Type="http://schemas.openxmlformats.org/officeDocument/2006/relationships/hyperlink" Target="https://www.facebook.com/profile.php?id=100079809257776" TargetMode="External"/><Relationship Id="rId837" Type="http://schemas.openxmlformats.org/officeDocument/2006/relationships/hyperlink" Target="https://nganson.backan.gov.vn/index.php?com=gioithieu&amp;id=44" TargetMode="External"/><Relationship Id="rId1022" Type="http://schemas.openxmlformats.org/officeDocument/2006/relationships/hyperlink" Target="https://www.facebook.com/congantinhtuyenquang/?locale=zh_CN" TargetMode="External"/><Relationship Id="rId269" Type="http://schemas.openxmlformats.org/officeDocument/2006/relationships/hyperlink" Target="https://www.facebook.com/profile.php?id=100079952382656" TargetMode="External"/><Relationship Id="rId476" Type="http://schemas.openxmlformats.org/officeDocument/2006/relationships/hyperlink" Target="https://www.facebook.com/nguyentrungthongcocpang/" TargetMode="External"/><Relationship Id="rId683" Type="http://schemas.openxmlformats.org/officeDocument/2006/relationships/hyperlink" Target="https://www.facebook.com/p/C%C3%B4ng-an-x%C3%A3-Ng%C5%A9-L%C3%A3o-Ho%C3%A0-An-Cao-B%E1%BA%B1ng-100066745700042/" TargetMode="External"/><Relationship Id="rId890" Type="http://schemas.openxmlformats.org/officeDocument/2006/relationships/hyperlink" Target="https://quangbach.chodon.backan.gov.vn/" TargetMode="External"/><Relationship Id="rId904" Type="http://schemas.openxmlformats.org/officeDocument/2006/relationships/hyperlink" Target="https://www.facebook.com/TuoitreConganCaoBang/?locale=bn_IN" TargetMode="External"/><Relationship Id="rId33" Type="http://schemas.openxmlformats.org/officeDocument/2006/relationships/hyperlink" Target="https://www.facebook.com/profile.php?id=61551074405643" TargetMode="External"/><Relationship Id="rId129" Type="http://schemas.openxmlformats.org/officeDocument/2006/relationships/hyperlink" Target="https://www.facebook.com/conganxagiaohieu" TargetMode="External"/><Relationship Id="rId336" Type="http://schemas.openxmlformats.org/officeDocument/2006/relationships/hyperlink" Target="https://xngamdangvai.hagiang.gov.vn/" TargetMode="External"/><Relationship Id="rId543" Type="http://schemas.openxmlformats.org/officeDocument/2006/relationships/hyperlink" Target="https://haquang.caobang.gov.vn/qua-trinh-phat-trien" TargetMode="External"/><Relationship Id="rId988" Type="http://schemas.openxmlformats.org/officeDocument/2006/relationships/hyperlink" Target="https://www.tuyenquang.gov.vn/vi/post/bi-thu-tinh-uy-binh-thuan-gui-dien-tham-hoi-tinh-ket-nghia-tuyen-quang?type=NEWS&amp;id=124399" TargetMode="External"/><Relationship Id="rId182" Type="http://schemas.openxmlformats.org/officeDocument/2006/relationships/hyperlink" Target="https://www.facebook.com/profile.php?id=100065544547777" TargetMode="External"/><Relationship Id="rId403" Type="http://schemas.openxmlformats.org/officeDocument/2006/relationships/hyperlink" Target="http://bacquang.hagiang.gov.vn/page/cac-xa-thi-tran.html" TargetMode="External"/><Relationship Id="rId750" Type="http://schemas.openxmlformats.org/officeDocument/2006/relationships/hyperlink" Target="https://canhtan.thachan.caobang.gov.vn/" TargetMode="External"/><Relationship Id="rId848" Type="http://schemas.openxmlformats.org/officeDocument/2006/relationships/hyperlink" Target="https://www.facebook.com/p/C%C3%B4ng-an-x%C3%A3-Thu%E1%BA%A7n-Mang-huy%E1%BB%87n-Ng%C3%A2n-S%C6%A1n-100079702992156/" TargetMode="External"/><Relationship Id="rId1033" Type="http://schemas.openxmlformats.org/officeDocument/2006/relationships/hyperlink" Target="https://www.facebook.com/p/Tu%E1%BB%95i-tr%E1%BA%BB-C%C3%B4ng-an-Th%C3%A0nh-ph%E1%BB%91-V%C4%A9nh-Y%C3%AAn-100066497717181/?locale=nl_BE" TargetMode="External"/><Relationship Id="rId487" Type="http://schemas.openxmlformats.org/officeDocument/2006/relationships/hyperlink" Target="https://baolac.caobang.gov.vn/1348/33978/83015/ubnd-xa-xuan-truong" TargetMode="External"/><Relationship Id="rId610" Type="http://schemas.openxmlformats.org/officeDocument/2006/relationships/hyperlink" Target="https://www.facebook.com/TuoitreConganCaoBang/" TargetMode="External"/><Relationship Id="rId694" Type="http://schemas.openxmlformats.org/officeDocument/2006/relationships/hyperlink" Target="https://www.facebook.com/p/C%C3%B4ng-an-x%C3%A3-Ho%C3%A0ng-Tung-Ho%C3%A0-An-Cao-B%E1%BA%B1ng-100065415702514/" TargetMode="External"/><Relationship Id="rId708" Type="http://schemas.openxmlformats.org/officeDocument/2006/relationships/hyperlink" Target="https://hoaan.caobang.gov.vn/hong-nam" TargetMode="External"/><Relationship Id="rId915" Type="http://schemas.openxmlformats.org/officeDocument/2006/relationships/hyperlink" Target="https://congbao.backan.gov.vn/congbaonew.nsf/0BB38787917C64BF47258729000A78F4/$file/QD%201208.docx" TargetMode="External"/><Relationship Id="rId347" Type="http://schemas.openxmlformats.org/officeDocument/2006/relationships/hyperlink" Target="https://www.facebook.com/congantinhhagiang/" TargetMode="External"/><Relationship Id="rId999" Type="http://schemas.openxmlformats.org/officeDocument/2006/relationships/hyperlink" Target="https://www.facebook.com/p/C%C3%B4ng-an-x%C3%A3-L%C6%B0%E1%BB%A1ng-V%C6%B0%E1%BB%A3ng-TP-Tuy%C3%AAn-Quang-100072249798874/" TargetMode="External"/><Relationship Id="rId1100" Type="http://schemas.openxmlformats.org/officeDocument/2006/relationships/hyperlink" Target="https://phucninh.tuyenquang.gov.vn/" TargetMode="External"/><Relationship Id="rId44" Type="http://schemas.openxmlformats.org/officeDocument/2006/relationships/hyperlink" Target="https://www.facebook.com/profile.php?id=100069548618054" TargetMode="External"/><Relationship Id="rId554" Type="http://schemas.openxmlformats.org/officeDocument/2006/relationships/hyperlink" Target="https://www.facebook.com/p/C%C3%B4ng-an-huy%E1%BB%87n-H%C3%A0-Qu%E1%BA%A3ng-100066390109350/" TargetMode="External"/><Relationship Id="rId761" Type="http://schemas.openxmlformats.org/officeDocument/2006/relationships/hyperlink" Target="https://www.facebook.com/TuoitreConganCaoBang/" TargetMode="External"/><Relationship Id="rId859" Type="http://schemas.openxmlformats.org/officeDocument/2006/relationships/hyperlink" Target="https://vumuon.bachthong.gov.vn/" TargetMode="External"/><Relationship Id="rId193" Type="http://schemas.openxmlformats.org/officeDocument/2006/relationships/hyperlink" Target="https://www.facebook.com/profile.php?id=100067627942996" TargetMode="External"/><Relationship Id="rId207" Type="http://schemas.openxmlformats.org/officeDocument/2006/relationships/hyperlink" Target="https://www.facebook.com/profile.php?id=100068939680546" TargetMode="External"/><Relationship Id="rId414" Type="http://schemas.openxmlformats.org/officeDocument/2006/relationships/hyperlink" Target="https://www.facebook.com/tuoitreconganhagiang/" TargetMode="External"/><Relationship Id="rId498" Type="http://schemas.openxmlformats.org/officeDocument/2006/relationships/hyperlink" Target="https://www.facebook.com/TuoitreConganCaoBang/?locale=sk_SK" TargetMode="External"/><Relationship Id="rId621" Type="http://schemas.openxmlformats.org/officeDocument/2006/relationships/hyperlink" Target="https://www.facebook.com/TuoitreConganCaoBang/?locale=vi_VN" TargetMode="External"/><Relationship Id="rId1044" Type="http://schemas.openxmlformats.org/officeDocument/2006/relationships/hyperlink" Target="https://m.chiemhoa.gov.vn/ubnd-xa-thi-tran.html" TargetMode="External"/><Relationship Id="rId260" Type="http://schemas.openxmlformats.org/officeDocument/2006/relationships/hyperlink" Target="https://www.facebook.com/profile.php?id=100065267303067" TargetMode="External"/><Relationship Id="rId719" Type="http://schemas.openxmlformats.org/officeDocument/2006/relationships/hyperlink" Target="https://thaihoc.baolam.caobang.gov.vn/kinh-te-xa-hoi/uy-ban-nhan-dan-xa-thai-hoc-935029" TargetMode="External"/><Relationship Id="rId926" Type="http://schemas.openxmlformats.org/officeDocument/2006/relationships/hyperlink" Target="https://www.facebook.com/p/C%C3%B4ng-an-x%C3%A3-Thanh-Mai-huy%E1%BB%87n-Ch%E1%BB%A3-M%E1%BB%9Bi-t%E1%BB%89nh-B%E1%BA%AFc-K%E1%BA%A1n-100080277976329/" TargetMode="External"/><Relationship Id="rId55" Type="http://schemas.openxmlformats.org/officeDocument/2006/relationships/hyperlink" Target="https://www.facebook.com/profile.php?id=100085403322267" TargetMode="External"/><Relationship Id="rId120" Type="http://schemas.openxmlformats.org/officeDocument/2006/relationships/hyperlink" Target="https://www.facebook.com/profile.php?id=100082837077811" TargetMode="External"/><Relationship Id="rId358" Type="http://schemas.openxmlformats.org/officeDocument/2006/relationships/hyperlink" Target="https://xtrungthinh.hagiang.gov.vn/" TargetMode="External"/><Relationship Id="rId565" Type="http://schemas.openxmlformats.org/officeDocument/2006/relationships/hyperlink" Target="https://www.facebook.com/TuoitreConganCaoBang/" TargetMode="External"/><Relationship Id="rId772" Type="http://schemas.openxmlformats.org/officeDocument/2006/relationships/hyperlink" Target="http://duclong.thachan.caobang.gov.vn/" TargetMode="External"/><Relationship Id="rId218" Type="http://schemas.openxmlformats.org/officeDocument/2006/relationships/hyperlink" Target="https://www.facebook.com/profile.php?id=100072470102035" TargetMode="External"/><Relationship Id="rId425" Type="http://schemas.openxmlformats.org/officeDocument/2006/relationships/hyperlink" Target=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 TargetMode="External"/><Relationship Id="rId632" Type="http://schemas.openxmlformats.org/officeDocument/2006/relationships/hyperlink" Target="https://trungkhanh.caobang.gov.vn/xa-lang-hieu" TargetMode="External"/><Relationship Id="rId1055" Type="http://schemas.openxmlformats.org/officeDocument/2006/relationships/hyperlink" Target="http://vinhquang.kontumcity.kontum.gov.vn/" TargetMode="External"/><Relationship Id="rId271" Type="http://schemas.openxmlformats.org/officeDocument/2006/relationships/hyperlink" Target="https://www.facebook.com/profile.php?id=100070790086759" TargetMode="External"/><Relationship Id="rId937" Type="http://schemas.openxmlformats.org/officeDocument/2006/relationships/hyperlink" Target="https://backan.gov.vn/pages/thu-hoi-dat-da-giao-cho-cong-ty-co-phan-sahabak-thue-de-xay-dung-nha-may-che-bien-go-sahabak-thanh-binh-tai-khu-cong-nghiep-thanh-binh-huyen-cho-moi-tinh-bac-kan.aspx" TargetMode="External"/><Relationship Id="rId66" Type="http://schemas.openxmlformats.org/officeDocument/2006/relationships/hyperlink" Target="https://www.facebook.com/profile.php?id=100069720521475" TargetMode="External"/><Relationship Id="rId131" Type="http://schemas.openxmlformats.org/officeDocument/2006/relationships/hyperlink" Target="https://www.facebook.com/profile.php?id=100076950112533" TargetMode="External"/><Relationship Id="rId369" Type="http://schemas.openxmlformats.org/officeDocument/2006/relationships/hyperlink" Target="https://xbanngo.hagiang.gov.vn/" TargetMode="External"/><Relationship Id="rId576" Type="http://schemas.openxmlformats.org/officeDocument/2006/relationships/hyperlink" Target="https://ngoccon.trungkhanh.caobang.gov.vn/" TargetMode="External"/><Relationship Id="rId783" Type="http://schemas.openxmlformats.org/officeDocument/2006/relationships/hyperlink" Target="https://ducxuan.backancity.gov.vn/" TargetMode="External"/><Relationship Id="rId990" Type="http://schemas.openxmlformats.org/officeDocument/2006/relationships/hyperlink" Target="http://congbao.tuyenquang.gov.vn/van-ban/linh-vuc/tai-nguyen-va-moi-truong/trang-8.html" TargetMode="External"/><Relationship Id="rId229" Type="http://schemas.openxmlformats.org/officeDocument/2006/relationships/hyperlink" Target="https://www.facebook.com/profile.php?id=100071599237590" TargetMode="External"/><Relationship Id="rId436" Type="http://schemas.openxmlformats.org/officeDocument/2006/relationships/hyperlink" Target="https://www.facebook.com/100077361154813/" TargetMode="External"/><Relationship Id="rId643" Type="http://schemas.openxmlformats.org/officeDocument/2006/relationships/hyperlink" Target="https://www.facebook.com/p/C%C3%B4ng-an-x%C3%A3-Ch%C3%AD-Th%E1%BA%A3o-huy%E1%BB%87n-Qu%E1%BA%A3ng-Ho%C3%A0-t%E1%BB%89nh-Cao-B%E1%BA%B1ng-100093707996574/" TargetMode="External"/><Relationship Id="rId1066" Type="http://schemas.openxmlformats.org/officeDocument/2006/relationships/hyperlink" Target="http://www.tuyenquang.gov.vn/vi/post/quyet-dinh-ve-viec-cong-nhan-xa-bach-xa-huyen-ham-yen-tinh-tuyen-quang-dat-chuan-nong-thon-moi?type=EXECUTIVE_DIRECTION&amp;id=33587" TargetMode="External"/><Relationship Id="rId850" Type="http://schemas.openxmlformats.org/officeDocument/2006/relationships/hyperlink" Target="https://nganson.backan.gov.vn/index.php?com=gioithieu&amp;id=47" TargetMode="External"/><Relationship Id="rId948" Type="http://schemas.openxmlformats.org/officeDocument/2006/relationships/hyperlink" Target="https://congbao.backan.gov.vn/congbaonew.nsf/0BB38787917C64BF47258729000A78F4/$file/QD%201208.docx" TargetMode="External"/><Relationship Id="rId77" Type="http://schemas.openxmlformats.org/officeDocument/2006/relationships/hyperlink" Target="https://www.facebook.com/profile.php?id=100077931254083" TargetMode="External"/><Relationship Id="rId282" Type="http://schemas.openxmlformats.org/officeDocument/2006/relationships/hyperlink" Target="https://www.facebook.com/profile.php?id=100070695501023" TargetMode="External"/><Relationship Id="rId503" Type="http://schemas.openxmlformats.org/officeDocument/2006/relationships/hyperlink" Target="http://sonlap.baolac.caobang.gov.vn/" TargetMode="External"/><Relationship Id="rId587" Type="http://schemas.openxmlformats.org/officeDocument/2006/relationships/hyperlink" Target="https://www.facebook.com/p/C%C3%B4ng-an-x%C3%A3-L%C4%83ng-Hi%E1%BA%BFu-huy%E1%BB%87n-Tr%C3%B9ng-Kh%C3%A1nh-t%E1%BB%89nh-Cao-B%E1%BA%B1ng-100083399404318/" TargetMode="External"/><Relationship Id="rId710" Type="http://schemas.openxmlformats.org/officeDocument/2006/relationships/hyperlink" Target="https://nguyenbinh.caobang.gov.vn/" TargetMode="External"/><Relationship Id="rId808" Type="http://schemas.openxmlformats.org/officeDocument/2006/relationships/hyperlink" Target="https://sonoivu.backan.gov.vn/to-chuc-thanh-cong-ngay-hoi-toan-dan-bao-ve-an-ninh-to-quoc-tai-thon-pu-luon-xa-cao-tan-nam-2023/" TargetMode="External"/><Relationship Id="rId8" Type="http://schemas.openxmlformats.org/officeDocument/2006/relationships/hyperlink" Target="https://www.facebook.com/profile.php?id=100093271037133" TargetMode="External"/><Relationship Id="rId142" Type="http://schemas.openxmlformats.org/officeDocument/2006/relationships/hyperlink" Target="https://www.facebook.com/conganxaleloi" TargetMode="External"/><Relationship Id="rId447" Type="http://schemas.openxmlformats.org/officeDocument/2006/relationships/hyperlink" Target="https://ubndtp.caobang.gov.vn/ubnd-xa-hung-dao" TargetMode="External"/><Relationship Id="rId794" Type="http://schemas.openxmlformats.org/officeDocument/2006/relationships/hyperlink" Target="https://nhanmon.pacnam.gov.vn/" TargetMode="External"/><Relationship Id="rId1077" Type="http://schemas.openxmlformats.org/officeDocument/2006/relationships/hyperlink" Target="http://congbao.tuyenquang.gov.vn/van-ban/noi-ban-hanh/ubnd-huyen-ham-yen.html" TargetMode="External"/><Relationship Id="rId654" Type="http://schemas.openxmlformats.org/officeDocument/2006/relationships/hyperlink" Target="https://www.facebook.com/224396292776192/" TargetMode="External"/><Relationship Id="rId861" Type="http://schemas.openxmlformats.org/officeDocument/2006/relationships/hyperlink" Target="https://donphong.bachthong.gov.vn/" TargetMode="External"/><Relationship Id="rId959" Type="http://schemas.openxmlformats.org/officeDocument/2006/relationships/hyperlink" Target="https://nari.backan.gov.vn/category/di-tich-danh-thang/" TargetMode="External"/><Relationship Id="rId293" Type="http://schemas.openxmlformats.org/officeDocument/2006/relationships/hyperlink" Target="https://www.facebook.com/profile.php?id=100077361154813" TargetMode="External"/><Relationship Id="rId307" Type="http://schemas.openxmlformats.org/officeDocument/2006/relationships/hyperlink" Target="https://xphunam.hagiang.gov.vn/" TargetMode="External"/><Relationship Id="rId514" Type="http://schemas.openxmlformats.org/officeDocument/2006/relationships/hyperlink" Target="https://luongthong.haquang.caobang.gov.vn/" TargetMode="External"/><Relationship Id="rId721" Type="http://schemas.openxmlformats.org/officeDocument/2006/relationships/hyperlink" Target="https://nguyenbinh.caobang.gov.vn/1350/34066/69782/xa-vu-nong" TargetMode="External"/><Relationship Id="rId88" Type="http://schemas.openxmlformats.org/officeDocument/2006/relationships/hyperlink" Target="https://www.facebook.com/profile.php?id=100089993568018" TargetMode="External"/><Relationship Id="rId153" Type="http://schemas.openxmlformats.org/officeDocument/2006/relationships/hyperlink" Target="https://www.facebook.com/profile.php?id=100065558770322" TargetMode="External"/><Relationship Id="rId360" Type="http://schemas.openxmlformats.org/officeDocument/2006/relationships/hyperlink" Target="https://xinman.hagiang.gov.vn/chi-tiet-tin-tuc/-/news/44765/l%E1%BB%85-c%C3%B4ng-b%E1%BB%91-s%C3%A1p-nh%E1%BA%ADp-x%C3%A3-ng%C3%A1n-chi%C3%AAn-v%C3%A0o-x%C3%A3-trung-th%E1%BB%8Bnh.html" TargetMode="External"/><Relationship Id="rId598" Type="http://schemas.openxmlformats.org/officeDocument/2006/relationships/hyperlink" Target="https://trungkhanh.caobang.gov.vn/xa-duc-hong" TargetMode="External"/><Relationship Id="rId819" Type="http://schemas.openxmlformats.org/officeDocument/2006/relationships/hyperlink" Target="https://sotuphap.backan.gov.vn/chinh-sach-uu-dai-co-hoi-dau-tu/chu-truong-dau-tu-cong-trinh-cai-tao-nang-cap-duong-don-den-na-mo-xa-khang-ninh-huyen-ba-be-tinh-101387" TargetMode="External"/><Relationship Id="rId1004" Type="http://schemas.openxmlformats.org/officeDocument/2006/relationships/hyperlink" Target="http://lambinh.tuyenquang.gov.vn/vi/tin-bai/dong-chi-pho-chu-tich-ubnd-tinh-nguyen-the-giang-du-ngay-hoi-dai-doan-ket-toan-dan-toc-tai-xa-xuan-lap?type=NEWS&amp;id=131513" TargetMode="External"/><Relationship Id="rId220" Type="http://schemas.openxmlformats.org/officeDocument/2006/relationships/hyperlink" Target="https://www.facebook.com/ConganxaPhongChau" TargetMode="External"/><Relationship Id="rId458" Type="http://schemas.openxmlformats.org/officeDocument/2006/relationships/hyperlink" Target="https://www.facebook.com/p/C%C3%B4ng-an-x%C3%A3-V%C4%A9nh-Quang-TP-Cao-B%E1%BA%B1ng-100068969147419/" TargetMode="External"/><Relationship Id="rId665" Type="http://schemas.openxmlformats.org/officeDocument/2006/relationships/hyperlink" Target="http://daison.quanghoa.caobang.gov.vn/" TargetMode="External"/><Relationship Id="rId872" Type="http://schemas.openxmlformats.org/officeDocument/2006/relationships/hyperlink" Target="https://www.facebook.com/p/Tu%E1%BB%95i-tr%E1%BA%BB-C%C3%B4ng-an-t%E1%BB%89nh-B%E1%BA%AFc-K%E1%BA%A1n-100057574024652/" TargetMode="External"/><Relationship Id="rId1088" Type="http://schemas.openxmlformats.org/officeDocument/2006/relationships/hyperlink" Target="https://www.facebook.com/conganxaquyquan/" TargetMode="External"/><Relationship Id="rId15" Type="http://schemas.openxmlformats.org/officeDocument/2006/relationships/hyperlink" Target="https://www.facebook.com/profile.php?id=100090428274384" TargetMode="External"/><Relationship Id="rId318" Type="http://schemas.openxmlformats.org/officeDocument/2006/relationships/hyperlink" Target="https://www.facebook.com/tuoitreconganhagiang/" TargetMode="External"/><Relationship Id="rId525" Type="http://schemas.openxmlformats.org/officeDocument/2006/relationships/hyperlink" Target="https://www.facebook.com/TuoitreConganCaoBang/" TargetMode="External"/><Relationship Id="rId732" Type="http://schemas.openxmlformats.org/officeDocument/2006/relationships/hyperlink" Target="https://www.facebook.com/TuoitreConganCaoBang/" TargetMode="External"/><Relationship Id="rId99" Type="http://schemas.openxmlformats.org/officeDocument/2006/relationships/hyperlink" Target="https://www.facebook.com/profile.php?id=100070720184912" TargetMode="External"/><Relationship Id="rId164" Type="http://schemas.openxmlformats.org/officeDocument/2006/relationships/hyperlink" Target="https://www.facebook.com/profile.php?id=100080860304168" TargetMode="External"/><Relationship Id="rId371" Type="http://schemas.openxmlformats.org/officeDocument/2006/relationships/hyperlink" Target="https://xinman.hagiang.gov.vn/" TargetMode="External"/><Relationship Id="rId1015" Type="http://schemas.openxmlformats.org/officeDocument/2006/relationships/hyperlink" Target="http://congbao.tuyenquang.gov.vn/van-ban/noi-ban-hanh/ubnd-huyen-na-hang/trang-3.html" TargetMode="External"/><Relationship Id="rId469" Type="http://schemas.openxmlformats.org/officeDocument/2006/relationships/hyperlink" Target="https://thaihoc.baolam.caobang.gov.vn/kinh-te-xa-hoi/uy-ban-nhan-dan-xa-thai-hoc-935029" TargetMode="External"/><Relationship Id="rId676" Type="http://schemas.openxmlformats.org/officeDocument/2006/relationships/hyperlink" Target="https://namtuan.hoaan.caobang.gov.vn/" TargetMode="External"/><Relationship Id="rId883" Type="http://schemas.openxmlformats.org/officeDocument/2006/relationships/hyperlink" Target="https://xuanlac.chodon.backan.gov.vn/" TargetMode="External"/><Relationship Id="rId1099" Type="http://schemas.openxmlformats.org/officeDocument/2006/relationships/hyperlink" Target="https://www.facebook.com/Phucninhyensontuyenquang/" TargetMode="External"/><Relationship Id="rId26" Type="http://schemas.openxmlformats.org/officeDocument/2006/relationships/hyperlink" Target="https://www.facebook.com/profile.php?id=100080000080346" TargetMode="External"/><Relationship Id="rId231" Type="http://schemas.openxmlformats.org/officeDocument/2006/relationships/hyperlink" Target="https://www.facebook.com/profile.php?id=100067684674526" TargetMode="External"/><Relationship Id="rId329" Type="http://schemas.openxmlformats.org/officeDocument/2006/relationships/hyperlink" Target="https://tantien.tpbacgiang.bacgiang.gov.vn/" TargetMode="External"/><Relationship Id="rId536" Type="http://schemas.openxmlformats.org/officeDocument/2006/relationships/hyperlink" Target="https://www.facebook.com/TuoitreConganCaoBang/" TargetMode="External"/><Relationship Id="rId175" Type="http://schemas.openxmlformats.org/officeDocument/2006/relationships/hyperlink" Target="https://www.facebook.com/profile.php?id=100066895833964" TargetMode="External"/><Relationship Id="rId743" Type="http://schemas.openxmlformats.org/officeDocument/2006/relationships/hyperlink" Target="https://thanhcong.nguyenbinh.caobang.gov.vn/" TargetMode="External"/><Relationship Id="rId950" Type="http://schemas.openxmlformats.org/officeDocument/2006/relationships/hyperlink" Target="https://www.facebook.com/p/Tu%E1%BB%95i-tr%E1%BA%BB-C%C3%B4ng-an-t%E1%BB%89nh-B%E1%BA%AFc-K%E1%BA%A1n-100057574024652/?locale=pt_PT" TargetMode="External"/><Relationship Id="rId1026" Type="http://schemas.openxmlformats.org/officeDocument/2006/relationships/hyperlink" Target="https://www.facebook.com/p/C%C3%B4ng-An-x%C3%A3-N%C4%83ng-Kh%E1%BA%A3-huy%E1%BB%87n-Na-Hang-t%E1%BB%89nh-Tuy%C3%AAn-Quang-100070231839560/" TargetMode="External"/><Relationship Id="rId382" Type="http://schemas.openxmlformats.org/officeDocument/2006/relationships/hyperlink" Target="https://tanchau.tayninh.gov.vn/vi/page/Uy-ban-nhan-dan-xa-Tan-Thanh.html" TargetMode="External"/><Relationship Id="rId603" Type="http://schemas.openxmlformats.org/officeDocument/2006/relationships/hyperlink" Target="https://doaiduong.trungkhanh.caobang.gov.vn/uy-ban-nhan-dan" TargetMode="External"/><Relationship Id="rId687" Type="http://schemas.openxmlformats.org/officeDocument/2006/relationships/hyperlink" Target="https://hoaan.caobang.gov.vn/van-ban" TargetMode="External"/><Relationship Id="rId810" Type="http://schemas.openxmlformats.org/officeDocument/2006/relationships/hyperlink" Target="https://hanhchinhcong.backan.gov.vn/portaldvc/Pages/2022-11-22/Ket-qua-kiem-tra-De-an-06-cua-Van-phong-UBND-tinh-by99s7o79u37.aspx" TargetMode="External"/><Relationship Id="rId908" Type="http://schemas.openxmlformats.org/officeDocument/2006/relationships/hyperlink" Target="https://www.facebook.com/p/C%C3%B4ng-an-x%C3%A3-%C4%90%E1%BA%A1i-S%E1%BA%A3o-100072378789734/?locale=zh_TW" TargetMode="External"/><Relationship Id="rId242" Type="http://schemas.openxmlformats.org/officeDocument/2006/relationships/hyperlink" Target="https://www.facebook.com/profile.php?id=100080935257929" TargetMode="External"/><Relationship Id="rId894" Type="http://schemas.openxmlformats.org/officeDocument/2006/relationships/hyperlink" Target="http://yenthinh.chodon.backan.gov.vn/" TargetMode="External"/><Relationship Id="rId37" Type="http://schemas.openxmlformats.org/officeDocument/2006/relationships/hyperlink" Target="https://www.facebook.com/profile.php?id=100070231839560" TargetMode="External"/><Relationship Id="rId102" Type="http://schemas.openxmlformats.org/officeDocument/2006/relationships/hyperlink" Target="https://www.facebook.com/profile.php?id=100087008181912" TargetMode="External"/><Relationship Id="rId547" Type="http://schemas.openxmlformats.org/officeDocument/2006/relationships/hyperlink" Target="https://caobang.gov.vn/so-ban-nganh-pa/van-phong-ubnd-tinh-941948" TargetMode="External"/><Relationship Id="rId754" Type="http://schemas.openxmlformats.org/officeDocument/2006/relationships/hyperlink" Target="http://minhkhai.thachan.caobang.gov.vn/" TargetMode="External"/><Relationship Id="rId961" Type="http://schemas.openxmlformats.org/officeDocument/2006/relationships/hyperlink" Target="https://www.facebook.com/TuoitreConganCaoBang/?locale=bn_IN" TargetMode="External"/><Relationship Id="rId90" Type="http://schemas.openxmlformats.org/officeDocument/2006/relationships/hyperlink" Target="https://www.facebook.com/profile.php?id=61554105668661" TargetMode="External"/><Relationship Id="rId186" Type="http://schemas.openxmlformats.org/officeDocument/2006/relationships/hyperlink" Target="https://www.facebook.com/CongAnXaDanChu" TargetMode="External"/><Relationship Id="rId393" Type="http://schemas.openxmlformats.org/officeDocument/2006/relationships/hyperlink" Target="https://www.facebook.com/tuoitreconganhagiang/" TargetMode="External"/><Relationship Id="rId407" Type="http://schemas.openxmlformats.org/officeDocument/2006/relationships/hyperlink" Target="http://bacquang.hagiang.gov.vn/page/cac-xa-thi-tran.html" TargetMode="External"/><Relationship Id="rId614" Type="http://schemas.openxmlformats.org/officeDocument/2006/relationships/hyperlink" Target="https://www.facebook.com/TuoitreConganCaoBang/" TargetMode="External"/><Relationship Id="rId821" Type="http://schemas.openxmlformats.org/officeDocument/2006/relationships/hyperlink" Target="https://www.facebook.com/p/Tu%E1%BB%95i-tr%E1%BA%BB-C%C3%B4ng-an-t%E1%BB%89nh-B%E1%BA%AFc-K%E1%BA%A1n-100057574024652/" TargetMode="External"/><Relationship Id="rId1037" Type="http://schemas.openxmlformats.org/officeDocument/2006/relationships/hyperlink" Target="https://m.chiemhoa.gov.vn/ubnd-xa-thi-tran.html" TargetMode="External"/><Relationship Id="rId253" Type="http://schemas.openxmlformats.org/officeDocument/2006/relationships/hyperlink" Target="https://www.facebook.com/profile.php?id=100082086327384" TargetMode="External"/><Relationship Id="rId460" Type="http://schemas.openxmlformats.org/officeDocument/2006/relationships/hyperlink" Target="https://quanglam.baolam.caobang.gov.vn/" TargetMode="External"/><Relationship Id="rId698" Type="http://schemas.openxmlformats.org/officeDocument/2006/relationships/hyperlink" Target="https://www.facebook.com/TuoitreConganCaoBang/" TargetMode="External"/><Relationship Id="rId919" Type="http://schemas.openxmlformats.org/officeDocument/2006/relationships/hyperlink" Target="https://sovhttdl.backan.gov.vn/tin-tuc/309" TargetMode="External"/><Relationship Id="rId1090" Type="http://schemas.openxmlformats.org/officeDocument/2006/relationships/hyperlink" Target="https://yenson.tuyenquang.gov.vn/" TargetMode="External"/><Relationship Id="rId48" Type="http://schemas.openxmlformats.org/officeDocument/2006/relationships/hyperlink" Target="https://www.facebook.com/profile.php?id=100088718357485" TargetMode="External"/><Relationship Id="rId113" Type="http://schemas.openxmlformats.org/officeDocument/2006/relationships/hyperlink" Target="https://www.facebook.com/profile.php?id=100083001679187" TargetMode="External"/><Relationship Id="rId320" Type="http://schemas.openxmlformats.org/officeDocument/2006/relationships/hyperlink" Target="https://hoangsuphi.hagiang.gov.vn/chi-tiet-tin-tuc/-/news/44725/x%25C3%25A3-th%25C3%25A8n-chu-ph%25C3%25ACn-huy%25E1%25BB%2587n-ho%25C3%25A0ng-su-ph%25C3%25AC-t%25E1%25BB%2589nh-h%25C3%25A0-giang.html" TargetMode="External"/><Relationship Id="rId558" Type="http://schemas.openxmlformats.org/officeDocument/2006/relationships/hyperlink" Target="https://caobang.gov.vn/thong-tin-chi-dao-dieu-hanh-cua-tinh/tiep-nhan-khoan-vien-tro-quoc-te-khan-cap-de-cuu-tro-cho-cac-ho-gia-dinh-tai-xa-co-ba-va-xa-phan-993224" TargetMode="External"/><Relationship Id="rId765" Type="http://schemas.openxmlformats.org/officeDocument/2006/relationships/hyperlink" Target="https://www.facebook.com/conganxaquangtrongthachancaobang/" TargetMode="External"/><Relationship Id="rId972" Type="http://schemas.openxmlformats.org/officeDocument/2006/relationships/hyperlink" Target="https://nari.backan.gov.vn/category/tin-moi/page/40/" TargetMode="External"/><Relationship Id="rId197" Type="http://schemas.openxmlformats.org/officeDocument/2006/relationships/hyperlink" Target="https://www.facebook.com/profile.php?id=100067970618157" TargetMode="External"/><Relationship Id="rId418" Type="http://schemas.openxmlformats.org/officeDocument/2006/relationships/hyperlink" Target=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 TargetMode="External"/><Relationship Id="rId625" Type="http://schemas.openxmlformats.org/officeDocument/2006/relationships/hyperlink" Target="https://www.facebook.com/TuoitreConganCaoBang/" TargetMode="External"/><Relationship Id="rId832" Type="http://schemas.openxmlformats.org/officeDocument/2006/relationships/hyperlink" Target="https://www.facebook.com/tuoitrecongansonla/" TargetMode="External"/><Relationship Id="rId1048" Type="http://schemas.openxmlformats.org/officeDocument/2006/relationships/hyperlink" Target="http://www.tuyenquang.gov.vn/vi/post/dai-ta-pham-kim-dinh-du-ngay-hoi-toan-dan-bao-ve-an-ninh-to-quoc-tai-xa-phuc-thinh?type=NEWS&amp;id=115112" TargetMode="External"/><Relationship Id="rId264" Type="http://schemas.openxmlformats.org/officeDocument/2006/relationships/hyperlink" Target="https://www.facebook.com/Conganxakimcuc" TargetMode="External"/><Relationship Id="rId471" Type="http://schemas.openxmlformats.org/officeDocument/2006/relationships/hyperlink" Target="http://thaison.baolam.caobang.gov.vn/" TargetMode="External"/><Relationship Id="rId59" Type="http://schemas.openxmlformats.org/officeDocument/2006/relationships/hyperlink" Target="https://www.facebook.com/profile.php?id=100067700751324" TargetMode="External"/><Relationship Id="rId124" Type="http://schemas.openxmlformats.org/officeDocument/2006/relationships/hyperlink" Target="https://www.facebook.com/profile.php?id=100080251298846" TargetMode="External"/><Relationship Id="rId569" Type="http://schemas.openxmlformats.org/officeDocument/2006/relationships/hyperlink" Target="https://www.facebook.com/p/C%C3%B4ng-an-x%C3%A3-Cao-Ch%C6%B0%C6%A1ng-huy%E1%BB%87n-Tr%C3%B9ng-Kh%C3%A1nh-t%E1%BB%89nh-Cao-B%E1%BA%B1ng-100072120556456/" TargetMode="External"/><Relationship Id="rId776" Type="http://schemas.openxmlformats.org/officeDocument/2006/relationships/hyperlink" Target="https://leloi.thachan.caobang.gov.vn/" TargetMode="External"/><Relationship Id="rId983" Type="http://schemas.openxmlformats.org/officeDocument/2006/relationships/hyperlink" Target="https://www.facebook.com/Conganxadongxahuyennari/" TargetMode="External"/><Relationship Id="rId331" Type="http://schemas.openxmlformats.org/officeDocument/2006/relationships/hyperlink" Target="https://hoangsuphi.hagiang.gov.vn/chi-tiet-tin-tuc/-/news/44725/th%C3%B4ng-tin-gi%E1%BB%9Bi-thi%E1%BB%87u-%E1%BB%A6y-ban-nh%C3%A2n-d%C3%A2n-x%C3%A3-n%C3%A0ng-%C4%90%C3%B4n-huy%E1%BB%87n-ho%C3%A0ng-su-ph%C3%AC.html" TargetMode="External"/><Relationship Id="rId429" Type="http://schemas.openxmlformats.org/officeDocument/2006/relationships/hyperlink" Target="https://quangbinh.hagiang.gov.vn/chi-tiet-tin-tuc/-/news/44749/x%C3%A3-n%C3%A0-kh%C6%B0%C6%A1ng.html" TargetMode="External"/><Relationship Id="rId636" Type="http://schemas.openxmlformats.org/officeDocument/2006/relationships/hyperlink" Target="https://quoctoan.quanghoa.caobang.gov.vn/" TargetMode="External"/><Relationship Id="rId1059" Type="http://schemas.openxmlformats.org/officeDocument/2006/relationships/hyperlink" Target="https://m.chiemhoa.gov.vn/ubnd-xa-thi-tran.html" TargetMode="External"/><Relationship Id="rId843" Type="http://schemas.openxmlformats.org/officeDocument/2006/relationships/hyperlink" Target="https://nganson.backan.gov.vn/index.php?com=gioithieu&amp;id=42" TargetMode="External"/><Relationship Id="rId275" Type="http://schemas.openxmlformats.org/officeDocument/2006/relationships/hyperlink" Target="https://www.facebook.com/CAXMONGANBL" TargetMode="External"/><Relationship Id="rId482" Type="http://schemas.openxmlformats.org/officeDocument/2006/relationships/hyperlink" Target="https://www.facebook.com/TuoitreConganCaoBang/" TargetMode="External"/><Relationship Id="rId703" Type="http://schemas.openxmlformats.org/officeDocument/2006/relationships/hyperlink" Target="https://binhduong.hoaan.caobang.gov.vn/" TargetMode="External"/><Relationship Id="rId910" Type="http://schemas.openxmlformats.org/officeDocument/2006/relationships/hyperlink" Target="https://nghiata.chodon.backan.gov.vn/" TargetMode="External"/><Relationship Id="rId135" Type="http://schemas.openxmlformats.org/officeDocument/2006/relationships/hyperlink" Target="https://www.facebook.com/conganxanongthuong" TargetMode="External"/><Relationship Id="rId342" Type="http://schemas.openxmlformats.org/officeDocument/2006/relationships/hyperlink" Target="https://www.facebook.com/100083054333059" TargetMode="External"/><Relationship Id="rId787" Type="http://schemas.openxmlformats.org/officeDocument/2006/relationships/hyperlink" Target="https://huyentung.backancity.gov.vn/" TargetMode="External"/><Relationship Id="rId994" Type="http://schemas.openxmlformats.org/officeDocument/2006/relationships/hyperlink" Target="https://www.facebook.com/p/C%C3%B4ng-an-ph%C6%B0%E1%BB%9Dng-T%C3%A2n-H%C3%A0-TP-Tuy%C3%AAn-Quang-100068061935760/" TargetMode="External"/><Relationship Id="rId202" Type="http://schemas.openxmlformats.org/officeDocument/2006/relationships/hyperlink" Target="https://www.facebook.com/profile.php?id=100079918016944" TargetMode="External"/><Relationship Id="rId647" Type="http://schemas.openxmlformats.org/officeDocument/2006/relationships/hyperlink" Target="https://www.facebook.com/TuoitreConganCaoBang/" TargetMode="External"/><Relationship Id="rId854" Type="http://schemas.openxmlformats.org/officeDocument/2006/relationships/hyperlink" Target="http://soyte.backan.gov.vn/index.php/lien-he/item/1197-xa-phuong-linh-dat-bo-tieu-chi-quoc-gia-ve-y-te" TargetMode="External"/><Relationship Id="rId286" Type="http://schemas.openxmlformats.org/officeDocument/2006/relationships/hyperlink" Target="https://www.facebook.com/profile.php?id=100069268357387" TargetMode="External"/><Relationship Id="rId493" Type="http://schemas.openxmlformats.org/officeDocument/2006/relationships/hyperlink" Target="https://nguyenbinh.caobang.gov.vn/xa-phan-thanh" TargetMode="External"/><Relationship Id="rId507" Type="http://schemas.openxmlformats.org/officeDocument/2006/relationships/hyperlink" Target="https://www.facebook.com/p/Tu%E1%BB%95i-tr%E1%BA%BB-C%C3%B4ng-an-Th%C3%A0nh-ph%E1%BB%91-V%C4%A9nh-Y%C3%AAn-100066497717181/" TargetMode="External"/><Relationship Id="rId714" Type="http://schemas.openxmlformats.org/officeDocument/2006/relationships/hyperlink" Target="http://yenlac.nguyenbinh.caobang.gov.vn/" TargetMode="External"/><Relationship Id="rId921" Type="http://schemas.openxmlformats.org/officeDocument/2006/relationships/hyperlink" Target="https://hanhchinhcong.backan.gov.vn/portaldvc/Pages/2023-12-27/Tang-Bang-khen-cua-Chu-tich-UBND-tinh-cho-cac-tap-j2c1kygf2bf6.aspx" TargetMode="External"/><Relationship Id="rId50" Type="http://schemas.openxmlformats.org/officeDocument/2006/relationships/hyperlink" Target="https://www.facebook.com/profile.php?id=100033418363231" TargetMode="External"/><Relationship Id="rId146" Type="http://schemas.openxmlformats.org/officeDocument/2006/relationships/hyperlink" Target="https://www.facebook.com/conganxaquangtrongthachancaobang" TargetMode="External"/><Relationship Id="rId353" Type="http://schemas.openxmlformats.org/officeDocument/2006/relationships/hyperlink" Target="https://xinman.hagiang.gov.vn/" TargetMode="External"/><Relationship Id="rId560" Type="http://schemas.openxmlformats.org/officeDocument/2006/relationships/hyperlink" Target="http://triphuong.trungkhanh.caobang.gov.vn/" TargetMode="External"/><Relationship Id="rId798" Type="http://schemas.openxmlformats.org/officeDocument/2006/relationships/hyperlink" Target="https://backan.gov.vn/pages/van-ban.aspx?uid=1a7e7564-60a3-4d04-a04d-743aca0b428d&amp;itemid=7033" TargetMode="External"/><Relationship Id="rId213" Type="http://schemas.openxmlformats.org/officeDocument/2006/relationships/hyperlink" Target="https://www.facebook.com/profile.php?id=100076189419179" TargetMode="External"/><Relationship Id="rId420" Type="http://schemas.openxmlformats.org/officeDocument/2006/relationships/hyperlink" Target="https://yenbinh.yenbai.gov.vn/Articles/one/Thong-tin-thi-tran-Yen-Binh" TargetMode="External"/><Relationship Id="rId658" Type="http://schemas.openxmlformats.org/officeDocument/2006/relationships/hyperlink" Target="https://www.facebook.com/510695576958104" TargetMode="External"/><Relationship Id="rId865" Type="http://schemas.openxmlformats.org/officeDocument/2006/relationships/hyperlink" Target="https://www.facebook.com/p/Tu%E1%BB%95i-tr%E1%BA%BB-C%C3%B4ng-an-t%E1%BB%89nh-B%E1%BA%AFc-K%E1%BA%A1n-100057574024652/" TargetMode="External"/><Relationship Id="rId1050" Type="http://schemas.openxmlformats.org/officeDocument/2006/relationships/hyperlink" Target="https://m.chiemhoa.gov.vn/ubnd-xa-thi-tran.html" TargetMode="External"/><Relationship Id="rId297" Type="http://schemas.openxmlformats.org/officeDocument/2006/relationships/hyperlink" Target="https://www.facebook.com/profile.php?id=100093078435078" TargetMode="External"/><Relationship Id="rId518" Type="http://schemas.openxmlformats.org/officeDocument/2006/relationships/hyperlink" Target="http://ngocdong.haquang.caobang.gov.vn/" TargetMode="External"/><Relationship Id="rId725" Type="http://schemas.openxmlformats.org/officeDocument/2006/relationships/hyperlink" Target="https://nguyenbinh.caobang.gov.vn/xa-the-duc" TargetMode="External"/><Relationship Id="rId932" Type="http://schemas.openxmlformats.org/officeDocument/2006/relationships/hyperlink" Target="https://backan.gov.vn/Pages/van-ban.aspx?uid=2e660c01-76bf-4c30-833c-e47e108bc77f&amp;itemid=4190" TargetMode="External"/><Relationship Id="rId157" Type="http://schemas.openxmlformats.org/officeDocument/2006/relationships/hyperlink" Target="https://www.facebook.com/caxtk.nbcb" TargetMode="External"/><Relationship Id="rId364" Type="http://schemas.openxmlformats.org/officeDocument/2006/relationships/hyperlink" Target="https://xinman.hagiang.gov.vn/" TargetMode="External"/><Relationship Id="rId1008" Type="http://schemas.openxmlformats.org/officeDocument/2006/relationships/hyperlink" Target="https://www.facebook.com/p/C%C3%94NG-AN-L%C3%82M-B%C3%8CNH-100064411584657/" TargetMode="External"/><Relationship Id="rId61" Type="http://schemas.openxmlformats.org/officeDocument/2006/relationships/hyperlink" Target="https://www.facebook.com/profile.php?id=100083109587773" TargetMode="External"/><Relationship Id="rId571" Type="http://schemas.openxmlformats.org/officeDocument/2006/relationships/hyperlink" Target="https://quoctoan.quanghoa.caobang.gov.vn/" TargetMode="External"/><Relationship Id="rId669" Type="http://schemas.openxmlformats.org/officeDocument/2006/relationships/hyperlink" Target="https://tienthanh.quanghoa.caobang.gov.vn/" TargetMode="External"/><Relationship Id="rId876" Type="http://schemas.openxmlformats.org/officeDocument/2006/relationships/hyperlink" Target="https://mythanh.bachthong.gov.vn/" TargetMode="External"/><Relationship Id="rId19" Type="http://schemas.openxmlformats.org/officeDocument/2006/relationships/hyperlink" Target="https://www.facebook.com/ConganxaLinhPhu" TargetMode="External"/><Relationship Id="rId224" Type="http://schemas.openxmlformats.org/officeDocument/2006/relationships/hyperlink" Target="https://www.facebook.com/doxuantiep.caobang" TargetMode="External"/><Relationship Id="rId431" Type="http://schemas.openxmlformats.org/officeDocument/2006/relationships/hyperlink" Target="https://quangbinh.hagiang.gov.vn/chi-tiet-tin-tuc/-/news/44749/x%25C3%25A3-v%25C4%25A9-th%25C6%25B0%25E1%25BB%25A3ng.html" TargetMode="External"/><Relationship Id="rId529" Type="http://schemas.openxmlformats.org/officeDocument/2006/relationships/hyperlink" Target="https://www.facebook.com/TuoitreConganCaoBang/" TargetMode="External"/><Relationship Id="rId736" Type="http://schemas.openxmlformats.org/officeDocument/2006/relationships/hyperlink" Target="https://www.facebook.com/TuoitreConganCaoBang/" TargetMode="External"/><Relationship Id="rId1061" Type="http://schemas.openxmlformats.org/officeDocument/2006/relationships/hyperlink" Target="https://www.facebook.com/tuoitreconganquangbinh/" TargetMode="External"/><Relationship Id="rId168" Type="http://schemas.openxmlformats.org/officeDocument/2006/relationships/hyperlink" Target="https://www.facebook.com/profile.php?id=100077552891239" TargetMode="External"/><Relationship Id="rId943" Type="http://schemas.openxmlformats.org/officeDocument/2006/relationships/hyperlink" Target="https://congbao.backan.gov.vn/congbao.nsf/EEC5BF212B736F9A47258526000EAB86/$file/QD_84.signed.pdf" TargetMode="External"/><Relationship Id="rId1019" Type="http://schemas.openxmlformats.org/officeDocument/2006/relationships/hyperlink" Target="http://nahang.tuyenquang.gov.vn/vi/tin-bai/dong-chi-chu-tich-ubnd-huyen-lam-viec-voi-xa-yen-hoa-ve-cong-tac-quan-ly-dat-dai-cho-hanh-lang-an-toan-giao-thong?type=NEWS&amp;id=112379" TargetMode="External"/><Relationship Id="rId72" Type="http://schemas.openxmlformats.org/officeDocument/2006/relationships/hyperlink" Target="https://www.facebook.com/conganxaxcuongloihuyennari" TargetMode="External"/><Relationship Id="rId375" Type="http://schemas.openxmlformats.org/officeDocument/2006/relationships/hyperlink" Target="https://xinman.hagiang.gov.vn/vi/chi-tiet-tin-tuc/-/news/44765/le-hoi-dinh-muong-xa-khuon-lung-nam-2023.html" TargetMode="External"/><Relationship Id="rId582" Type="http://schemas.openxmlformats.org/officeDocument/2006/relationships/hyperlink" Target="https://trungkhanh.caobang.gov.vn/xa-dinh-phong" TargetMode="External"/><Relationship Id="rId803" Type="http://schemas.openxmlformats.org/officeDocument/2006/relationships/hyperlink" Target="http://dongthang.chodon.backan.gov.vn/" TargetMode="External"/><Relationship Id="rId3" Type="http://schemas.openxmlformats.org/officeDocument/2006/relationships/hyperlink" Target="https://www.facebook.com/caxtrungtruc" TargetMode="External"/><Relationship Id="rId235" Type="http://schemas.openxmlformats.org/officeDocument/2006/relationships/hyperlink" Target="https://www.facebook.com/profile.php?id=100067717521475" TargetMode="External"/><Relationship Id="rId442" Type="http://schemas.openxmlformats.org/officeDocument/2006/relationships/hyperlink" Target="https://www.facebook.com/p/C%C3%B4ng-an-ph%C6%B0%E1%BB%9Dng-Ho%C3%A0-Chung-TPCB-100069346173924/" TargetMode="External"/><Relationship Id="rId887" Type="http://schemas.openxmlformats.org/officeDocument/2006/relationships/hyperlink" Target="https://www.facebook.com/p/Tu%E1%BB%95i-tr%E1%BA%BB-C%C3%B4ng-an-t%E1%BB%89nh-B%E1%BA%AFc-K%E1%BA%A1n-100057574024652/" TargetMode="External"/><Relationship Id="rId1072" Type="http://schemas.openxmlformats.org/officeDocument/2006/relationships/hyperlink" Target="http://congbao.tuyenquang.gov.vn/van-ban/noi-ban-hanh/ubnd-huyen-ham-yen.html" TargetMode="External"/><Relationship Id="rId302" Type="http://schemas.openxmlformats.org/officeDocument/2006/relationships/hyperlink" Target="https://bacme.hagiang.gov.vn/chi-tiet-tin-tuc/-/news/44693/th%E1%BB%8B-tr%E1%BA%A5n-y%C3%AAn-ph%C3%BA-huy%E1%BB%87n-b%E1%BA%AFc-m%C3%AA-10-n%C4%83m-x%C3%A2y-d%E1%BB%B1ng-v%C3%A0-ph%C3%A1t-tri%E1%BB%83n.html" TargetMode="External"/><Relationship Id="rId747" Type="http://schemas.openxmlformats.org/officeDocument/2006/relationships/hyperlink" Target="https://www.facebook.com/p/C%C3%B4ng-an-Th%E1%BB%8B-Tr%E1%BA%A5n-%C4%90%C3%B4ng-Kh%C3%AA-100079492961310/" TargetMode="External"/><Relationship Id="rId954" Type="http://schemas.openxmlformats.org/officeDocument/2006/relationships/hyperlink" Target="https://www.facebook.com/p/Tu%E1%BB%95i-tr%E1%BA%BB-C%C3%B4ng-an-t%E1%BB%89nh-B%E1%BA%AFc-K%E1%BA%A1n-100057574024652/" TargetMode="External"/><Relationship Id="rId83" Type="http://schemas.openxmlformats.org/officeDocument/2006/relationships/hyperlink" Target="https://www.facebook.com/CAXTanSonCM" TargetMode="External"/><Relationship Id="rId179" Type="http://schemas.openxmlformats.org/officeDocument/2006/relationships/hyperlink" Target="https://www.facebook.com/profile.php?id=100070854401776" TargetMode="External"/><Relationship Id="rId386" Type="http://schemas.openxmlformats.org/officeDocument/2006/relationships/hyperlink" Target="https://dongtam.yenthe.bacgiang.gov.vn/" TargetMode="External"/><Relationship Id="rId593" Type="http://schemas.openxmlformats.org/officeDocument/2006/relationships/hyperlink" Target="https://trungkhanh.caobang.gov.vn/xa-lang-hieu" TargetMode="External"/><Relationship Id="rId607" Type="http://schemas.openxmlformats.org/officeDocument/2006/relationships/hyperlink" Target="https://lyquoc.halang.caobang.gov.vn/" TargetMode="External"/><Relationship Id="rId814" Type="http://schemas.openxmlformats.org/officeDocument/2006/relationships/hyperlink" Target="https://babe.gov.vn/ba-be-lap-dat-bia-di-tich-lich-su-thon-khuoi-man-xa-ha-hieu/" TargetMode="External"/><Relationship Id="rId246" Type="http://schemas.openxmlformats.org/officeDocument/2006/relationships/hyperlink" Target="https://www.facebook.com/profile.php?id=100067646210509" TargetMode="External"/><Relationship Id="rId453" Type="http://schemas.openxmlformats.org/officeDocument/2006/relationships/hyperlink" Target="https://lybon.baolam.caobang.gov.vn/cai-cach-hanh-chinh" TargetMode="External"/><Relationship Id="rId660" Type="http://schemas.openxmlformats.org/officeDocument/2006/relationships/hyperlink" Target="https://www.facebook.com/TuoitreConganCaoBang/" TargetMode="External"/><Relationship Id="rId898" Type="http://schemas.openxmlformats.org/officeDocument/2006/relationships/hyperlink" Target="https://www.facebook.com/p/Tu%E1%BB%95i-tr%E1%BA%BB-C%C3%B4ng-an-t%E1%BB%89nh-B%E1%BA%AFc-K%E1%BA%A1n-100057574024652/" TargetMode="External"/><Relationship Id="rId1083" Type="http://schemas.openxmlformats.org/officeDocument/2006/relationships/hyperlink" Target="https://www.facebook.com/p/C%C3%B4ng-an-th%E1%BB%8B-x%C3%A3-Th%C3%A1i-Ho%C3%A0-100064572737479/" TargetMode="External"/><Relationship Id="rId106" Type="http://schemas.openxmlformats.org/officeDocument/2006/relationships/hyperlink" Target="https://www.facebook.com/profile.php?id=100082885434845" TargetMode="External"/><Relationship Id="rId313" Type="http://schemas.openxmlformats.org/officeDocument/2006/relationships/hyperlink" Target="https://bacme.hagiang.gov.vn/chi-tiet-tin-tuc/-/news/44693/danh-s%C3%A1ch-%C4%91%E1%BA%A1i-bi%E1%BB%83u-h%E1%BB%99i-%C4%91%E1%BB%93ng-nh%C3%A2n-d%C3%A2n-huy%E1%BB%87n-b%E1%BA%AFc-m%C3%AA-kho%C3%A1-viii-nhi%E1%BB%87m-k%E1%BB%B3-2016-2021.html" TargetMode="External"/><Relationship Id="rId758" Type="http://schemas.openxmlformats.org/officeDocument/2006/relationships/hyperlink" Target="http://ducxuan.thachan.caobang.gov.vn/" TargetMode="External"/><Relationship Id="rId965" Type="http://schemas.openxmlformats.org/officeDocument/2006/relationships/hyperlink" Target="https://www.facebook.com/tuoitrecongansonla/" TargetMode="External"/><Relationship Id="rId10" Type="http://schemas.openxmlformats.org/officeDocument/2006/relationships/hyperlink" Target="https://www.facebook.com/profile.php?id=100090891698523" TargetMode="External"/><Relationship Id="rId94" Type="http://schemas.openxmlformats.org/officeDocument/2006/relationships/hyperlink" Target="https://www.facebook.com/profile.php?id=100077193855353" TargetMode="External"/><Relationship Id="rId397" Type="http://schemas.openxmlformats.org/officeDocument/2006/relationships/hyperlink" Target="https://xvodiem.hagiang.gov.vn/" TargetMode="External"/><Relationship Id="rId520" Type="http://schemas.openxmlformats.org/officeDocument/2006/relationships/hyperlink" Target="https://bacgiang.gov.vn/web/ubnd-xa-yen-son" TargetMode="External"/><Relationship Id="rId618" Type="http://schemas.openxmlformats.org/officeDocument/2006/relationships/hyperlink" Target="https://halang.caobang.gov.vn/ubnd-xa-vinh-quy" TargetMode="External"/><Relationship Id="rId825" Type="http://schemas.openxmlformats.org/officeDocument/2006/relationships/hyperlink" Target="https://www.facebook.com/reel/1463373194547344/" TargetMode="External"/><Relationship Id="rId257" Type="http://schemas.openxmlformats.org/officeDocument/2006/relationships/hyperlink" Target="https://www.facebook.com/profile.php?id=100072170514315" TargetMode="External"/><Relationship Id="rId464" Type="http://schemas.openxmlformats.org/officeDocument/2006/relationships/hyperlink" Target="https://www.facebook.com/ConganxaVinhPhong/" TargetMode="External"/><Relationship Id="rId1010" Type="http://schemas.openxmlformats.org/officeDocument/2006/relationships/hyperlink" Target="https://dichvucong.namdinh.gov.vn/portaldvc/KenhTin/dich-vu-cong-truc-tuyen.aspx?_dv=4284B5CC-ABA9-377A-83C7-14E8075CC074" TargetMode="External"/><Relationship Id="rId1094" Type="http://schemas.openxmlformats.org/officeDocument/2006/relationships/hyperlink" Target="https://yenson.tuyenquang.gov.vn/" TargetMode="External"/><Relationship Id="rId117" Type="http://schemas.openxmlformats.org/officeDocument/2006/relationships/hyperlink" Target="https://www.facebook.com/profile.php?id=100078089267526" TargetMode="External"/><Relationship Id="rId671" Type="http://schemas.openxmlformats.org/officeDocument/2006/relationships/hyperlink" Target="http://myhung.quanghoa.caobang.gov.vn/" TargetMode="External"/><Relationship Id="rId769" Type="http://schemas.openxmlformats.org/officeDocument/2006/relationships/hyperlink" Target="https://www.facebook.com/conganxalelai/" TargetMode="External"/><Relationship Id="rId976" Type="http://schemas.openxmlformats.org/officeDocument/2006/relationships/hyperlink" Target="https://congbao.backan.gov.vn/congbao.nsf/90889A94F4388BB4472583B3001072CC/$file/QD_133_signed.pdf" TargetMode="External"/><Relationship Id="rId324" Type="http://schemas.openxmlformats.org/officeDocument/2006/relationships/hyperlink" Target="https://hoangsuphi.hagiang.gov.vn/" TargetMode="External"/><Relationship Id="rId531" Type="http://schemas.openxmlformats.org/officeDocument/2006/relationships/hyperlink" Target="https://truongha.haquang.caobang.gov.vn/" TargetMode="External"/><Relationship Id="rId629" Type="http://schemas.openxmlformats.org/officeDocument/2006/relationships/hyperlink" Target="https://www.facebook.com/conganxaphihai/" TargetMode="External"/><Relationship Id="rId836" Type="http://schemas.openxmlformats.org/officeDocument/2006/relationships/hyperlink" Target="https://www.facebook.com/p/Tu%E1%BB%95i-tr%E1%BA%BB-C%C3%B4ng-an-t%E1%BB%89nh-B%E1%BA%AFc-K%E1%BA%A1n-100057574024652/" TargetMode="External"/><Relationship Id="rId1021" Type="http://schemas.openxmlformats.org/officeDocument/2006/relationships/hyperlink" Target="http://congbao.tuyenquang.gov.vn/media/files/old/243-2022-qd-ubnd.pdf" TargetMode="External"/><Relationship Id="rId903" Type="http://schemas.openxmlformats.org/officeDocument/2006/relationships/hyperlink" Target="https://backan.gov.vn/pages/uy-ban-nhan-dan-tinh-e8fd.aspx" TargetMode="External"/><Relationship Id="rId32" Type="http://schemas.openxmlformats.org/officeDocument/2006/relationships/hyperlink" Target="https://www.facebook.com/profile.php?id=100075828862798" TargetMode="External"/><Relationship Id="rId181" Type="http://schemas.openxmlformats.org/officeDocument/2006/relationships/hyperlink" Target="https://www.facebook.com/profile.php?id=100066745700042" TargetMode="External"/><Relationship Id="rId279" Type="http://schemas.openxmlformats.org/officeDocument/2006/relationships/hyperlink" Target="https://www.facebook.com/CAQuangLam" TargetMode="External"/><Relationship Id="rId486" Type="http://schemas.openxmlformats.org/officeDocument/2006/relationships/hyperlink" Target="https://www.facebook.com/TuoitreConganCaoBang/" TargetMode="External"/><Relationship Id="rId693" Type="http://schemas.openxmlformats.org/officeDocument/2006/relationships/hyperlink" Target="https://caobang.gov.vn/cac-uy-vien-ubnd-tinh-cao-bang" TargetMode="External"/><Relationship Id="rId139" Type="http://schemas.openxmlformats.org/officeDocument/2006/relationships/hyperlink" Target="https://www.facebook.com/profile.php?id=100071546072548" TargetMode="External"/><Relationship Id="rId346" Type="http://schemas.openxmlformats.org/officeDocument/2006/relationships/hyperlink" Target="https://hoangsuphi.hagiang.gov.vn/chi-tiet-tin-tuc/-/news/44725/th%C3%B4ng-tin-gi%E1%BB%9Bi-thi%E1%BB%87u-%E1%BB%A6y-ban-nh%C3%A2n-d%C3%A2n-x%C3%A3-n%C3%A0ng-%C4%90%C3%B4n-huy%E1%BB%87n-ho%C3%A0ng-su-ph%C3%AC.html" TargetMode="External"/><Relationship Id="rId553" Type="http://schemas.openxmlformats.org/officeDocument/2006/relationships/hyperlink" Target="https://sotnmt.caobang.gov.vn/ho-so-cap-gcnqsdd-cac-to-chuc-tren-dia-ban-tinh-cao-bang-tu-nam-2010-den-2015/9e9f49dd5efa23d0e0e2b5566dc7b803-777621" TargetMode="External"/><Relationship Id="rId760" Type="http://schemas.openxmlformats.org/officeDocument/2006/relationships/hyperlink" Target="https://thaicuong.thachan.caobang.gov.vn/" TargetMode="External"/><Relationship Id="rId998" Type="http://schemas.openxmlformats.org/officeDocument/2006/relationships/hyperlink" Target="http://congbao.tuyenquang.gov.vn/van-ban/linh-vuc/giao-thong-xay-dung/trang-41.html" TargetMode="External"/><Relationship Id="rId206" Type="http://schemas.openxmlformats.org/officeDocument/2006/relationships/hyperlink" Target="https://www.facebook.com/profile.php?id=100069389341583" TargetMode="External"/><Relationship Id="rId413" Type="http://schemas.openxmlformats.org/officeDocument/2006/relationships/hyperlink" Target=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 TargetMode="External"/><Relationship Id="rId858" Type="http://schemas.openxmlformats.org/officeDocument/2006/relationships/hyperlink" Target="https://www.facebook.com/caxvumuon/" TargetMode="External"/><Relationship Id="rId1043" Type="http://schemas.openxmlformats.org/officeDocument/2006/relationships/hyperlink" Target="https://m.chiemhoa.gov.vn/tin-tuc-su-kien/le-cong-bo-quyet-dinh-cong-nhan-xa-xuan-quang-dat-chuan-nong-thon-moi-7137.html" TargetMode="External"/><Relationship Id="rId620" Type="http://schemas.openxmlformats.org/officeDocument/2006/relationships/hyperlink" Target="http://ducxuan.thachan.caobang.gov.vn/" TargetMode="External"/><Relationship Id="rId718" Type="http://schemas.openxmlformats.org/officeDocument/2006/relationships/hyperlink" Target="https://www.facebook.com/p/C%C3%B4ng-an-x%C3%A3-Th%C3%A1i-H%E1%BB%8Dc-B%E1%BA%A3o-L%C3%A2m-Cao-B%E1%BA%B1ng-100069695572389/" TargetMode="External"/><Relationship Id="rId925" Type="http://schemas.openxmlformats.org/officeDocument/2006/relationships/hyperlink" Target="https://sonoivu.backan.gov.vn/kiem-tra-cong-vu-dot-xuat-mot-so-co-quan-don-vi-tren-dia-ban-huye%CC%A3n-cho-moi/" TargetMode="External"/><Relationship Id="rId54" Type="http://schemas.openxmlformats.org/officeDocument/2006/relationships/hyperlink" Target="https://www.facebook.com/profile.php?id=100072249798874" TargetMode="External"/><Relationship Id="rId270" Type="http://schemas.openxmlformats.org/officeDocument/2006/relationships/hyperlink" Target="https://www.facebook.com/nguyentrungthongcocpang" TargetMode="External"/><Relationship Id="rId130" Type="http://schemas.openxmlformats.org/officeDocument/2006/relationships/hyperlink" Target="https://www.facebook.com/profile.php?id=100079579266880" TargetMode="External"/><Relationship Id="rId368" Type="http://schemas.openxmlformats.org/officeDocument/2006/relationships/hyperlink" Target="https://xinman.hagiang.gov.vn/chi-tiet-tin-tuc/-/news/44765/thuong-truc-ubnd-huyen-den-kiem-tra-tai-xa-ta-nhiu.html" TargetMode="External"/><Relationship Id="rId575" Type="http://schemas.openxmlformats.org/officeDocument/2006/relationships/hyperlink" Target="https://www.facebook.com/TuoitreConganCaoBang/" TargetMode="External"/><Relationship Id="rId782" Type="http://schemas.openxmlformats.org/officeDocument/2006/relationships/hyperlink" Target="https://www.facebook.com/p/C%C3%B4ng-an-ph%C6%B0%E1%BB%9Dng-%C4%90%E1%BB%A9c-Xu%C3%A2n-100071546072548/" TargetMode="External"/><Relationship Id="rId228" Type="http://schemas.openxmlformats.org/officeDocument/2006/relationships/hyperlink" Target="https://www.facebook.com/profile.php?id=100067421203974" TargetMode="External"/><Relationship Id="rId435" Type="http://schemas.openxmlformats.org/officeDocument/2006/relationships/hyperlink" Target="https://ubndtp.caobang.gov.vn/ubnd-phuong-hop-giang" TargetMode="External"/><Relationship Id="rId642" Type="http://schemas.openxmlformats.org/officeDocument/2006/relationships/hyperlink" Target="https://phucsen.quanghoa.caobang.gov.vn/" TargetMode="External"/><Relationship Id="rId1065" Type="http://schemas.openxmlformats.org/officeDocument/2006/relationships/hyperlink" Target="http://congbao.tuyenquang.gov.vn/van-ban/noi-ban-hanh/ubnd-huyen-ham-yen.html" TargetMode="External"/><Relationship Id="rId502" Type="http://schemas.openxmlformats.org/officeDocument/2006/relationships/hyperlink" Target="https://www.facebook.com/tuoitrecongansonla/" TargetMode="External"/><Relationship Id="rId947" Type="http://schemas.openxmlformats.org/officeDocument/2006/relationships/hyperlink" Target="https://nari.backan.gov.vn/" TargetMode="External"/><Relationship Id="rId76" Type="http://schemas.openxmlformats.org/officeDocument/2006/relationships/hyperlink" Target="https://www.facebook.com/profile.php?id=100079168046754" TargetMode="External"/><Relationship Id="rId807" Type="http://schemas.openxmlformats.org/officeDocument/2006/relationships/hyperlink" Target="https://www.facebook.com/DTNHSV.UET.VNU/albums/792354579208677/" TargetMode="External"/><Relationship Id="rId292" Type="http://schemas.openxmlformats.org/officeDocument/2006/relationships/hyperlink" Target="https://www.facebook.com/capngocx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topLeftCell="A971" workbookViewId="0">
      <selection activeCell="F988" sqref="F988"/>
    </sheetView>
  </sheetViews>
  <sheetFormatPr defaultRowHeight="18.75" x14ac:dyDescent="0.25"/>
  <cols>
    <col min="1" max="1" width="7.75" style="6" bestFit="1" customWidth="1"/>
    <col min="2" max="2" width="68" style="6" bestFit="1" customWidth="1"/>
    <col min="3" max="3" width="9.25" style="8" bestFit="1" customWidth="1"/>
    <col min="4" max="4" width="8.5" style="7" bestFit="1" customWidth="1"/>
    <col min="5" max="5" width="73" bestFit="1" customWidth="1"/>
    <col min="6" max="6" width="30.125" bestFit="1" customWidth="1"/>
    <col min="7" max="7" width="10.875" bestFit="1" customWidth="1"/>
    <col min="8" max="8" width="11.875" bestFit="1" customWidth="1"/>
    <col min="9" max="9" width="22.75" bestFit="1" customWidth="1"/>
    <col min="10" max="10" width="11" bestFit="1" customWidth="1"/>
    <col min="11" max="11" width="15.375" bestFit="1" customWidth="1"/>
    <col min="12" max="12" width="23.375" bestFit="1" customWidth="1"/>
    <col min="13" max="13" width="9.5" bestFit="1" customWidth="1"/>
    <col min="14" max="14" width="16.625" bestFit="1" customWidth="1"/>
    <col min="15" max="15" width="5.125" bestFit="1" customWidth="1"/>
    <col min="16" max="16" width="25.125" bestFit="1" customWidth="1"/>
    <col min="17" max="17" width="5.2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283</v>
      </c>
      <c r="D1" s="3" t="s">
        <v>284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285</v>
      </c>
      <c r="M1" s="15" t="s">
        <v>9</v>
      </c>
      <c r="N1" s="16" t="s">
        <v>286</v>
      </c>
      <c r="O1" s="16" t="s">
        <v>10</v>
      </c>
      <c r="P1" s="16" t="s">
        <v>287</v>
      </c>
      <c r="Q1" s="16" t="s">
        <v>11</v>
      </c>
    </row>
    <row r="2" spans="1:17" x14ac:dyDescent="0.25">
      <c r="A2" s="17">
        <v>2001</v>
      </c>
      <c r="B2" s="18" t="str">
        <f>HYPERLINK("", "Công an thị trấn Yên Phú tỉnh Hà Giang")</f>
        <v>Công an thị trấn Yên Phú tỉnh Hà Giang</v>
      </c>
      <c r="C2" s="19" t="s">
        <v>12</v>
      </c>
      <c r="D2" s="20"/>
      <c r="E2" s="21" t="s">
        <v>13</v>
      </c>
      <c r="F2" s="21" t="s">
        <v>13</v>
      </c>
      <c r="G2" s="21" t="s">
        <v>13</v>
      </c>
      <c r="H2" s="21" t="s">
        <v>14</v>
      </c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25">
      <c r="A3" s="17">
        <v>2002</v>
      </c>
      <c r="B3" s="22" t="str">
        <f>HYPERLINK("https://bacme.hagiang.gov.vn/chi-tiet-tin-tuc/-/news/44693/th%E1%BB%8B-tr%E1%BA%A5n-y%C3%AAn-ph%C3%BA-huy%E1%BB%87n-b%E1%BA%AFc-m%C3%AA-10-n%C4%83m-x%C3%A2y-d%E1%BB%B1ng-v%C3%A0-ph%C3%A1t-tri%E1%BB%83n.html", "UBND Ủy ban nhân dân thị trấn Yên Phú tỉnh Hà Giang")</f>
        <v>UBND Ủy ban nhân dân thị trấn Yên Phú tỉnh Hà Giang</v>
      </c>
      <c r="C3" s="19" t="s">
        <v>12</v>
      </c>
      <c r="D3" s="23"/>
      <c r="E3" s="21" t="s">
        <v>13</v>
      </c>
      <c r="F3" s="21" t="s">
        <v>13</v>
      </c>
      <c r="G3" s="21" t="s">
        <v>13</v>
      </c>
      <c r="H3" s="21" t="s">
        <v>13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A4" s="17">
        <v>2003</v>
      </c>
      <c r="B4" s="22" t="s">
        <v>15</v>
      </c>
      <c r="C4" s="24" t="s">
        <v>13</v>
      </c>
      <c r="D4" s="20"/>
      <c r="E4" s="21" t="s">
        <v>13</v>
      </c>
      <c r="F4" s="21" t="s">
        <v>13</v>
      </c>
      <c r="G4" s="21" t="s">
        <v>13</v>
      </c>
      <c r="H4" s="21" t="s">
        <v>14</v>
      </c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17">
        <v>2004</v>
      </c>
      <c r="B5" s="22" t="str">
        <f>HYPERLINK("https://www.molisa.gov.vn/baiviet/242388", "UBND Ủy ban nhân dân xã Minh Ngọc tỉnh Hà Giang")</f>
        <v>UBND Ủy ban nhân dân xã Minh Ngọc tỉnh Hà Giang</v>
      </c>
      <c r="C5" s="19" t="s">
        <v>12</v>
      </c>
      <c r="D5" s="23"/>
      <c r="E5" s="21" t="s">
        <v>13</v>
      </c>
      <c r="F5" s="21" t="s">
        <v>13</v>
      </c>
      <c r="G5" s="21" t="s">
        <v>13</v>
      </c>
      <c r="H5" s="21" t="s">
        <v>13</v>
      </c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17">
        <v>2005</v>
      </c>
      <c r="B6" s="18" t="str">
        <f>HYPERLINK("", "Công an xã Yên Phong tỉnh Hà Giang")</f>
        <v>Công an xã Yên Phong tỉnh Hà Giang</v>
      </c>
      <c r="C6" s="19" t="s">
        <v>12</v>
      </c>
      <c r="D6" s="20"/>
      <c r="E6" s="21" t="s">
        <v>13</v>
      </c>
      <c r="F6" s="21" t="s">
        <v>13</v>
      </c>
      <c r="G6" s="21" t="s">
        <v>13</v>
      </c>
      <c r="H6" s="21" t="s">
        <v>14</v>
      </c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17">
        <v>2006</v>
      </c>
      <c r="B7" s="22" t="str">
        <f>HYPERLINK("https://xyenphong.hagiang.gov.vn/vi", "UBND Ủy ban nhân dân xã Yên Phong tỉnh Hà Giang")</f>
        <v>UBND Ủy ban nhân dân xã Yên Phong tỉnh Hà Giang</v>
      </c>
      <c r="C7" s="19" t="s">
        <v>12</v>
      </c>
      <c r="D7" s="23"/>
      <c r="E7" s="21" t="s">
        <v>13</v>
      </c>
      <c r="F7" s="21" t="s">
        <v>13</v>
      </c>
      <c r="G7" s="21" t="s">
        <v>13</v>
      </c>
      <c r="H7" s="21" t="s">
        <v>13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17">
        <v>2007</v>
      </c>
      <c r="B8" s="22" t="s">
        <v>16</v>
      </c>
      <c r="C8" s="24" t="s">
        <v>13</v>
      </c>
      <c r="D8" s="20"/>
      <c r="E8" s="21" t="s">
        <v>13</v>
      </c>
      <c r="F8" s="21" t="s">
        <v>13</v>
      </c>
      <c r="G8" s="21" t="s">
        <v>13</v>
      </c>
      <c r="H8" s="21" t="s">
        <v>14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7">
        <v>2008</v>
      </c>
      <c r="B9" s="22" t="str">
        <f>HYPERLINK("https://xlacnong.hagiang.gov.vn/", "UBND Ủy ban nhân dân xã Lạc Nông tỉnh Hà Giang")</f>
        <v>UBND Ủy ban nhân dân xã Lạc Nông tỉnh Hà Giang</v>
      </c>
      <c r="C9" s="19" t="s">
        <v>12</v>
      </c>
      <c r="D9" s="23"/>
      <c r="E9" s="21" t="s">
        <v>13</v>
      </c>
      <c r="F9" s="21" t="s">
        <v>13</v>
      </c>
      <c r="G9" s="21" t="s">
        <v>13</v>
      </c>
      <c r="H9" s="21" t="s">
        <v>13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17">
        <v>2009</v>
      </c>
      <c r="B10" s="22" t="s">
        <v>17</v>
      </c>
      <c r="C10" s="24" t="s">
        <v>13</v>
      </c>
      <c r="D10" s="20"/>
      <c r="E10" s="21" t="s">
        <v>13</v>
      </c>
      <c r="F10" s="21" t="s">
        <v>13</v>
      </c>
      <c r="G10" s="21" t="s">
        <v>13</v>
      </c>
      <c r="H10" s="21" t="s">
        <v>14</v>
      </c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17">
        <v>2010</v>
      </c>
      <c r="B11" s="22" t="str">
        <f>HYPERLINK("https://xphunam.hagiang.gov.vn/", "UBND Ủy ban nhân dân xã Phú Nam tỉnh Hà Giang")</f>
        <v>UBND Ủy ban nhân dân xã Phú Nam tỉnh Hà Giang</v>
      </c>
      <c r="C11" s="19" t="s">
        <v>12</v>
      </c>
      <c r="D11" s="23"/>
      <c r="E11" s="21" t="s">
        <v>13</v>
      </c>
      <c r="F11" s="21" t="s">
        <v>13</v>
      </c>
      <c r="G11" s="21" t="s">
        <v>13</v>
      </c>
      <c r="H11" s="21" t="s">
        <v>13</v>
      </c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17">
        <v>2011</v>
      </c>
      <c r="B12" s="18" t="str">
        <f>HYPERLINK("", "Công an xã Yên Cường tỉnh Hà Giang")</f>
        <v>Công an xã Yên Cường tỉnh Hà Giang</v>
      </c>
      <c r="C12" s="19" t="s">
        <v>12</v>
      </c>
      <c r="D12" s="20"/>
      <c r="E12" s="21" t="s">
        <v>13</v>
      </c>
      <c r="F12" s="21" t="s">
        <v>13</v>
      </c>
      <c r="G12" s="21" t="s">
        <v>13</v>
      </c>
      <c r="H12" s="21" t="s">
        <v>14</v>
      </c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17">
        <v>2012</v>
      </c>
      <c r="B13" s="22" t="str">
        <f>HYPERLINK("https://xyencuong.hagiang.gov.vn/vi/trang-chu", "UBND Ủy ban nhân dân xã Yên Cường tỉnh Hà Giang")</f>
        <v>UBND Ủy ban nhân dân xã Yên Cường tỉnh Hà Giang</v>
      </c>
      <c r="C13" s="19" t="s">
        <v>12</v>
      </c>
      <c r="D13" s="23"/>
      <c r="E13" s="21" t="s">
        <v>13</v>
      </c>
      <c r="F13" s="21" t="s">
        <v>13</v>
      </c>
      <c r="G13" s="21" t="s">
        <v>13</v>
      </c>
      <c r="H13" s="21" t="s">
        <v>13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17">
        <v>2013</v>
      </c>
      <c r="B14" s="18" t="str">
        <f>HYPERLINK("", "Công an xã Thượng Tân tỉnh Hà Giang")</f>
        <v>Công an xã Thượng Tân tỉnh Hà Giang</v>
      </c>
      <c r="C14" s="19" t="s">
        <v>12</v>
      </c>
      <c r="D14" s="20"/>
      <c r="E14" s="21" t="s">
        <v>13</v>
      </c>
      <c r="F14" s="21" t="s">
        <v>13</v>
      </c>
      <c r="G14" s="21" t="s">
        <v>13</v>
      </c>
      <c r="H14" s="21" t="s">
        <v>14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17">
        <v>2014</v>
      </c>
      <c r="B15" s="22" t="str">
        <f>HYPERLINK("https://xthuongtan.hagiang.gov.vn/vi/chi-tiet-tin-tuc/-/news/1325682/xa-thuong-tan-to-chuc-ky-hop-thu-12-chuyen-de-hoi-dong-nhan-dan-xa-khoa-ix-nhiem-ky-2021-2026.html", "UBND Ủy ban nhân dân xã Thượng Tân tỉnh Hà Giang")</f>
        <v>UBND Ủy ban nhân dân xã Thượng Tân tỉnh Hà Giang</v>
      </c>
      <c r="C15" s="19" t="s">
        <v>12</v>
      </c>
      <c r="D15" s="23"/>
      <c r="E15" s="21" t="s">
        <v>13</v>
      </c>
      <c r="F15" s="21" t="s">
        <v>13</v>
      </c>
      <c r="G15" s="21" t="s">
        <v>13</v>
      </c>
      <c r="H15" s="21" t="s">
        <v>13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17">
        <v>2015</v>
      </c>
      <c r="B16" s="22" t="s">
        <v>18</v>
      </c>
      <c r="C16" s="24" t="s">
        <v>13</v>
      </c>
      <c r="D16" s="20"/>
      <c r="E16" s="21" t="s">
        <v>13</v>
      </c>
      <c r="F16" s="21" t="s">
        <v>13</v>
      </c>
      <c r="G16" s="21" t="s">
        <v>13</v>
      </c>
      <c r="H16" s="21" t="s">
        <v>14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7">
        <v>2016</v>
      </c>
      <c r="B17" s="22" t="str">
        <f>HYPERLINK("https://xduongam.hagiang.gov.vn/vi/trang-chu", "UBND Ủy ban nhân dân xã Đường Âm tỉnh Hà Giang")</f>
        <v>UBND Ủy ban nhân dân xã Đường Âm tỉnh Hà Giang</v>
      </c>
      <c r="C17" s="19" t="s">
        <v>12</v>
      </c>
      <c r="D17" s="23"/>
      <c r="E17" s="21" t="s">
        <v>13</v>
      </c>
      <c r="F17" s="21" t="s">
        <v>13</v>
      </c>
      <c r="G17" s="21" t="s">
        <v>13</v>
      </c>
      <c r="H17" s="21" t="s">
        <v>13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7">
        <v>2017</v>
      </c>
      <c r="B18" s="22" t="s">
        <v>19</v>
      </c>
      <c r="C18" s="24" t="s">
        <v>13</v>
      </c>
      <c r="D18" s="20"/>
      <c r="E18" s="21" t="s">
        <v>13</v>
      </c>
      <c r="F18" s="21" t="s">
        <v>13</v>
      </c>
      <c r="G18" s="21" t="s">
        <v>13</v>
      </c>
      <c r="H18" s="21" t="s">
        <v>14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7">
        <v>2018</v>
      </c>
      <c r="B19" s="22" t="str">
        <f>HYPERLINK("https://bacme.hagiang.gov.vn/chi-tiet-tin-tuc/-/news/44693/danh-s%C3%A1ch-%C4%91%E1%BA%A1i-bi%E1%BB%83u-h%E1%BB%99i-%C4%91%E1%BB%93ng-nh%C3%A2n-d%C3%A2n-huy%E1%BB%87n-b%E1%BA%AFc-m%C3%AA-kho%C3%A1-viii-nhi%E1%BB%87m-k%E1%BB%B3-2016-2021.html", "UBND Ủy ban nhân dân xã Đường Hồng tỉnh Hà Giang")</f>
        <v>UBND Ủy ban nhân dân xã Đường Hồng tỉnh Hà Giang</v>
      </c>
      <c r="C19" s="19" t="s">
        <v>12</v>
      </c>
      <c r="D19" s="23"/>
      <c r="E19" s="21" t="s">
        <v>13</v>
      </c>
      <c r="F19" s="21" t="s">
        <v>13</v>
      </c>
      <c r="G19" s="21" t="s">
        <v>13</v>
      </c>
      <c r="H19" s="21" t="s">
        <v>13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7">
        <v>2019</v>
      </c>
      <c r="B20" s="22" t="s">
        <v>20</v>
      </c>
      <c r="C20" s="24" t="s">
        <v>13</v>
      </c>
      <c r="D20" s="20"/>
      <c r="E20" s="21" t="s">
        <v>13</v>
      </c>
      <c r="F20" s="21" t="s">
        <v>13</v>
      </c>
      <c r="G20" s="21" t="s">
        <v>13</v>
      </c>
      <c r="H20" s="21" t="s">
        <v>14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7">
        <v>2020</v>
      </c>
      <c r="B21" s="22" t="str">
        <f>HYPERLINK("https://xphiengluong.hagiang.gov.vn/chi-tiet-tin-tuc/-/news/1325746/danh-b%E1%BA%A1-ng%C6%B0%E1%BB%9Di-%C4%91%E1%BB%A9ng-%C4%91%E1%BA%A7u-c%C3%A1c-ban-ng%C3%A0nh-c%C3%A1n-b%E1%BB%99-c%C3%B4ng-ch%E1%BB%A9c-x%C3%A3-phi%C3%AAng-lu%C3%B4ng.html", "UBND Ủy ban nhân dân xã Phiêng Luông tỉnh Hà Giang")</f>
        <v>UBND Ủy ban nhân dân xã Phiêng Luông tỉnh Hà Giang</v>
      </c>
      <c r="C21" s="19" t="s">
        <v>12</v>
      </c>
      <c r="D21" s="23"/>
      <c r="E21" s="21" t="s">
        <v>13</v>
      </c>
      <c r="F21" s="21" t="s">
        <v>13</v>
      </c>
      <c r="G21" s="21" t="s">
        <v>13</v>
      </c>
      <c r="H21" s="21" t="s">
        <v>13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17">
        <v>2021</v>
      </c>
      <c r="B22" s="18" t="str">
        <f>HYPERLINK("", "Công an thị trấn Vinh Quang tỉnh Hà Giang")</f>
        <v>Công an thị trấn Vinh Quang tỉnh Hà Giang</v>
      </c>
      <c r="C22" s="19" t="s">
        <v>12</v>
      </c>
      <c r="D22" s="20"/>
      <c r="E22" s="21" t="s">
        <v>13</v>
      </c>
      <c r="F22" s="21" t="s">
        <v>13</v>
      </c>
      <c r="G22" s="21" t="s">
        <v>13</v>
      </c>
      <c r="H22" s="21" t="s">
        <v>14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7">
        <v>2022</v>
      </c>
      <c r="B23" s="22" t="str">
        <f>HYPERLINK("https://hoangsuphi.hagiang.gov.vn/chi-tiet-tin-tuc/-/news/44725/th%C3%B4ng-tin-gi%E1%BB%9Bi-thi%E1%BB%87u-th%E1%BB%8B-tr%E1%BA%A5n-vinh-quang-huy%E1%BB%87n-ho%C3%A0ng-su-ph%C3%AC.html", "UBND Ủy ban nhân dân thị trấn Vinh Quang tỉnh Hà Giang")</f>
        <v>UBND Ủy ban nhân dân thị trấn Vinh Quang tỉnh Hà Giang</v>
      </c>
      <c r="C23" s="19" t="s">
        <v>12</v>
      </c>
      <c r="D23" s="23"/>
      <c r="E23" s="21" t="s">
        <v>13</v>
      </c>
      <c r="F23" s="21" t="s">
        <v>13</v>
      </c>
      <c r="G23" s="21" t="s">
        <v>13</v>
      </c>
      <c r="H23" s="21" t="s">
        <v>13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7">
        <v>2023</v>
      </c>
      <c r="B24" s="22" t="s">
        <v>21</v>
      </c>
      <c r="C24" s="24" t="s">
        <v>13</v>
      </c>
      <c r="D24" s="20"/>
      <c r="E24" s="21" t="s">
        <v>13</v>
      </c>
      <c r="F24" s="21" t="s">
        <v>13</v>
      </c>
      <c r="G24" s="21" t="s">
        <v>13</v>
      </c>
      <c r="H24" s="21" t="s">
        <v>14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17">
        <v>2024</v>
      </c>
      <c r="B25" s="22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Máy tỉnh Hà Giang")</f>
        <v>UBND Ủy ban nhân dân xã Bản Máy tỉnh Hà Giang</v>
      </c>
      <c r="C25" s="19" t="s">
        <v>12</v>
      </c>
      <c r="D25" s="23"/>
      <c r="E25" s="21" t="s">
        <v>13</v>
      </c>
      <c r="F25" s="21" t="s">
        <v>13</v>
      </c>
      <c r="G25" s="21" t="s">
        <v>13</v>
      </c>
      <c r="H25" s="21" t="s">
        <v>13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17">
        <v>2025</v>
      </c>
      <c r="B26" s="18" t="str">
        <f>HYPERLINK("h", "Công an xã Thàng Tín tỉnh Hà Giang")</f>
        <v>Công an xã Thàng Tín tỉnh Hà Giang</v>
      </c>
      <c r="C26" s="19" t="s">
        <v>12</v>
      </c>
      <c r="D26" s="20"/>
      <c r="E26" s="21" t="s">
        <v>13</v>
      </c>
      <c r="F26" s="21" t="s">
        <v>13</v>
      </c>
      <c r="G26" s="21" t="s">
        <v>13</v>
      </c>
      <c r="H26" s="21" t="s">
        <v>14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7">
        <v>2026</v>
      </c>
      <c r="B27" s="22" t="str">
        <f>HYPERLINK("https://thanhpho.hagiang.gov.vn/", "UBND Ủy ban nhân dân xã Thàng Tín tỉnh Hà Giang")</f>
        <v>UBND Ủy ban nhân dân xã Thàng Tín tỉnh Hà Giang</v>
      </c>
      <c r="C27" s="19" t="s">
        <v>12</v>
      </c>
      <c r="D27" s="23"/>
      <c r="E27" s="21" t="s">
        <v>13</v>
      </c>
      <c r="F27" s="21" t="s">
        <v>13</v>
      </c>
      <c r="G27" s="21" t="s">
        <v>13</v>
      </c>
      <c r="H27" s="21" t="s">
        <v>13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17">
        <v>2027</v>
      </c>
      <c r="B28" s="22" t="s">
        <v>22</v>
      </c>
      <c r="C28" s="24" t="s">
        <v>13</v>
      </c>
      <c r="D28" s="20"/>
      <c r="E28" s="21" t="s">
        <v>13</v>
      </c>
      <c r="F28" s="21" t="s">
        <v>13</v>
      </c>
      <c r="G28" s="21" t="s">
        <v>13</v>
      </c>
      <c r="H28" s="21" t="s">
        <v>14</v>
      </c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7">
        <v>2028</v>
      </c>
      <c r="B29" s="22" t="str">
        <f>HYPERLINK("https://hoangsuphi.hagiang.gov.vn/chi-tiet-tin-tuc/-/news/44725/x%25C3%25A3-th%25C3%25A8n-chu-ph%25C3%25ACn-huy%25E1%25BB%2587n-ho%25C3%25A0ng-su-ph%25C3%25AC-t%25E1%25BB%2589nh-h%25C3%25A0-giang.html", "UBND Ủy ban nhân dân xã Thèn Chu Phìn tỉnh Hà Giang")</f>
        <v>UBND Ủy ban nhân dân xã Thèn Chu Phìn tỉnh Hà Giang</v>
      </c>
      <c r="C29" s="19" t="s">
        <v>12</v>
      </c>
      <c r="D29" s="23"/>
      <c r="E29" s="21" t="s">
        <v>13</v>
      </c>
      <c r="F29" s="21" t="s">
        <v>13</v>
      </c>
      <c r="G29" s="21" t="s">
        <v>13</v>
      </c>
      <c r="H29" s="21" t="s">
        <v>13</v>
      </c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7">
        <v>2029</v>
      </c>
      <c r="B30" s="18" t="str">
        <f>HYPERLINK("", "Công an xã Pố Lồ tỉnh Hà Giang")</f>
        <v>Công an xã Pố Lồ tỉnh Hà Giang</v>
      </c>
      <c r="C30" s="19" t="s">
        <v>12</v>
      </c>
      <c r="D30" s="20"/>
      <c r="E30" s="21" t="s">
        <v>13</v>
      </c>
      <c r="F30" s="21" t="s">
        <v>13</v>
      </c>
      <c r="G30" s="21" t="s">
        <v>13</v>
      </c>
      <c r="H30" s="21" t="s">
        <v>14</v>
      </c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17">
        <v>2030</v>
      </c>
      <c r="B31" s="22" t="str">
        <f>HYPERLINK("https://hoangsuphi.hagiang.gov.vn/chi-tiet-tin-tuc/-/news/44725/x%C3%A3-p%E1%BB%91-l%E1%BB%93-huy%E1%BB%87n-ho%C3%A0ng-su-ph%C3%AC.html", "UBND Ủy ban nhân dân xã Pố Lồ tỉnh Hà Giang")</f>
        <v>UBND Ủy ban nhân dân xã Pố Lồ tỉnh Hà Giang</v>
      </c>
      <c r="C31" s="19" t="s">
        <v>12</v>
      </c>
      <c r="D31" s="23"/>
      <c r="E31" s="21" t="s">
        <v>13</v>
      </c>
      <c r="F31" s="21" t="s">
        <v>13</v>
      </c>
      <c r="G31" s="21" t="s">
        <v>13</v>
      </c>
      <c r="H31" s="21" t="s">
        <v>13</v>
      </c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7">
        <v>2031</v>
      </c>
      <c r="B32" s="22" t="s">
        <v>23</v>
      </c>
      <c r="C32" s="24" t="s">
        <v>13</v>
      </c>
      <c r="D32" s="20"/>
      <c r="E32" s="21" t="s">
        <v>13</v>
      </c>
      <c r="F32" s="21" t="s">
        <v>13</v>
      </c>
      <c r="G32" s="21" t="s">
        <v>13</v>
      </c>
      <c r="H32" s="21" t="s">
        <v>14</v>
      </c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5">
      <c r="A33" s="17">
        <v>2032</v>
      </c>
      <c r="B33" s="22" t="str">
        <f>HYPERLINK("https://hoangsuphi.hagiang.gov.vn/chi-tiet-tin-tuc/-/news/44725/th%25C3%25B4ng-tin-gi%25E1%25BB%259Bi-thi%25E1%25BB%2587u-%25E1%25BB%25A6y-ban-nh%25C3%25A2n-d%25C3%25A2n-x%25C3%25A3-b%25E1%25BA%25A3n-ph%25C3%25B9ng.html", "UBND Ủy ban nhân dân xã Bản Phùng tỉnh Hà Giang")</f>
        <v>UBND Ủy ban nhân dân xã Bản Phùng tỉnh Hà Giang</v>
      </c>
      <c r="C33" s="19" t="s">
        <v>12</v>
      </c>
      <c r="D33" s="23"/>
      <c r="E33" s="21" t="s">
        <v>13</v>
      </c>
      <c r="F33" s="21" t="s">
        <v>13</v>
      </c>
      <c r="G33" s="21" t="s">
        <v>13</v>
      </c>
      <c r="H33" s="21" t="s">
        <v>13</v>
      </c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17">
        <v>2033</v>
      </c>
      <c r="B34" s="22" t="s">
        <v>24</v>
      </c>
      <c r="C34" s="24" t="s">
        <v>13</v>
      </c>
      <c r="D34" s="20"/>
      <c r="E34" s="21" t="s">
        <v>13</v>
      </c>
      <c r="F34" s="21" t="s">
        <v>13</v>
      </c>
      <c r="G34" s="21" t="s">
        <v>13</v>
      </c>
      <c r="H34" s="21" t="s">
        <v>14</v>
      </c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17">
        <v>2034</v>
      </c>
      <c r="B35" s="22" t="str">
        <f>HYPERLINK("https://hoangsuphi.hagiang.gov.vn/", "UBND Ủy ban nhân dân xã Túng Sán tỉnh Hà Giang")</f>
        <v>UBND Ủy ban nhân dân xã Túng Sán tỉnh Hà Giang</v>
      </c>
      <c r="C35" s="19" t="s">
        <v>12</v>
      </c>
      <c r="D35" s="23"/>
      <c r="E35" s="21" t="s">
        <v>13</v>
      </c>
      <c r="F35" s="21" t="s">
        <v>13</v>
      </c>
      <c r="G35" s="21" t="s">
        <v>13</v>
      </c>
      <c r="H35" s="21" t="s">
        <v>13</v>
      </c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5">
      <c r="A36" s="17">
        <v>2035</v>
      </c>
      <c r="B36" s="22" t="s">
        <v>25</v>
      </c>
      <c r="C36" s="24" t="s">
        <v>13</v>
      </c>
      <c r="D36" s="20"/>
      <c r="E36" s="21" t="s">
        <v>13</v>
      </c>
      <c r="F36" s="21" t="s">
        <v>13</v>
      </c>
      <c r="G36" s="21" t="s">
        <v>13</v>
      </c>
      <c r="H36" s="21" t="s">
        <v>14</v>
      </c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17">
        <v>2036</v>
      </c>
      <c r="B37" s="22" t="str">
        <f>HYPERLINK("https://thanhpho.hagiang.gov.vn/", "UBND Ủy ban nhân dân xã Chiến Phố tỉnh Hà Giang")</f>
        <v>UBND Ủy ban nhân dân xã Chiến Phố tỉnh Hà Giang</v>
      </c>
      <c r="C37" s="19" t="s">
        <v>12</v>
      </c>
      <c r="D37" s="23"/>
      <c r="E37" s="21" t="s">
        <v>13</v>
      </c>
      <c r="F37" s="21" t="s">
        <v>13</v>
      </c>
      <c r="G37" s="21" t="s">
        <v>13</v>
      </c>
      <c r="H37" s="21" t="s">
        <v>13</v>
      </c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17">
        <v>2037</v>
      </c>
      <c r="B38" s="22" t="s">
        <v>26</v>
      </c>
      <c r="C38" s="24" t="s">
        <v>13</v>
      </c>
      <c r="D38" s="20"/>
      <c r="E38" s="21" t="s">
        <v>13</v>
      </c>
      <c r="F38" s="21" t="s">
        <v>13</v>
      </c>
      <c r="G38" s="21" t="s">
        <v>13</v>
      </c>
      <c r="H38" s="21" t="s">
        <v>14</v>
      </c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17">
        <v>2038</v>
      </c>
      <c r="B39" s="22" t="str">
        <f>HYPERLINK("https://hoangsuphi.hagiang.gov.vn/chi-tiet-tin-tuc/-/news/44725/th%C3%B4ng-tin-gi%E1%BB%9Bi-thi%E1%BB%87u-x%C3%A3-%C4%90%E1%BA%A3n-v%C3%A1n-huy%E1%BB%87n-ho%C3%A0ng-su-ph%C3%AC.html", "UBND Ủy ban nhân dân xã Đản Ván tỉnh Hà Giang")</f>
        <v>UBND Ủy ban nhân dân xã Đản Ván tỉnh Hà Giang</v>
      </c>
      <c r="C39" s="19" t="s">
        <v>12</v>
      </c>
      <c r="D39" s="23"/>
      <c r="E39" s="21" t="s">
        <v>13</v>
      </c>
      <c r="F39" s="21" t="s">
        <v>13</v>
      </c>
      <c r="G39" s="21" t="s">
        <v>13</v>
      </c>
      <c r="H39" s="21" t="s">
        <v>13</v>
      </c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17">
        <v>2039</v>
      </c>
      <c r="B40" s="18" t="str">
        <f>HYPERLINK("", "Công an xã Tụ Nhân tỉnh Hà Giang")</f>
        <v>Công an xã Tụ Nhân tỉnh Hà Giang</v>
      </c>
      <c r="C40" s="19" t="s">
        <v>12</v>
      </c>
      <c r="D40" s="20"/>
      <c r="E40" s="21" t="s">
        <v>13</v>
      </c>
      <c r="F40" s="21" t="s">
        <v>13</v>
      </c>
      <c r="G40" s="21" t="s">
        <v>13</v>
      </c>
      <c r="H40" s="21" t="s">
        <v>14</v>
      </c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17">
        <v>2040</v>
      </c>
      <c r="B41" s="22" t="str">
        <f>HYPERLINK("https://dongvan.hagiang.gov.vn/", "UBND Ủy ban nhân dân xã Tụ Nhân tỉnh Hà Giang")</f>
        <v>UBND Ủy ban nhân dân xã Tụ Nhân tỉnh Hà Giang</v>
      </c>
      <c r="C41" s="19" t="s">
        <v>12</v>
      </c>
      <c r="D41" s="23"/>
      <c r="E41" s="21" t="s">
        <v>13</v>
      </c>
      <c r="F41" s="21" t="s">
        <v>13</v>
      </c>
      <c r="G41" s="21" t="s">
        <v>13</v>
      </c>
      <c r="H41" s="21" t="s">
        <v>13</v>
      </c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17">
        <v>2041</v>
      </c>
      <c r="B42" s="22" t="s">
        <v>27</v>
      </c>
      <c r="C42" s="24" t="s">
        <v>13</v>
      </c>
      <c r="D42" s="20"/>
      <c r="E42" s="21" t="s">
        <v>13</v>
      </c>
      <c r="F42" s="21" t="s">
        <v>13</v>
      </c>
      <c r="G42" s="21" t="s">
        <v>13</v>
      </c>
      <c r="H42" s="21" t="s">
        <v>14</v>
      </c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25">
      <c r="A43" s="17">
        <v>2042</v>
      </c>
      <c r="B43" s="22" t="str">
        <f>HYPERLINK("https://tantien.tpbacgiang.bacgiang.gov.vn/", "UBND Ủy ban nhân dân xã Tân Tiến tỉnh Hà Giang")</f>
        <v>UBND Ủy ban nhân dân xã Tân Tiến tỉnh Hà Giang</v>
      </c>
      <c r="C43" s="19" t="s">
        <v>12</v>
      </c>
      <c r="D43" s="23"/>
      <c r="E43" s="21" t="s">
        <v>13</v>
      </c>
      <c r="F43" s="21" t="s">
        <v>13</v>
      </c>
      <c r="G43" s="21" t="s">
        <v>13</v>
      </c>
      <c r="H43" s="21" t="s">
        <v>13</v>
      </c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17">
        <v>2043</v>
      </c>
      <c r="B44" s="18" t="str">
        <f>HYPERLINK("", "Công an xã Nàng Đôn tỉnh Hà Giang")</f>
        <v>Công an xã Nàng Đôn tỉnh Hà Giang</v>
      </c>
      <c r="C44" s="19" t="s">
        <v>12</v>
      </c>
      <c r="D44" s="20"/>
      <c r="E44" s="21" t="s">
        <v>13</v>
      </c>
      <c r="F44" s="21" t="s">
        <v>13</v>
      </c>
      <c r="G44" s="21" t="s">
        <v>13</v>
      </c>
      <c r="H44" s="21" t="s">
        <v>14</v>
      </c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17">
        <v>2044</v>
      </c>
      <c r="B45" s="22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Nàng Đôn tỉnh Hà Giang")</f>
        <v>UBND Ủy ban nhân dân xã Nàng Đôn tỉnh Hà Giang</v>
      </c>
      <c r="C45" s="19" t="s">
        <v>12</v>
      </c>
      <c r="D45" s="23"/>
      <c r="E45" s="21" t="s">
        <v>13</v>
      </c>
      <c r="F45" s="21" t="s">
        <v>13</v>
      </c>
      <c r="G45" s="21" t="s">
        <v>13</v>
      </c>
      <c r="H45" s="21" t="s">
        <v>13</v>
      </c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17">
        <v>2045</v>
      </c>
      <c r="B46" s="22" t="s">
        <v>28</v>
      </c>
      <c r="C46" s="24" t="s">
        <v>13</v>
      </c>
      <c r="D46" s="20"/>
      <c r="E46" s="21" t="s">
        <v>13</v>
      </c>
      <c r="F46" s="21" t="s">
        <v>13</v>
      </c>
      <c r="G46" s="21" t="s">
        <v>13</v>
      </c>
      <c r="H46" s="21" t="s">
        <v>14</v>
      </c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17">
        <v>2046</v>
      </c>
      <c r="B47" s="22" t="str">
        <f>HYPERLINK("https://hoangsuphi.hagiang.gov.vn/chi-tiet-tin-tuc/-/news/44725/gi%25E1%25BB%259Bi-thi%25E1%25BB%2587u-chung-v%25E1%25BB%2581-x%25C3%25A3-p%25E1%25BB%259D-ly-ng%25C3%25A0i.html", "UBND Ủy ban nhân dân xã Pờ Ly Ngài tỉnh Hà Giang")</f>
        <v>UBND Ủy ban nhân dân xã Pờ Ly Ngài tỉnh Hà Giang</v>
      </c>
      <c r="C47" s="19" t="s">
        <v>12</v>
      </c>
      <c r="D47" s="23"/>
      <c r="E47" s="21" t="s">
        <v>13</v>
      </c>
      <c r="F47" s="21" t="s">
        <v>13</v>
      </c>
      <c r="G47" s="21" t="s">
        <v>13</v>
      </c>
      <c r="H47" s="21" t="s">
        <v>13</v>
      </c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17">
        <v>2047</v>
      </c>
      <c r="B48" s="22" t="s">
        <v>29</v>
      </c>
      <c r="C48" s="24" t="s">
        <v>13</v>
      </c>
      <c r="D48" s="20"/>
      <c r="E48" s="21" t="s">
        <v>13</v>
      </c>
      <c r="F48" s="21" t="s">
        <v>13</v>
      </c>
      <c r="G48" s="21" t="s">
        <v>13</v>
      </c>
      <c r="H48" s="21" t="s">
        <v>14</v>
      </c>
      <c r="I48" s="21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17">
        <v>2048</v>
      </c>
      <c r="B49" s="22" t="str">
        <f>HYPERLINK("https://hoangsuphi.hagiang.gov.vn/", "UBND Ủy ban nhân dân xã Sán Xả Hồ tỉnh Hà Giang")</f>
        <v>UBND Ủy ban nhân dân xã Sán Xả Hồ tỉnh Hà Giang</v>
      </c>
      <c r="C49" s="19" t="s">
        <v>12</v>
      </c>
      <c r="D49" s="23"/>
      <c r="E49" s="21" t="s">
        <v>13</v>
      </c>
      <c r="F49" s="21" t="s">
        <v>13</v>
      </c>
      <c r="G49" s="21" t="s">
        <v>13</v>
      </c>
      <c r="H49" s="21" t="s">
        <v>13</v>
      </c>
      <c r="I49" s="21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17">
        <v>2049</v>
      </c>
      <c r="B50" s="18" t="str">
        <f>HYPERLINK("https://www.facebook.com/p/%C4%90O%C3%80N-X%C3%83-B%E1%BA%A2N-LU%E1%BB%90C-100075958778433/?locale=hi_IN", "Công an xã Bản Luốc tỉnh Hà Giang")</f>
        <v>Công an xã Bản Luốc tỉnh Hà Giang</v>
      </c>
      <c r="C50" s="19" t="s">
        <v>12</v>
      </c>
      <c r="D50" s="20"/>
      <c r="E50" s="21" t="s">
        <v>13</v>
      </c>
      <c r="F50" s="21" t="s">
        <v>13</v>
      </c>
      <c r="G50" s="21" t="s">
        <v>13</v>
      </c>
      <c r="H50" s="21" t="s">
        <v>14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17">
        <v>2050</v>
      </c>
      <c r="B51" s="22" t="str">
        <f>HYPERLINK("https://xbanluoc.hagiang.gov.vn/", "UBND Ủy ban nhân dân xã Bản Luốc tỉnh Hà Giang")</f>
        <v>UBND Ủy ban nhân dân xã Bản Luốc tỉnh Hà Giang</v>
      </c>
      <c r="C51" s="19" t="s">
        <v>12</v>
      </c>
      <c r="D51" s="23"/>
      <c r="E51" s="21" t="s">
        <v>13</v>
      </c>
      <c r="F51" s="21" t="s">
        <v>13</v>
      </c>
      <c r="G51" s="21" t="s">
        <v>13</v>
      </c>
      <c r="H51" s="21" t="s">
        <v>13</v>
      </c>
      <c r="I51" s="21"/>
      <c r="J51" s="21"/>
      <c r="K51" s="21"/>
      <c r="L51" s="21"/>
      <c r="M51" s="21"/>
      <c r="N51" s="21"/>
      <c r="O51" s="21"/>
      <c r="P51" s="21"/>
      <c r="Q51" s="21"/>
    </row>
    <row r="52" spans="1:17" x14ac:dyDescent="0.25">
      <c r="A52" s="17">
        <v>2051</v>
      </c>
      <c r="B52" s="22" t="s">
        <v>30</v>
      </c>
      <c r="C52" s="24" t="s">
        <v>13</v>
      </c>
      <c r="D52" s="20"/>
      <c r="E52" s="21" t="s">
        <v>13</v>
      </c>
      <c r="F52" s="21" t="s">
        <v>13</v>
      </c>
      <c r="G52" s="21" t="s">
        <v>13</v>
      </c>
      <c r="H52" s="21" t="s">
        <v>14</v>
      </c>
      <c r="I52" s="21"/>
      <c r="J52" s="21"/>
      <c r="K52" s="21"/>
      <c r="L52" s="21"/>
      <c r="M52" s="21"/>
      <c r="N52" s="21"/>
      <c r="O52" s="21"/>
      <c r="P52" s="21"/>
      <c r="Q52" s="21"/>
    </row>
    <row r="53" spans="1:17" x14ac:dyDescent="0.25">
      <c r="A53" s="17">
        <v>2052</v>
      </c>
      <c r="B53" s="22" t="str">
        <f>HYPERLINK("https://xngamdangvai.hagiang.gov.vn/", "UBND Ủy ban nhân dân xã Ngàm Đăng Vài tỉnh Hà Giang")</f>
        <v>UBND Ủy ban nhân dân xã Ngàm Đăng Vài tỉnh Hà Giang</v>
      </c>
      <c r="C53" s="19" t="s">
        <v>12</v>
      </c>
      <c r="D53" s="23"/>
      <c r="E53" s="21" t="s">
        <v>13</v>
      </c>
      <c r="F53" s="21" t="s">
        <v>13</v>
      </c>
      <c r="G53" s="21" t="s">
        <v>13</v>
      </c>
      <c r="H53" s="21" t="s">
        <v>13</v>
      </c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17">
        <v>2053</v>
      </c>
      <c r="B54" s="22" t="s">
        <v>31</v>
      </c>
      <c r="C54" s="24" t="s">
        <v>13</v>
      </c>
      <c r="D54" s="20"/>
      <c r="E54" s="21" t="s">
        <v>13</v>
      </c>
      <c r="F54" s="21" t="s">
        <v>13</v>
      </c>
      <c r="G54" s="21" t="s">
        <v>13</v>
      </c>
      <c r="H54" s="21" t="s">
        <v>14</v>
      </c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17">
        <v>2054</v>
      </c>
      <c r="B55" s="22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Nhùng tỉnh Hà Giang")</f>
        <v>UBND Ủy ban nhân dân xã Bản Nhùng tỉnh Hà Giang</v>
      </c>
      <c r="C55" s="19" t="s">
        <v>12</v>
      </c>
      <c r="D55" s="23"/>
      <c r="E55" s="21" t="s">
        <v>13</v>
      </c>
      <c r="F55" s="21" t="s">
        <v>13</v>
      </c>
      <c r="G55" s="21" t="s">
        <v>13</v>
      </c>
      <c r="H55" s="21" t="s">
        <v>13</v>
      </c>
      <c r="I55" s="21"/>
      <c r="J55" s="21"/>
      <c r="K55" s="21"/>
      <c r="L55" s="21"/>
      <c r="M55" s="21"/>
      <c r="N55" s="21"/>
      <c r="O55" s="21"/>
      <c r="P55" s="21"/>
      <c r="Q55" s="21"/>
    </row>
    <row r="56" spans="1:17" x14ac:dyDescent="0.25">
      <c r="A56" s="17">
        <v>2055</v>
      </c>
      <c r="B56" s="18" t="str">
        <f>HYPERLINK("", "Công an xã Tả Sử Choóng tỉnh Hà Giang")</f>
        <v>Công an xã Tả Sử Choóng tỉnh Hà Giang</v>
      </c>
      <c r="C56" s="19" t="s">
        <v>12</v>
      </c>
      <c r="D56" s="20"/>
      <c r="E56" s="21" t="s">
        <v>13</v>
      </c>
      <c r="F56" s="21" t="s">
        <v>13</v>
      </c>
      <c r="G56" s="21" t="s">
        <v>13</v>
      </c>
      <c r="H56" s="21" t="s">
        <v>14</v>
      </c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17">
        <v>2056</v>
      </c>
      <c r="B57" s="22" t="str">
        <f>HYPERLINK("https://quangbinh.hagiang.gov.vn/chi-tiet-tin-tuc/-/news/44749/%C4%90%E1%BA%A1i-bi%E1%BB%83u-h%C4%90nd-t%E1%BB%89nh-ti%E1%BA%BFp-x%C3%BAc-c%E1%BB%AD-tri-t%E1%BA%A1i-x%C3%A3-t%E1%BA%A3-s%E1%BB%AD-cho%C3%B3ng-40-ho%C3%A0ng-su-ph%C3%AC-41-.html", "UBND Ủy ban nhân dân xã Tả Sử Choóng tỉnh Hà Giang")</f>
        <v>UBND Ủy ban nhân dân xã Tả Sử Choóng tỉnh Hà Giang</v>
      </c>
      <c r="C57" s="19" t="s">
        <v>12</v>
      </c>
      <c r="D57" s="23"/>
      <c r="E57" s="21" t="s">
        <v>13</v>
      </c>
      <c r="F57" s="21" t="s">
        <v>13</v>
      </c>
      <c r="G57" s="21" t="s">
        <v>13</v>
      </c>
      <c r="H57" s="21" t="s">
        <v>13</v>
      </c>
      <c r="I57" s="21"/>
      <c r="J57" s="21"/>
      <c r="K57" s="21"/>
      <c r="L57" s="21"/>
      <c r="M57" s="21"/>
      <c r="N57" s="21"/>
      <c r="O57" s="21"/>
      <c r="P57" s="21"/>
      <c r="Q57" s="21"/>
    </row>
    <row r="58" spans="1:17" x14ac:dyDescent="0.25">
      <c r="A58" s="17">
        <v>2057</v>
      </c>
      <c r="B58" s="22" t="s">
        <v>32</v>
      </c>
      <c r="C58" s="24" t="s">
        <v>13</v>
      </c>
      <c r="D58" s="20"/>
      <c r="E58" s="21" t="s">
        <v>13</v>
      </c>
      <c r="F58" s="21" t="s">
        <v>13</v>
      </c>
      <c r="G58" s="21" t="s">
        <v>13</v>
      </c>
      <c r="H58" s="21" t="s">
        <v>14</v>
      </c>
      <c r="I58" s="21"/>
      <c r="J58" s="21"/>
      <c r="K58" s="21"/>
      <c r="L58" s="21"/>
      <c r="M58" s="21"/>
      <c r="N58" s="21"/>
      <c r="O58" s="21"/>
      <c r="P58" s="21"/>
      <c r="Q58" s="21"/>
    </row>
    <row r="59" spans="1:17" x14ac:dyDescent="0.25">
      <c r="A59" s="17">
        <v>2058</v>
      </c>
      <c r="B59" s="22" t="str">
        <f>HYPERLINK("https://hoangsuphi.hagiang.gov.vn/chi-tiet-tin-tuc/-/news/44725/cong-bo-quyet-dinh-cong-nhan-thon-10-xa-nam-dich-dat-chuan-nong-thon-moi.html", "UBND Ủy ban nhân dân xã Nậm Dịch tỉnh Hà Giang")</f>
        <v>UBND Ủy ban nhân dân xã Nậm Dịch tỉnh Hà Giang</v>
      </c>
      <c r="C59" s="19" t="s">
        <v>12</v>
      </c>
      <c r="D59" s="23"/>
      <c r="E59" s="21" t="s">
        <v>13</v>
      </c>
      <c r="F59" s="21" t="s">
        <v>13</v>
      </c>
      <c r="G59" s="21" t="s">
        <v>13</v>
      </c>
      <c r="H59" s="21" t="s">
        <v>13</v>
      </c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17">
        <v>2059</v>
      </c>
      <c r="B60" s="22" t="s">
        <v>33</v>
      </c>
      <c r="C60" s="24" t="s">
        <v>13</v>
      </c>
      <c r="D60" s="20"/>
      <c r="E60" s="21" t="s">
        <v>13</v>
      </c>
      <c r="F60" s="21" t="s">
        <v>13</v>
      </c>
      <c r="G60" s="21" t="s">
        <v>13</v>
      </c>
      <c r="H60" s="21" t="s">
        <v>14</v>
      </c>
      <c r="I60" s="21"/>
      <c r="J60" s="21"/>
      <c r="K60" s="21"/>
      <c r="L60" s="21"/>
      <c r="M60" s="21"/>
      <c r="N60" s="21"/>
      <c r="O60" s="21"/>
      <c r="P60" s="21"/>
      <c r="Q60" s="21"/>
    </row>
    <row r="61" spans="1:17" x14ac:dyDescent="0.25">
      <c r="A61" s="17">
        <v>2060</v>
      </c>
      <c r="B61" s="22" t="str">
        <f>HYPERLINK("https://hoangsuphi.hagiang.gov.vn/vi/chi-tiet-tin-tuc/-/news/44725/th%C3%B4ng-tin-gi%E1%BB%9Bi-thi%E1%BB%87u-%E1%BB%A6y-ban-nh%C3%A2n-d%C3%A2n-x%C3%A3-b%E1%BA%A3n-p%C3%A9o-huy%E1%BB%87n-ho%C3%A0ng-su-ph%C3%AC.html", "UBND Ủy ban nhân dân xã Bản Péo tỉnh Hà Giang")</f>
        <v>UBND Ủy ban nhân dân xã Bản Péo tỉnh Hà Giang</v>
      </c>
      <c r="C61" s="19" t="s">
        <v>12</v>
      </c>
      <c r="D61" s="23"/>
      <c r="E61" s="21" t="s">
        <v>13</v>
      </c>
      <c r="F61" s="21" t="s">
        <v>13</v>
      </c>
      <c r="G61" s="21" t="s">
        <v>13</v>
      </c>
      <c r="H61" s="21" t="s">
        <v>13</v>
      </c>
      <c r="I61" s="21"/>
      <c r="J61" s="21"/>
      <c r="K61" s="21"/>
      <c r="L61" s="21"/>
      <c r="M61" s="21"/>
      <c r="N61" s="21"/>
      <c r="O61" s="21"/>
      <c r="P61" s="21"/>
      <c r="Q61" s="21"/>
    </row>
    <row r="62" spans="1:17" x14ac:dyDescent="0.25">
      <c r="A62" s="17">
        <v>2061</v>
      </c>
      <c r="B62" s="22" t="str">
        <f>HYPERLINK("https://www.facebook.com/100083054333059", "Công an xã Hồ Thầu tỉnh Hà Giang")</f>
        <v>Công an xã Hồ Thầu tỉnh Hà Giang</v>
      </c>
      <c r="C62" s="19" t="s">
        <v>12</v>
      </c>
      <c r="D62" s="20"/>
      <c r="E62" s="21" t="s">
        <v>13</v>
      </c>
      <c r="F62" s="21" t="s">
        <v>13</v>
      </c>
      <c r="G62" s="21" t="s">
        <v>13</v>
      </c>
      <c r="H62" s="21" t="s">
        <v>14</v>
      </c>
      <c r="I62" s="21"/>
      <c r="J62" s="21"/>
      <c r="K62" s="21"/>
      <c r="L62" s="21"/>
      <c r="M62" s="21"/>
      <c r="N62" s="21"/>
      <c r="O62" s="21"/>
      <c r="P62" s="21"/>
      <c r="Q62" s="21"/>
    </row>
    <row r="63" spans="1:17" x14ac:dyDescent="0.25">
      <c r="A63" s="17">
        <v>2062</v>
      </c>
      <c r="B63" s="22" t="str">
        <f>HYPERLINK("https://hoangsuphi.hagiang.gov.vn/chi-tiet-tin-tuc/-/news/44725/x%25C3%25A3-h%25E1%25BB%2593-th%25E1%25BA%25A7u-huy%25E1%25BB%2587n-ho%25C3%25A0ng-su-ph%25C3%25AC.html", "UBND Ủy ban nhân dân xã Hồ Thầu tỉnh Hà Giang")</f>
        <v>UBND Ủy ban nhân dân xã Hồ Thầu tỉnh Hà Giang</v>
      </c>
      <c r="C63" s="19" t="s">
        <v>12</v>
      </c>
      <c r="D63" s="23"/>
      <c r="E63" s="21" t="s">
        <v>13</v>
      </c>
      <c r="F63" s="21" t="s">
        <v>13</v>
      </c>
      <c r="G63" s="21" t="s">
        <v>13</v>
      </c>
      <c r="H63" s="21" t="s">
        <v>13</v>
      </c>
      <c r="I63" s="21"/>
      <c r="J63" s="21"/>
      <c r="K63" s="21"/>
      <c r="L63" s="21"/>
      <c r="M63" s="21"/>
      <c r="N63" s="21"/>
      <c r="O63" s="21"/>
      <c r="P63" s="21"/>
      <c r="Q63" s="21"/>
    </row>
    <row r="64" spans="1:17" x14ac:dyDescent="0.25">
      <c r="A64" s="17">
        <v>2063</v>
      </c>
      <c r="B64" s="22" t="s">
        <v>34</v>
      </c>
      <c r="C64" s="24" t="s">
        <v>13</v>
      </c>
      <c r="D64" s="20"/>
      <c r="E64" s="21" t="s">
        <v>13</v>
      </c>
      <c r="F64" s="21" t="s">
        <v>13</v>
      </c>
      <c r="G64" s="21" t="s">
        <v>13</v>
      </c>
      <c r="H64" s="21" t="s">
        <v>14</v>
      </c>
      <c r="I64" s="21"/>
      <c r="J64" s="21"/>
      <c r="K64" s="21"/>
      <c r="L64" s="21"/>
      <c r="M64" s="21"/>
      <c r="N64" s="21"/>
      <c r="O64" s="21"/>
      <c r="P64" s="21"/>
      <c r="Q64" s="21"/>
    </row>
    <row r="65" spans="1:17" x14ac:dyDescent="0.25">
      <c r="A65" s="17">
        <v>2064</v>
      </c>
      <c r="B65" s="22" t="str">
        <f>HYPERLINK("https://xnamson.hagiang.gov.vn/", "UBND Ủy ban nhân dân xã Nam Sơn tỉnh Hà Giang")</f>
        <v>UBND Ủy ban nhân dân xã Nam Sơn tỉnh Hà Giang</v>
      </c>
      <c r="C65" s="19" t="s">
        <v>12</v>
      </c>
      <c r="D65" s="23"/>
      <c r="E65" s="21" t="s">
        <v>13</v>
      </c>
      <c r="F65" s="21" t="s">
        <v>13</v>
      </c>
      <c r="G65" s="21" t="s">
        <v>13</v>
      </c>
      <c r="H65" s="21" t="s">
        <v>13</v>
      </c>
      <c r="I65" s="21"/>
      <c r="J65" s="21"/>
      <c r="K65" s="21"/>
      <c r="L65" s="21"/>
      <c r="M65" s="21"/>
      <c r="N65" s="21"/>
      <c r="O65" s="21"/>
      <c r="P65" s="21"/>
      <c r="Q65" s="21"/>
    </row>
    <row r="66" spans="1:17" x14ac:dyDescent="0.25">
      <c r="A66" s="17">
        <v>2065</v>
      </c>
      <c r="B66" s="18" t="str">
        <f>HYPERLINK("", "Công an xã Nậm Tỵ tỉnh Hà Giang")</f>
        <v>Công an xã Nậm Tỵ tỉnh Hà Giang</v>
      </c>
      <c r="C66" s="19" t="s">
        <v>12</v>
      </c>
      <c r="D66" s="20"/>
      <c r="E66" s="21" t="s">
        <v>13</v>
      </c>
      <c r="F66" s="21" t="s">
        <v>13</v>
      </c>
      <c r="G66" s="21" t="s">
        <v>13</v>
      </c>
      <c r="H66" s="21" t="s">
        <v>14</v>
      </c>
      <c r="I66" s="21"/>
      <c r="J66" s="21"/>
      <c r="K66" s="21"/>
      <c r="L66" s="21"/>
      <c r="M66" s="21"/>
      <c r="N66" s="21"/>
      <c r="O66" s="21"/>
      <c r="P66" s="21"/>
      <c r="Q66" s="21"/>
    </row>
    <row r="67" spans="1:17" x14ac:dyDescent="0.25">
      <c r="A67" s="17">
        <v>2066</v>
      </c>
      <c r="B67" s="22" t="str">
        <f>HYPERLINK("https://hoangsuphi.hagiang.gov.vn/chi-tiet-tin-tuc/-/news/44725/th%C3%B4ng-tin-gi%E1%BB%9Bi-thi%E1%BB%87u-%E1%BB%A6y-ban-nh%C3%A2n-d%C3%A2n-x%C3%A3-n%C3%A0ng-%C4%90%C3%B4n-huy%E1%BB%87n-ho%C3%A0ng-su-ph%C3%AC.html", "UBND Ủy ban nhân dân xã Nậm Tỵ tỉnh Hà Giang")</f>
        <v>UBND Ủy ban nhân dân xã Nậm Tỵ tỉnh Hà Giang</v>
      </c>
      <c r="C67" s="19" t="s">
        <v>12</v>
      </c>
      <c r="D67" s="23"/>
      <c r="E67" s="21" t="s">
        <v>13</v>
      </c>
      <c r="F67" s="21" t="s">
        <v>13</v>
      </c>
      <c r="G67" s="21" t="s">
        <v>13</v>
      </c>
      <c r="H67" s="21" t="s">
        <v>13</v>
      </c>
      <c r="I67" s="21"/>
      <c r="J67" s="21"/>
      <c r="K67" s="21"/>
      <c r="L67" s="21"/>
      <c r="M67" s="21"/>
      <c r="N67" s="21"/>
      <c r="O67" s="21"/>
      <c r="P67" s="21"/>
      <c r="Q67" s="21"/>
    </row>
    <row r="68" spans="1:17" x14ac:dyDescent="0.25">
      <c r="A68" s="17">
        <v>2067</v>
      </c>
      <c r="B68" s="18" t="str">
        <f>HYPERLINK("", "Công an xã Thông Nguyên tỉnh Hà Giang")</f>
        <v>Công an xã Thông Nguyên tỉnh Hà Giang</v>
      </c>
      <c r="C68" s="19" t="s">
        <v>12</v>
      </c>
      <c r="D68" s="20"/>
      <c r="E68" s="21" t="s">
        <v>13</v>
      </c>
      <c r="F68" s="21" t="s">
        <v>13</v>
      </c>
      <c r="G68" s="21" t="s">
        <v>13</v>
      </c>
      <c r="H68" s="21" t="s">
        <v>14</v>
      </c>
      <c r="I68" s="21"/>
      <c r="J68" s="21"/>
      <c r="K68" s="21"/>
      <c r="L68" s="21"/>
      <c r="M68" s="21"/>
      <c r="N68" s="21"/>
      <c r="O68" s="21"/>
      <c r="P68" s="21"/>
      <c r="Q68" s="21"/>
    </row>
    <row r="69" spans="1:17" x14ac:dyDescent="0.25">
      <c r="A69" s="17">
        <v>2068</v>
      </c>
      <c r="B69" s="22" t="str">
        <f>HYPERLINK("https://thanhpho.hagiang.gov.vn/", "UBND Ủy ban nhân dân xã Thông Nguyên tỉnh Hà Giang")</f>
        <v>UBND Ủy ban nhân dân xã Thông Nguyên tỉnh Hà Giang</v>
      </c>
      <c r="C69" s="19" t="s">
        <v>12</v>
      </c>
      <c r="D69" s="23"/>
      <c r="E69" s="21" t="s">
        <v>13</v>
      </c>
      <c r="F69" s="21" t="s">
        <v>13</v>
      </c>
      <c r="G69" s="21" t="s">
        <v>13</v>
      </c>
      <c r="H69" s="21" t="s">
        <v>13</v>
      </c>
      <c r="I69" s="21"/>
      <c r="J69" s="21"/>
      <c r="K69" s="21"/>
      <c r="L69" s="21"/>
      <c r="M69" s="21"/>
      <c r="N69" s="21"/>
      <c r="O69" s="21"/>
      <c r="P69" s="21"/>
      <c r="Q69" s="21"/>
    </row>
    <row r="70" spans="1:17" x14ac:dyDescent="0.25">
      <c r="A70" s="17">
        <v>2069</v>
      </c>
      <c r="B70" s="22" t="s">
        <v>35</v>
      </c>
      <c r="C70" s="24" t="s">
        <v>13</v>
      </c>
      <c r="D70" s="20"/>
      <c r="E70" s="21" t="s">
        <v>13</v>
      </c>
      <c r="F70" s="21" t="s">
        <v>13</v>
      </c>
      <c r="G70" s="21" t="s">
        <v>13</v>
      </c>
      <c r="H70" s="21" t="s">
        <v>14</v>
      </c>
      <c r="I70" s="21"/>
      <c r="J70" s="21"/>
      <c r="K70" s="21"/>
      <c r="L70" s="21"/>
      <c r="M70" s="21"/>
      <c r="N70" s="21"/>
      <c r="O70" s="21"/>
      <c r="P70" s="21"/>
      <c r="Q70" s="21"/>
    </row>
    <row r="71" spans="1:17" x14ac:dyDescent="0.25">
      <c r="A71" s="17">
        <v>2070</v>
      </c>
      <c r="B71" s="22" t="str">
        <f>HYPERLINK("https://xnamkhoa.hagiang.gov.vn/vi", "UBND Ủy ban nhân dân xã Nậm Khòa tỉnh Hà Giang")</f>
        <v>UBND Ủy ban nhân dân xã Nậm Khòa tỉnh Hà Giang</v>
      </c>
      <c r="C71" s="19" t="s">
        <v>12</v>
      </c>
      <c r="D71" s="23"/>
      <c r="E71" s="21" t="s">
        <v>13</v>
      </c>
      <c r="F71" s="21" t="s">
        <v>13</v>
      </c>
      <c r="G71" s="21" t="s">
        <v>13</v>
      </c>
      <c r="H71" s="21" t="s">
        <v>13</v>
      </c>
      <c r="I71" s="21"/>
      <c r="J71" s="21"/>
      <c r="K71" s="21"/>
      <c r="L71" s="21"/>
      <c r="M71" s="21"/>
      <c r="N71" s="21"/>
      <c r="O71" s="21"/>
      <c r="P71" s="21"/>
      <c r="Q71" s="21"/>
    </row>
    <row r="72" spans="1:17" x14ac:dyDescent="0.25">
      <c r="A72" s="17">
        <v>2071</v>
      </c>
      <c r="B72" s="18" t="str">
        <f>HYPERLINK("", "Công an thị trấn Cốc Pài tỉnh Hà Giang")</f>
        <v>Công an thị trấn Cốc Pài tỉnh Hà Giang</v>
      </c>
      <c r="C72" s="19" t="s">
        <v>12</v>
      </c>
      <c r="D72" s="20"/>
      <c r="E72" s="21" t="s">
        <v>13</v>
      </c>
      <c r="F72" s="21" t="s">
        <v>13</v>
      </c>
      <c r="G72" s="21" t="s">
        <v>13</v>
      </c>
      <c r="H72" s="21" t="s">
        <v>14</v>
      </c>
      <c r="I72" s="21"/>
      <c r="J72" s="21"/>
      <c r="K72" s="21"/>
      <c r="L72" s="21"/>
      <c r="M72" s="21"/>
      <c r="N72" s="21"/>
      <c r="O72" s="21"/>
      <c r="P72" s="21"/>
      <c r="Q72" s="21"/>
    </row>
    <row r="73" spans="1:17" x14ac:dyDescent="0.25">
      <c r="A73" s="17">
        <v>2072</v>
      </c>
      <c r="B73" s="22" t="str">
        <f>HYPERLINK("https://xinman.hagiang.gov.vn/", "UBND Ủy ban nhân dân thị trấn Cốc Pài tỉnh Hà Giang")</f>
        <v>UBND Ủy ban nhân dân thị trấn Cốc Pài tỉnh Hà Giang</v>
      </c>
      <c r="C73" s="19" t="s">
        <v>12</v>
      </c>
      <c r="D73" s="23"/>
      <c r="E73" s="21" t="s">
        <v>13</v>
      </c>
      <c r="F73" s="21" t="s">
        <v>13</v>
      </c>
      <c r="G73" s="21" t="s">
        <v>13</v>
      </c>
      <c r="H73" s="21" t="s">
        <v>13</v>
      </c>
      <c r="I73" s="21"/>
      <c r="J73" s="21"/>
      <c r="K73" s="21"/>
      <c r="L73" s="21"/>
      <c r="M73" s="21"/>
      <c r="N73" s="21"/>
      <c r="O73" s="21"/>
      <c r="P73" s="21"/>
      <c r="Q73" s="21"/>
    </row>
    <row r="74" spans="1:17" x14ac:dyDescent="0.25">
      <c r="A74" s="17">
        <v>2073</v>
      </c>
      <c r="B74" s="18" t="str">
        <f>HYPERLINK("", "Công an xã Nàn Xỉn tỉnh Hà Giang")</f>
        <v>Công an xã Nàn Xỉn tỉnh Hà Giang</v>
      </c>
      <c r="C74" s="19" t="s">
        <v>12</v>
      </c>
      <c r="D74" s="20"/>
      <c r="E74" s="21" t="s">
        <v>13</v>
      </c>
      <c r="F74" s="21" t="s">
        <v>13</v>
      </c>
      <c r="G74" s="21" t="s">
        <v>13</v>
      </c>
      <c r="H74" s="21" t="s">
        <v>14</v>
      </c>
      <c r="I74" s="21"/>
      <c r="J74" s="21"/>
      <c r="K74" s="21"/>
      <c r="L74" s="21"/>
      <c r="M74" s="21"/>
      <c r="N74" s="21"/>
      <c r="O74" s="21"/>
      <c r="P74" s="21"/>
      <c r="Q74" s="21"/>
    </row>
    <row r="75" spans="1:17" x14ac:dyDescent="0.25">
      <c r="A75" s="17">
        <v>2074</v>
      </c>
      <c r="B75" s="22" t="str">
        <f>HYPERLINK("https://xinman.hagiang.gov.vn/", "UBND Ủy ban nhân dân xã Nàn Xỉn tỉnh Hà Giang")</f>
        <v>UBND Ủy ban nhân dân xã Nàn Xỉn tỉnh Hà Giang</v>
      </c>
      <c r="C75" s="19" t="s">
        <v>12</v>
      </c>
      <c r="D75" s="23"/>
      <c r="E75" s="21" t="s">
        <v>13</v>
      </c>
      <c r="F75" s="21" t="s">
        <v>13</v>
      </c>
      <c r="G75" s="21" t="s">
        <v>13</v>
      </c>
      <c r="H75" s="21" t="s">
        <v>13</v>
      </c>
      <c r="I75" s="21"/>
      <c r="J75" s="21"/>
      <c r="K75" s="21"/>
      <c r="L75" s="21"/>
      <c r="M75" s="21"/>
      <c r="N75" s="21"/>
      <c r="O75" s="21"/>
      <c r="P75" s="21"/>
      <c r="Q75" s="21"/>
    </row>
    <row r="76" spans="1:17" x14ac:dyDescent="0.25">
      <c r="A76" s="17">
        <v>2075</v>
      </c>
      <c r="B76" s="22" t="s">
        <v>36</v>
      </c>
      <c r="C76" s="24" t="s">
        <v>13</v>
      </c>
      <c r="D76" s="20"/>
      <c r="E76" s="21" t="s">
        <v>13</v>
      </c>
      <c r="F76" s="21" t="s">
        <v>13</v>
      </c>
      <c r="G76" s="21" t="s">
        <v>13</v>
      </c>
      <c r="H76" s="21" t="s">
        <v>14</v>
      </c>
      <c r="I76" s="21"/>
      <c r="J76" s="21"/>
      <c r="K76" s="21"/>
      <c r="L76" s="21"/>
      <c r="M76" s="21"/>
      <c r="N76" s="21"/>
      <c r="O76" s="21"/>
      <c r="P76" s="21"/>
      <c r="Q76" s="21"/>
    </row>
    <row r="77" spans="1:17" x14ac:dyDescent="0.25">
      <c r="A77" s="17">
        <v>2076</v>
      </c>
      <c r="B77" s="22" t="str">
        <f>HYPERLINK("https://xinman.hagiang.gov.vn/chi-tiet-tin-tuc/-/news/44765/cong-bo-quyet-dinh-ve-cong-tac-can-bo-tai-xa-ban-diu.html", "UBND Ủy ban nhân dân xã Bản Díu tỉnh Hà Giang")</f>
        <v>UBND Ủy ban nhân dân xã Bản Díu tỉnh Hà Giang</v>
      </c>
      <c r="C77" s="19" t="s">
        <v>12</v>
      </c>
      <c r="D77" s="23"/>
      <c r="E77" s="21" t="s">
        <v>13</v>
      </c>
      <c r="F77" s="21" t="s">
        <v>13</v>
      </c>
      <c r="G77" s="21" t="s">
        <v>13</v>
      </c>
      <c r="H77" s="21" t="s">
        <v>13</v>
      </c>
      <c r="I77" s="21"/>
      <c r="J77" s="21"/>
      <c r="K77" s="21"/>
      <c r="L77" s="21"/>
      <c r="M77" s="21"/>
      <c r="N77" s="21"/>
      <c r="O77" s="21"/>
      <c r="P77" s="21"/>
      <c r="Q77" s="21"/>
    </row>
    <row r="78" spans="1:17" x14ac:dyDescent="0.25">
      <c r="A78" s="17">
        <v>2077</v>
      </c>
      <c r="B78" s="22" t="s">
        <v>37</v>
      </c>
      <c r="C78" s="24" t="s">
        <v>13</v>
      </c>
      <c r="D78" s="20"/>
      <c r="E78" s="21" t="s">
        <v>13</v>
      </c>
      <c r="F78" s="21" t="s">
        <v>13</v>
      </c>
      <c r="G78" s="21" t="s">
        <v>13</v>
      </c>
      <c r="H78" s="21" t="s">
        <v>14</v>
      </c>
      <c r="I78" s="21"/>
      <c r="J78" s="21"/>
      <c r="K78" s="21"/>
      <c r="L78" s="21"/>
      <c r="M78" s="21"/>
      <c r="N78" s="21"/>
      <c r="O78" s="21"/>
      <c r="P78" s="21"/>
      <c r="Q78" s="21"/>
    </row>
    <row r="79" spans="1:17" x14ac:dyDescent="0.25">
      <c r="A79" s="17">
        <v>2078</v>
      </c>
      <c r="B79" s="22" t="str">
        <f>HYPERLINK("https://xinman.hagiang.gov.vn/chi-tiet-tin-tuc/-/news/44765/hong-khong-hat-xa-chi-ca-vao-mua-thu-hoach.html", "UBND Ủy ban nhân dân xã Chí Cà tỉnh Hà Giang")</f>
        <v>UBND Ủy ban nhân dân xã Chí Cà tỉnh Hà Giang</v>
      </c>
      <c r="C79" s="19" t="s">
        <v>12</v>
      </c>
      <c r="D79" s="23"/>
      <c r="E79" s="21" t="s">
        <v>13</v>
      </c>
      <c r="F79" s="21" t="s">
        <v>13</v>
      </c>
      <c r="G79" s="21" t="s">
        <v>13</v>
      </c>
      <c r="H79" s="21" t="s">
        <v>13</v>
      </c>
      <c r="I79" s="21"/>
      <c r="J79" s="21"/>
      <c r="K79" s="21"/>
      <c r="L79" s="21"/>
      <c r="M79" s="21"/>
      <c r="N79" s="21"/>
      <c r="O79" s="21"/>
      <c r="P79" s="21"/>
      <c r="Q79" s="21"/>
    </row>
    <row r="80" spans="1:17" x14ac:dyDescent="0.25">
      <c r="A80" s="17">
        <v>2079</v>
      </c>
      <c r="B80" s="22" t="s">
        <v>38</v>
      </c>
      <c r="C80" s="24" t="s">
        <v>13</v>
      </c>
      <c r="D80" s="20"/>
      <c r="E80" s="21" t="s">
        <v>13</v>
      </c>
      <c r="F80" s="21" t="s">
        <v>13</v>
      </c>
      <c r="G80" s="21" t="s">
        <v>13</v>
      </c>
      <c r="H80" s="21" t="s">
        <v>14</v>
      </c>
      <c r="I80" s="21"/>
      <c r="J80" s="21"/>
      <c r="K80" s="21"/>
      <c r="L80" s="21"/>
      <c r="M80" s="21"/>
      <c r="N80" s="21"/>
      <c r="O80" s="21"/>
      <c r="P80" s="21"/>
      <c r="Q80" s="21"/>
    </row>
    <row r="81" spans="1:17" x14ac:dyDescent="0.25">
      <c r="A81" s="17">
        <v>2080</v>
      </c>
      <c r="B81" s="22" t="str">
        <f>HYPERLINK("https://xinman.hagiang.gov.vn/", "UBND Ủy ban nhân dân xã Xín Mần tỉnh Hà Giang")</f>
        <v>UBND Ủy ban nhân dân xã Xín Mần tỉnh Hà Giang</v>
      </c>
      <c r="C81" s="19" t="s">
        <v>12</v>
      </c>
      <c r="D81" s="23"/>
      <c r="E81" s="21" t="s">
        <v>13</v>
      </c>
      <c r="F81" s="21" t="s">
        <v>13</v>
      </c>
      <c r="G81" s="21" t="s">
        <v>13</v>
      </c>
      <c r="H81" s="21" t="s">
        <v>13</v>
      </c>
      <c r="I81" s="21"/>
      <c r="J81" s="21"/>
      <c r="K81" s="21"/>
      <c r="L81" s="21"/>
      <c r="M81" s="21"/>
      <c r="N81" s="21"/>
      <c r="O81" s="21"/>
      <c r="P81" s="21"/>
      <c r="Q81" s="21"/>
    </row>
    <row r="82" spans="1:17" x14ac:dyDescent="0.25">
      <c r="A82" s="17">
        <v>2081</v>
      </c>
      <c r="B82" s="18" t="str">
        <f>HYPERLINK("", "Công an xã Trung Thịnh tỉnh Hà Giang")</f>
        <v>Công an xã Trung Thịnh tỉnh Hà Giang</v>
      </c>
      <c r="C82" s="19" t="s">
        <v>12</v>
      </c>
      <c r="D82" s="20"/>
      <c r="E82" s="21" t="s">
        <v>13</v>
      </c>
      <c r="F82" s="21" t="s">
        <v>13</v>
      </c>
      <c r="G82" s="21" t="s">
        <v>13</v>
      </c>
      <c r="H82" s="21" t="s">
        <v>14</v>
      </c>
      <c r="I82" s="21"/>
      <c r="J82" s="21"/>
      <c r="K82" s="21"/>
      <c r="L82" s="21"/>
      <c r="M82" s="21"/>
      <c r="N82" s="21"/>
      <c r="O82" s="21"/>
      <c r="P82" s="21"/>
      <c r="Q82" s="21"/>
    </row>
    <row r="83" spans="1:17" x14ac:dyDescent="0.25">
      <c r="A83" s="17">
        <v>2082</v>
      </c>
      <c r="B83" s="22" t="str">
        <f>HYPERLINK("https://xtrungthinh.hagiang.gov.vn/", "UBND Ủy ban nhân dân xã Trung Thịnh tỉnh Hà Giang")</f>
        <v>UBND Ủy ban nhân dân xã Trung Thịnh tỉnh Hà Giang</v>
      </c>
      <c r="C83" s="19" t="s">
        <v>12</v>
      </c>
      <c r="D83" s="23"/>
      <c r="E83" s="21" t="s">
        <v>13</v>
      </c>
      <c r="F83" s="21" t="s">
        <v>13</v>
      </c>
      <c r="G83" s="21" t="s">
        <v>13</v>
      </c>
      <c r="H83" s="21" t="s">
        <v>13</v>
      </c>
      <c r="I83" s="21"/>
      <c r="J83" s="21"/>
      <c r="K83" s="21"/>
      <c r="L83" s="21"/>
      <c r="M83" s="21"/>
      <c r="N83" s="21"/>
      <c r="O83" s="21"/>
      <c r="P83" s="21"/>
      <c r="Q83" s="21"/>
    </row>
    <row r="84" spans="1:17" x14ac:dyDescent="0.25">
      <c r="A84" s="17">
        <v>2083</v>
      </c>
      <c r="B84" s="22" t="s">
        <v>39</v>
      </c>
      <c r="C84" s="24" t="s">
        <v>13</v>
      </c>
      <c r="D84" s="20"/>
      <c r="E84" s="21" t="s">
        <v>13</v>
      </c>
      <c r="F84" s="21" t="s">
        <v>13</v>
      </c>
      <c r="G84" s="21" t="s">
        <v>13</v>
      </c>
      <c r="H84" s="21" t="s">
        <v>14</v>
      </c>
      <c r="I84" s="21"/>
      <c r="J84" s="21"/>
      <c r="K84" s="21"/>
      <c r="L84" s="21"/>
      <c r="M84" s="21"/>
      <c r="N84" s="21"/>
      <c r="O84" s="21"/>
      <c r="P84" s="21"/>
      <c r="Q84" s="21"/>
    </row>
    <row r="85" spans="1:17" x14ac:dyDescent="0.25">
      <c r="A85" s="17">
        <v>2084</v>
      </c>
      <c r="B85" s="22" t="str">
        <f>HYPERLINK("https://xthenphang.hagiang.gov.vn/", "UBND Ủy ban nhân dân xã Thèn Phàng tỉnh Hà Giang")</f>
        <v>UBND Ủy ban nhân dân xã Thèn Phàng tỉnh Hà Giang</v>
      </c>
      <c r="C85" s="19" t="s">
        <v>12</v>
      </c>
      <c r="D85" s="23"/>
      <c r="E85" s="21" t="s">
        <v>13</v>
      </c>
      <c r="F85" s="21" t="s">
        <v>13</v>
      </c>
      <c r="G85" s="21" t="s">
        <v>13</v>
      </c>
      <c r="H85" s="21" t="s">
        <v>13</v>
      </c>
      <c r="I85" s="21"/>
      <c r="J85" s="21"/>
      <c r="K85" s="21"/>
      <c r="L85" s="21"/>
      <c r="M85" s="21"/>
      <c r="N85" s="21"/>
      <c r="O85" s="21"/>
      <c r="P85" s="21"/>
      <c r="Q85" s="21"/>
    </row>
    <row r="86" spans="1:17" x14ac:dyDescent="0.25">
      <c r="A86" s="17">
        <v>2085</v>
      </c>
      <c r="B86" s="22" t="s">
        <v>40</v>
      </c>
      <c r="C86" s="24" t="s">
        <v>13</v>
      </c>
      <c r="D86" s="20"/>
      <c r="E86" s="21" t="s">
        <v>13</v>
      </c>
      <c r="F86" s="21" t="s">
        <v>13</v>
      </c>
      <c r="G86" s="21" t="s">
        <v>13</v>
      </c>
      <c r="H86" s="21" t="s">
        <v>14</v>
      </c>
      <c r="I86" s="21"/>
      <c r="J86" s="21"/>
      <c r="K86" s="21"/>
      <c r="L86" s="21"/>
      <c r="M86" s="21"/>
      <c r="N86" s="21"/>
      <c r="O86" s="21"/>
      <c r="P86" s="21"/>
      <c r="Q86" s="21"/>
    </row>
    <row r="87" spans="1:17" x14ac:dyDescent="0.25">
      <c r="A87" s="17">
        <v>2086</v>
      </c>
      <c r="B87" s="22" t="str">
        <f>HYPERLINK("https://xinman.hagiang.gov.vn/chi-tiet-tin-tuc/-/news/44765/l%E1%BB%85-c%C3%B4ng-b%E1%BB%91-s%C3%A1p-nh%E1%BA%ADp-x%C3%A3-ng%C3%A1n-chi%C3%AAn-v%C3%A0o-x%C3%A3-trung-th%E1%BB%8Bnh.html", "UBND Ủy ban nhân dân xã Ngán Chiên tỉnh Hà Giang")</f>
        <v>UBND Ủy ban nhân dân xã Ngán Chiên tỉnh Hà Giang</v>
      </c>
      <c r="C87" s="19" t="s">
        <v>12</v>
      </c>
      <c r="D87" s="23"/>
      <c r="E87" s="21" t="s">
        <v>13</v>
      </c>
      <c r="F87" s="21" t="s">
        <v>13</v>
      </c>
      <c r="G87" s="21" t="s">
        <v>13</v>
      </c>
      <c r="H87" s="21" t="s">
        <v>13</v>
      </c>
      <c r="I87" s="21"/>
      <c r="J87" s="21"/>
      <c r="K87" s="21"/>
      <c r="L87" s="21"/>
      <c r="M87" s="21"/>
      <c r="N87" s="21"/>
      <c r="O87" s="21"/>
      <c r="P87" s="21"/>
      <c r="Q87" s="21"/>
    </row>
    <row r="88" spans="1:17" x14ac:dyDescent="0.25">
      <c r="A88" s="17">
        <v>2087</v>
      </c>
      <c r="B88" s="22" t="s">
        <v>41</v>
      </c>
      <c r="C88" s="24" t="s">
        <v>13</v>
      </c>
      <c r="D88" s="20"/>
      <c r="E88" s="21" t="s">
        <v>13</v>
      </c>
      <c r="F88" s="21" t="s">
        <v>13</v>
      </c>
      <c r="G88" s="21" t="s">
        <v>13</v>
      </c>
      <c r="H88" s="21" t="s">
        <v>14</v>
      </c>
      <c r="I88" s="21"/>
      <c r="J88" s="21"/>
      <c r="K88" s="21"/>
      <c r="L88" s="21"/>
      <c r="M88" s="21"/>
      <c r="N88" s="21"/>
      <c r="O88" s="21"/>
      <c r="P88" s="21"/>
      <c r="Q88" s="21"/>
    </row>
    <row r="89" spans="1:17" x14ac:dyDescent="0.25">
      <c r="A89" s="17">
        <v>2088</v>
      </c>
      <c r="B89" s="22" t="str">
        <f>HYPERLINK("https://xinman.hagiang.gov.vn/chi-tiet-tin-tuc/-/news/44765/th%C3%A0nh-l%E1%BA%ADp-tr%E1%BA%A1m-ki%E1%BB%83m-so%C3%A1t-bi%C3%AAn-ph%C3%B2ng-p%C3%A0-v%E1%BA%A7y-s%E1%BB%A7-huy%E1%BB%87n-x%C3%ADn-m%E1%BA%A7n.html", "UBND Ủy ban nhân dân xã Pà Vầy Sủ tỉnh Hà Giang")</f>
        <v>UBND Ủy ban nhân dân xã Pà Vầy Sủ tỉnh Hà Giang</v>
      </c>
      <c r="C89" s="19" t="s">
        <v>12</v>
      </c>
      <c r="D89" s="23"/>
      <c r="E89" s="21" t="s">
        <v>13</v>
      </c>
      <c r="F89" s="21" t="s">
        <v>13</v>
      </c>
      <c r="G89" s="21" t="s">
        <v>13</v>
      </c>
      <c r="H89" s="21" t="s">
        <v>13</v>
      </c>
      <c r="I89" s="21"/>
      <c r="J89" s="21"/>
      <c r="K89" s="21"/>
      <c r="L89" s="21"/>
      <c r="M89" s="21"/>
      <c r="N89" s="21"/>
      <c r="O89" s="21"/>
      <c r="P89" s="21"/>
      <c r="Q89" s="21"/>
    </row>
    <row r="90" spans="1:17" x14ac:dyDescent="0.25">
      <c r="A90" s="17">
        <v>2089</v>
      </c>
      <c r="B90" s="22" t="s">
        <v>42</v>
      </c>
      <c r="C90" s="24" t="s">
        <v>13</v>
      </c>
      <c r="D90" s="20" t="s">
        <v>43</v>
      </c>
      <c r="E90" s="21" t="s">
        <v>13</v>
      </c>
      <c r="F90" s="21" t="s">
        <v>13</v>
      </c>
      <c r="G90" s="21" t="s">
        <v>13</v>
      </c>
      <c r="H90" s="21" t="s">
        <v>14</v>
      </c>
      <c r="I90" s="21"/>
      <c r="J90" s="21"/>
      <c r="K90" s="21"/>
      <c r="L90" s="21"/>
      <c r="M90" s="21"/>
      <c r="N90" s="21"/>
      <c r="O90" s="21"/>
      <c r="P90" s="21"/>
      <c r="Q90" s="21"/>
    </row>
    <row r="91" spans="1:17" x14ac:dyDescent="0.25">
      <c r="A91" s="17">
        <v>2090</v>
      </c>
      <c r="B91" s="22" t="str">
        <f>HYPERLINK("https://xinman.hagiang.gov.vn/chi-tiet-tin-tuc/-/news/44765/xa-coc-re-huyen-xin-man-ra-quan-lam-duong-xay-dung-nong-thon-moi.html", "UBND Ủy ban nhân dân xã Cốc Rế tỉnh Hà Giang")</f>
        <v>UBND Ủy ban nhân dân xã Cốc Rế tỉnh Hà Giang</v>
      </c>
      <c r="C91" s="19" t="s">
        <v>12</v>
      </c>
      <c r="D91" s="23"/>
      <c r="E91" s="21" t="s">
        <v>13</v>
      </c>
      <c r="F91" s="21" t="s">
        <v>13</v>
      </c>
      <c r="G91" s="21" t="s">
        <v>13</v>
      </c>
      <c r="H91" s="21" t="s">
        <v>13</v>
      </c>
      <c r="I91" s="21"/>
      <c r="J91" s="21"/>
      <c r="K91" s="21"/>
      <c r="L91" s="21"/>
      <c r="M91" s="21"/>
      <c r="N91" s="21"/>
      <c r="O91" s="21"/>
      <c r="P91" s="21"/>
      <c r="Q91" s="21"/>
    </row>
    <row r="92" spans="1:17" x14ac:dyDescent="0.25">
      <c r="A92" s="17">
        <v>2091</v>
      </c>
      <c r="B92" s="18" t="str">
        <f>HYPERLINK("", "Công an xã Thu Tà tỉnh Hà Giang")</f>
        <v>Công an xã Thu Tà tỉnh Hà Giang</v>
      </c>
      <c r="C92" s="19" t="s">
        <v>12</v>
      </c>
      <c r="D92" s="20"/>
      <c r="E92" s="21" t="s">
        <v>13</v>
      </c>
      <c r="F92" s="21" t="s">
        <v>13</v>
      </c>
      <c r="G92" s="21" t="s">
        <v>13</v>
      </c>
      <c r="H92" s="21" t="s">
        <v>14</v>
      </c>
      <c r="I92" s="21"/>
      <c r="J92" s="21"/>
      <c r="K92" s="21"/>
      <c r="L92" s="21"/>
      <c r="M92" s="21"/>
      <c r="N92" s="21"/>
      <c r="O92" s="21"/>
      <c r="P92" s="21"/>
      <c r="Q92" s="21"/>
    </row>
    <row r="93" spans="1:17" x14ac:dyDescent="0.25">
      <c r="A93" s="17">
        <v>2092</v>
      </c>
      <c r="B93" s="22" t="str">
        <f>HYPERLINK("https://xinman.hagiang.gov.vn/", "UBND Ủy ban nhân dân xã Thu Tà tỉnh Hà Giang")</f>
        <v>UBND Ủy ban nhân dân xã Thu Tà tỉnh Hà Giang</v>
      </c>
      <c r="C93" s="19" t="s">
        <v>12</v>
      </c>
      <c r="D93" s="23"/>
      <c r="E93" s="21" t="s">
        <v>13</v>
      </c>
      <c r="F93" s="21" t="s">
        <v>13</v>
      </c>
      <c r="G93" s="21" t="s">
        <v>13</v>
      </c>
      <c r="H93" s="21" t="s">
        <v>13</v>
      </c>
      <c r="I93" s="21"/>
      <c r="J93" s="21"/>
      <c r="K93" s="21"/>
      <c r="L93" s="21"/>
      <c r="M93" s="21"/>
      <c r="N93" s="21"/>
      <c r="O93" s="21"/>
      <c r="P93" s="21"/>
      <c r="Q93" s="21"/>
    </row>
    <row r="94" spans="1:17" x14ac:dyDescent="0.25">
      <c r="A94" s="17">
        <v>2093</v>
      </c>
      <c r="B94" s="18" t="str">
        <f>HYPERLINK("", "Công an xã Nàn Ma tỉnh Hà Giang")</f>
        <v>Công an xã Nàn Ma tỉnh Hà Giang</v>
      </c>
      <c r="C94" s="19" t="s">
        <v>12</v>
      </c>
      <c r="D94" s="20"/>
      <c r="E94" s="21" t="s">
        <v>13</v>
      </c>
      <c r="F94" s="21" t="s">
        <v>13</v>
      </c>
      <c r="G94" s="21" t="s">
        <v>13</v>
      </c>
      <c r="H94" s="21" t="s">
        <v>14</v>
      </c>
      <c r="I94" s="21"/>
      <c r="J94" s="21"/>
      <c r="K94" s="21"/>
      <c r="L94" s="21"/>
      <c r="M94" s="21"/>
      <c r="N94" s="21"/>
      <c r="O94" s="21"/>
      <c r="P94" s="21"/>
      <c r="Q94" s="21"/>
    </row>
    <row r="95" spans="1:17" x14ac:dyDescent="0.25">
      <c r="A95" s="17">
        <v>2094</v>
      </c>
      <c r="B95" s="22" t="str">
        <f>HYPERLINK("https://xnanma.hagiang.gov.vn/", "UBND Ủy ban nhân dân xã Nàn Ma tỉnh Hà Giang")</f>
        <v>UBND Ủy ban nhân dân xã Nàn Ma tỉnh Hà Giang</v>
      </c>
      <c r="C95" s="19" t="s">
        <v>12</v>
      </c>
      <c r="D95" s="23"/>
      <c r="E95" s="21" t="s">
        <v>13</v>
      </c>
      <c r="F95" s="21" t="s">
        <v>13</v>
      </c>
      <c r="G95" s="21" t="s">
        <v>13</v>
      </c>
      <c r="H95" s="21" t="s">
        <v>13</v>
      </c>
      <c r="I95" s="21"/>
      <c r="J95" s="21"/>
      <c r="K95" s="21"/>
      <c r="L95" s="21"/>
      <c r="M95" s="21"/>
      <c r="N95" s="21"/>
      <c r="O95" s="21"/>
      <c r="P95" s="21"/>
      <c r="Q95" s="21"/>
    </row>
    <row r="96" spans="1:17" x14ac:dyDescent="0.25">
      <c r="A96" s="17">
        <v>2095</v>
      </c>
      <c r="B96" s="18" t="str">
        <f>HYPERLINK("", "Công an xã Tả Nhìu tỉnh Hà Giang")</f>
        <v>Công an xã Tả Nhìu tỉnh Hà Giang</v>
      </c>
      <c r="C96" s="19" t="s">
        <v>12</v>
      </c>
      <c r="D96" s="20"/>
      <c r="E96" s="21" t="s">
        <v>13</v>
      </c>
      <c r="F96" s="21" t="s">
        <v>13</v>
      </c>
      <c r="G96" s="21" t="s">
        <v>13</v>
      </c>
      <c r="H96" s="21" t="s">
        <v>14</v>
      </c>
      <c r="I96" s="21"/>
      <c r="J96" s="21"/>
      <c r="K96" s="21"/>
      <c r="L96" s="21"/>
      <c r="M96" s="21"/>
      <c r="N96" s="21"/>
      <c r="O96" s="21"/>
      <c r="P96" s="21"/>
      <c r="Q96" s="21"/>
    </row>
    <row r="97" spans="1:17" x14ac:dyDescent="0.25">
      <c r="A97" s="17">
        <v>2096</v>
      </c>
      <c r="B97" s="22" t="str">
        <f>HYPERLINK("https://xinman.hagiang.gov.vn/chi-tiet-tin-tuc/-/news/44765/thuong-truc-ubnd-huyen-den-kiem-tra-tai-xa-ta-nhiu.html", "UBND Ủy ban nhân dân xã Tả Nhìu tỉnh Hà Giang")</f>
        <v>UBND Ủy ban nhân dân xã Tả Nhìu tỉnh Hà Giang</v>
      </c>
      <c r="C97" s="19" t="s">
        <v>12</v>
      </c>
      <c r="D97" s="23"/>
      <c r="E97" s="21" t="s">
        <v>13</v>
      </c>
      <c r="F97" s="21" t="s">
        <v>13</v>
      </c>
      <c r="G97" s="21" t="s">
        <v>13</v>
      </c>
      <c r="H97" s="21" t="s">
        <v>13</v>
      </c>
      <c r="I97" s="21"/>
      <c r="J97" s="21"/>
      <c r="K97" s="21"/>
      <c r="L97" s="21"/>
      <c r="M97" s="21"/>
      <c r="N97" s="21"/>
      <c r="O97" s="21"/>
      <c r="P97" s="21"/>
      <c r="Q97" s="21"/>
    </row>
    <row r="98" spans="1:17" x14ac:dyDescent="0.25">
      <c r="A98" s="17">
        <v>2097</v>
      </c>
      <c r="B98" s="22" t="s">
        <v>44</v>
      </c>
      <c r="C98" s="24" t="s">
        <v>13</v>
      </c>
      <c r="D98" s="20"/>
      <c r="E98" s="21" t="s">
        <v>13</v>
      </c>
      <c r="F98" s="21" t="s">
        <v>13</v>
      </c>
      <c r="G98" s="21" t="s">
        <v>13</v>
      </c>
      <c r="H98" s="21" t="s">
        <v>14</v>
      </c>
      <c r="I98" s="21"/>
      <c r="J98" s="21"/>
      <c r="K98" s="21"/>
      <c r="L98" s="21"/>
      <c r="M98" s="21"/>
      <c r="N98" s="21"/>
      <c r="O98" s="21"/>
      <c r="P98" s="21"/>
      <c r="Q98" s="21"/>
    </row>
    <row r="99" spans="1:17" x14ac:dyDescent="0.25">
      <c r="A99" s="17">
        <v>2098</v>
      </c>
      <c r="B99" s="22" t="str">
        <f>HYPERLINK("https://xbanngo.hagiang.gov.vn/", "UBND Ủy ban nhân dân xã Bản Ngò tỉnh Hà Giang")</f>
        <v>UBND Ủy ban nhân dân xã Bản Ngò tỉnh Hà Giang</v>
      </c>
      <c r="C99" s="19" t="s">
        <v>12</v>
      </c>
      <c r="D99" s="23"/>
      <c r="E99" s="21" t="s">
        <v>13</v>
      </c>
      <c r="F99" s="21" t="s">
        <v>13</v>
      </c>
      <c r="G99" s="21" t="s">
        <v>13</v>
      </c>
      <c r="H99" s="21" t="s">
        <v>13</v>
      </c>
      <c r="I99" s="21"/>
      <c r="J99" s="21"/>
      <c r="K99" s="21"/>
      <c r="L99" s="21"/>
      <c r="M99" s="21"/>
      <c r="N99" s="21"/>
      <c r="O99" s="21"/>
      <c r="P99" s="21"/>
      <c r="Q99" s="21"/>
    </row>
    <row r="100" spans="1:17" x14ac:dyDescent="0.25">
      <c r="A100" s="17">
        <v>2099</v>
      </c>
      <c r="B100" s="22" t="s">
        <v>45</v>
      </c>
      <c r="C100" s="24" t="s">
        <v>13</v>
      </c>
      <c r="D100" s="20"/>
      <c r="E100" s="21" t="s">
        <v>13</v>
      </c>
      <c r="F100" s="21" t="s">
        <v>13</v>
      </c>
      <c r="G100" s="21" t="s">
        <v>13</v>
      </c>
      <c r="H100" s="21" t="s">
        <v>14</v>
      </c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 x14ac:dyDescent="0.25">
      <c r="A101" s="17">
        <v>2100</v>
      </c>
      <c r="B101" s="22" t="str">
        <f>HYPERLINK("https://xinman.hagiang.gov.vn/", "UBND Ủy ban nhân dân xã Chế Là tỉnh Hà Giang")</f>
        <v>UBND Ủy ban nhân dân xã Chế Là tỉnh Hà Giang</v>
      </c>
      <c r="C101" s="19" t="s">
        <v>12</v>
      </c>
      <c r="D101" s="23"/>
      <c r="E101" s="21" t="s">
        <v>13</v>
      </c>
      <c r="F101" s="21" t="s">
        <v>13</v>
      </c>
      <c r="G101" s="21" t="s">
        <v>13</v>
      </c>
      <c r="H101" s="21" t="s">
        <v>13</v>
      </c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 x14ac:dyDescent="0.25">
      <c r="A102" s="17">
        <v>2101</v>
      </c>
      <c r="B102" s="22" t="s">
        <v>46</v>
      </c>
      <c r="C102" s="24" t="s">
        <v>13</v>
      </c>
      <c r="D102" s="20"/>
      <c r="E102" s="21" t="s">
        <v>13</v>
      </c>
      <c r="F102" s="21" t="s">
        <v>13</v>
      </c>
      <c r="G102" s="21" t="s">
        <v>13</v>
      </c>
      <c r="H102" s="21" t="s">
        <v>14</v>
      </c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 x14ac:dyDescent="0.25">
      <c r="A103" s="17">
        <v>2102</v>
      </c>
      <c r="B103" s="22" t="str">
        <f>HYPERLINK("https://xinman.hagiang.gov.vn/", "UBND Ủy ban nhân dân xã Nấm Dẩn tỉnh Hà Giang")</f>
        <v>UBND Ủy ban nhân dân xã Nấm Dẩn tỉnh Hà Giang</v>
      </c>
      <c r="C103" s="19" t="s">
        <v>12</v>
      </c>
      <c r="D103" s="23"/>
      <c r="E103" s="21" t="s">
        <v>13</v>
      </c>
      <c r="F103" s="21" t="s">
        <v>13</v>
      </c>
      <c r="G103" s="21" t="s">
        <v>13</v>
      </c>
      <c r="H103" s="21" t="s">
        <v>13</v>
      </c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 x14ac:dyDescent="0.25">
      <c r="A104" s="17">
        <v>2103</v>
      </c>
      <c r="B104" s="18" t="str">
        <f>HYPERLINK("", "Công an xã Quảng Nguyên tỉnh Hà Giang")</f>
        <v>Công an xã Quảng Nguyên tỉnh Hà Giang</v>
      </c>
      <c r="C104" s="19" t="s">
        <v>12</v>
      </c>
      <c r="D104" s="20"/>
      <c r="E104" s="21" t="s">
        <v>13</v>
      </c>
      <c r="F104" s="21" t="s">
        <v>13</v>
      </c>
      <c r="G104" s="21" t="s">
        <v>13</v>
      </c>
      <c r="H104" s="21" t="s">
        <v>14</v>
      </c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 x14ac:dyDescent="0.25">
      <c r="A105" s="17">
        <v>2104</v>
      </c>
      <c r="B105" s="22" t="str">
        <f>HYPERLINK("https://xquangnguyen.hagiang.gov.vn/", "UBND Ủy ban nhân dân xã Quảng Nguyên tỉnh Hà Giang")</f>
        <v>UBND Ủy ban nhân dân xã Quảng Nguyên tỉnh Hà Giang</v>
      </c>
      <c r="C105" s="19" t="s">
        <v>12</v>
      </c>
      <c r="D105" s="23"/>
      <c r="E105" s="21" t="s">
        <v>13</v>
      </c>
      <c r="F105" s="21" t="s">
        <v>13</v>
      </c>
      <c r="G105" s="21" t="s">
        <v>13</v>
      </c>
      <c r="H105" s="21" t="s">
        <v>13</v>
      </c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x14ac:dyDescent="0.25">
      <c r="A106" s="17">
        <v>2105</v>
      </c>
      <c r="B106" s="22" t="s">
        <v>47</v>
      </c>
      <c r="C106" s="24" t="s">
        <v>13</v>
      </c>
      <c r="D106" s="20"/>
      <c r="E106" s="21" t="s">
        <v>13</v>
      </c>
      <c r="F106" s="21" t="s">
        <v>13</v>
      </c>
      <c r="G106" s="21" t="s">
        <v>13</v>
      </c>
      <c r="H106" s="21" t="s">
        <v>14</v>
      </c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 x14ac:dyDescent="0.25">
      <c r="A107" s="17">
        <v>2106</v>
      </c>
      <c r="B107" s="22" t="str">
        <f>HYPERLINK("https://xinman.hagiang.gov.vn/chi-tiet-tin-tuc/-/news/44765/xa-na-chi-ky-niem-60-nam-ngay-thanh-lap-xa-15-12-1962-15-12-2022.html", "UBND Ủy ban nhân dân xã Nà Chì tỉnh Hà Giang")</f>
        <v>UBND Ủy ban nhân dân xã Nà Chì tỉnh Hà Giang</v>
      </c>
      <c r="C107" s="19" t="s">
        <v>12</v>
      </c>
      <c r="D107" s="23"/>
      <c r="E107" s="21" t="s">
        <v>13</v>
      </c>
      <c r="F107" s="21" t="s">
        <v>13</v>
      </c>
      <c r="G107" s="21" t="s">
        <v>13</v>
      </c>
      <c r="H107" s="21" t="s">
        <v>13</v>
      </c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 x14ac:dyDescent="0.25">
      <c r="A108" s="17">
        <v>2107</v>
      </c>
      <c r="B108" s="22" t="s">
        <v>48</v>
      </c>
      <c r="C108" s="24" t="s">
        <v>13</v>
      </c>
      <c r="D108" s="20"/>
      <c r="E108" s="21" t="s">
        <v>13</v>
      </c>
      <c r="F108" s="21" t="s">
        <v>13</v>
      </c>
      <c r="G108" s="21" t="s">
        <v>13</v>
      </c>
      <c r="H108" s="21" t="s">
        <v>14</v>
      </c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 x14ac:dyDescent="0.25">
      <c r="A109" s="17">
        <v>2108</v>
      </c>
      <c r="B109" s="22" t="str">
        <f>HYPERLINK("https://xinman.hagiang.gov.vn/vi/chi-tiet-tin-tuc/-/news/44765/le-hoi-dinh-muong-xa-khuon-lung-nam-2023.html", "UBND Ủy ban nhân dân xã Khuôn Lùng tỉnh Hà Giang")</f>
        <v>UBND Ủy ban nhân dân xã Khuôn Lùng tỉnh Hà Giang</v>
      </c>
      <c r="C109" s="19" t="s">
        <v>12</v>
      </c>
      <c r="D109" s="23"/>
      <c r="E109" s="21" t="s">
        <v>13</v>
      </c>
      <c r="F109" s="21" t="s">
        <v>13</v>
      </c>
      <c r="G109" s="21" t="s">
        <v>13</v>
      </c>
      <c r="H109" s="21" t="s">
        <v>13</v>
      </c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 x14ac:dyDescent="0.25">
      <c r="A110" s="17">
        <v>2109</v>
      </c>
      <c r="B110" s="18" t="str">
        <f>HYPERLINK("", "Công an thị trấn Việt Quang tỉnh Hà Giang")</f>
        <v>Công an thị trấn Việt Quang tỉnh Hà Giang</v>
      </c>
      <c r="C110" s="19" t="s">
        <v>12</v>
      </c>
      <c r="D110" s="20"/>
      <c r="E110" s="21" t="s">
        <v>13</v>
      </c>
      <c r="F110" s="21" t="s">
        <v>13</v>
      </c>
      <c r="G110" s="21" t="s">
        <v>13</v>
      </c>
      <c r="H110" s="21" t="s">
        <v>14</v>
      </c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 x14ac:dyDescent="0.25">
      <c r="A111" s="17">
        <v>2110</v>
      </c>
      <c r="B111" s="22" t="str">
        <f>HYPERLINK("https://ttvietquang.hagiang.gov.vn/trang-chu", "UBND Ủy ban nhân dân thị trấn Việt Quang tỉnh Hà Giang")</f>
        <v>UBND Ủy ban nhân dân thị trấn Việt Quang tỉnh Hà Giang</v>
      </c>
      <c r="C111" s="19" t="s">
        <v>12</v>
      </c>
      <c r="D111" s="23"/>
      <c r="E111" s="21" t="s">
        <v>13</v>
      </c>
      <c r="F111" s="21" t="s">
        <v>13</v>
      </c>
      <c r="G111" s="21" t="s">
        <v>13</v>
      </c>
      <c r="H111" s="21" t="s">
        <v>13</v>
      </c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 x14ac:dyDescent="0.25">
      <c r="A112" s="17">
        <v>2111</v>
      </c>
      <c r="B112" s="18" t="str">
        <f>HYPERLINK("", "Công an thị trấn Vĩnh Tuy tỉnh Hà Giang")</f>
        <v>Công an thị trấn Vĩnh Tuy tỉnh Hà Giang</v>
      </c>
      <c r="C112" s="19" t="s">
        <v>12</v>
      </c>
      <c r="D112" s="20"/>
      <c r="E112" s="21" t="s">
        <v>13</v>
      </c>
      <c r="F112" s="21" t="s">
        <v>13</v>
      </c>
      <c r="G112" s="21" t="s">
        <v>13</v>
      </c>
      <c r="H112" s="21" t="s">
        <v>14</v>
      </c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x14ac:dyDescent="0.25">
      <c r="A113" s="17">
        <v>2112</v>
      </c>
      <c r="B113" s="22" t="str">
        <f>HYPERLINK("https://ttvinhtuy.hagiang.gov.vn/", "UBND Ủy ban nhân dân thị trấn Vĩnh Tuy tỉnh Hà Giang")</f>
        <v>UBND Ủy ban nhân dân thị trấn Vĩnh Tuy tỉnh Hà Giang</v>
      </c>
      <c r="C113" s="19" t="s">
        <v>12</v>
      </c>
      <c r="D113" s="23"/>
      <c r="E113" s="21" t="s">
        <v>13</v>
      </c>
      <c r="F113" s="21" t="s">
        <v>13</v>
      </c>
      <c r="G113" s="21" t="s">
        <v>13</v>
      </c>
      <c r="H113" s="21" t="s">
        <v>13</v>
      </c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 x14ac:dyDescent="0.25">
      <c r="A114" s="17">
        <v>2113</v>
      </c>
      <c r="B114" s="22" t="s">
        <v>49</v>
      </c>
      <c r="C114" s="24" t="s">
        <v>13</v>
      </c>
      <c r="D114" s="20"/>
      <c r="E114" s="21" t="s">
        <v>13</v>
      </c>
      <c r="F114" s="21" t="s">
        <v>13</v>
      </c>
      <c r="G114" s="21" t="s">
        <v>13</v>
      </c>
      <c r="H114" s="21" t="s">
        <v>14</v>
      </c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 x14ac:dyDescent="0.25">
      <c r="A115" s="17">
        <v>2114</v>
      </c>
      <c r="B115" s="22" t="str">
        <f>HYPERLINK("https://tanlap.tinhbien.angiang.gov.vn/danh-ba-0", "UBND Ủy ban nhân dân xã Tân Lập tỉnh Hà Giang")</f>
        <v>UBND Ủy ban nhân dân xã Tân Lập tỉnh Hà Giang</v>
      </c>
      <c r="C115" s="19" t="s">
        <v>12</v>
      </c>
      <c r="D115" s="23"/>
      <c r="E115" s="21" t="s">
        <v>13</v>
      </c>
      <c r="F115" s="21" t="s">
        <v>13</v>
      </c>
      <c r="G115" s="21" t="s">
        <v>13</v>
      </c>
      <c r="H115" s="21" t="s">
        <v>13</v>
      </c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 x14ac:dyDescent="0.25">
      <c r="A116" s="17">
        <v>2115</v>
      </c>
      <c r="B116" s="18" t="str">
        <f>HYPERLINK("", "Công an xã Tân Thành tỉnh Hà Giang")</f>
        <v>Công an xã Tân Thành tỉnh Hà Giang</v>
      </c>
      <c r="C116" s="19" t="s">
        <v>12</v>
      </c>
      <c r="D116" s="20"/>
      <c r="E116" s="21" t="s">
        <v>13</v>
      </c>
      <c r="F116" s="21" t="s">
        <v>13</v>
      </c>
      <c r="G116" s="21" t="s">
        <v>13</v>
      </c>
      <c r="H116" s="21" t="s">
        <v>14</v>
      </c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 x14ac:dyDescent="0.25">
      <c r="A117" s="17">
        <v>2116</v>
      </c>
      <c r="B117" s="22" t="str">
        <f>HYPERLINK("https://tanchau.tayninh.gov.vn/vi/page/Uy-ban-nhan-dan-xa-Tan-Thanh.html", "UBND Ủy ban nhân dân xã Tân Thành tỉnh Hà Giang")</f>
        <v>UBND Ủy ban nhân dân xã Tân Thành tỉnh Hà Giang</v>
      </c>
      <c r="C117" s="19" t="s">
        <v>12</v>
      </c>
      <c r="D117" s="23"/>
      <c r="E117" s="21" t="s">
        <v>13</v>
      </c>
      <c r="F117" s="21" t="s">
        <v>13</v>
      </c>
      <c r="G117" s="21" t="s">
        <v>13</v>
      </c>
      <c r="H117" s="21" t="s">
        <v>13</v>
      </c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 x14ac:dyDescent="0.25">
      <c r="A118" s="17">
        <v>2117</v>
      </c>
      <c r="B118" s="18" t="str">
        <f>HYPERLINK("", "Công an xã Đồng Tiến tỉnh Hà Giang")</f>
        <v>Công an xã Đồng Tiến tỉnh Hà Giang</v>
      </c>
      <c r="C118" s="19" t="s">
        <v>12</v>
      </c>
      <c r="D118" s="20"/>
      <c r="E118" s="21" t="s">
        <v>13</v>
      </c>
      <c r="F118" s="21" t="s">
        <v>13</v>
      </c>
      <c r="G118" s="21" t="s">
        <v>13</v>
      </c>
      <c r="H118" s="21" t="s">
        <v>14</v>
      </c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 x14ac:dyDescent="0.25">
      <c r="A119" s="17">
        <v>2118</v>
      </c>
      <c r="B119" s="22" t="str">
        <f>HYPERLINK("http://bacquang.hagiang.gov.vn/page/cac-xa-thi-tran.html", "UBND Ủy ban nhân dân xã Đồng Tiến tỉnh Hà Giang")</f>
        <v>UBND Ủy ban nhân dân xã Đồng Tiến tỉnh Hà Giang</v>
      </c>
      <c r="C119" s="19" t="s">
        <v>12</v>
      </c>
      <c r="D119" s="23"/>
      <c r="E119" s="21" t="s">
        <v>13</v>
      </c>
      <c r="F119" s="21" t="s">
        <v>13</v>
      </c>
      <c r="G119" s="21" t="s">
        <v>13</v>
      </c>
      <c r="H119" s="21" t="s">
        <v>13</v>
      </c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 x14ac:dyDescent="0.25">
      <c r="A120" s="17">
        <v>2119</v>
      </c>
      <c r="B120" s="18" t="str">
        <f>HYPERLINK("", "Công an xã Đồng Tâm tỉnh Hà Giang")</f>
        <v>Công an xã Đồng Tâm tỉnh Hà Giang</v>
      </c>
      <c r="C120" s="19" t="s">
        <v>12</v>
      </c>
      <c r="D120" s="20"/>
      <c r="E120" s="21" t="s">
        <v>13</v>
      </c>
      <c r="F120" s="21" t="s">
        <v>13</v>
      </c>
      <c r="G120" s="21" t="s">
        <v>13</v>
      </c>
      <c r="H120" s="21" t="s">
        <v>14</v>
      </c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 x14ac:dyDescent="0.25">
      <c r="A121" s="17">
        <v>2120</v>
      </c>
      <c r="B121" s="22" t="str">
        <f>HYPERLINK("https://dongtam.yenthe.bacgiang.gov.vn/", "UBND Ủy ban nhân dân xã Đồng Tâm tỉnh Hà Giang")</f>
        <v>UBND Ủy ban nhân dân xã Đồng Tâm tỉnh Hà Giang</v>
      </c>
      <c r="C121" s="19" t="s">
        <v>12</v>
      </c>
      <c r="D121" s="23"/>
      <c r="E121" s="21" t="s">
        <v>13</v>
      </c>
      <c r="F121" s="21" t="s">
        <v>13</v>
      </c>
      <c r="G121" s="21" t="s">
        <v>13</v>
      </c>
      <c r="H121" s="21" t="s">
        <v>13</v>
      </c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 x14ac:dyDescent="0.25">
      <c r="A122" s="17">
        <v>2121</v>
      </c>
      <c r="B122" s="22" t="s">
        <v>50</v>
      </c>
      <c r="C122" s="24" t="s">
        <v>13</v>
      </c>
      <c r="D122" s="20"/>
      <c r="E122" s="21" t="s">
        <v>13</v>
      </c>
      <c r="F122" s="21" t="s">
        <v>13</v>
      </c>
      <c r="G122" s="21" t="s">
        <v>13</v>
      </c>
      <c r="H122" s="21" t="s">
        <v>14</v>
      </c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 x14ac:dyDescent="0.25">
      <c r="A123" s="17">
        <v>2122</v>
      </c>
      <c r="B123" s="22" t="str">
        <f>HYPERLINK("https://xtanquang.hagiang.gov.vn/", "UBND Ủy ban nhân dân xã Tân Quang tỉnh Hà Giang")</f>
        <v>UBND Ủy ban nhân dân xã Tân Quang tỉnh Hà Giang</v>
      </c>
      <c r="C123" s="19" t="s">
        <v>12</v>
      </c>
      <c r="D123" s="23"/>
      <c r="E123" s="21" t="s">
        <v>13</v>
      </c>
      <c r="F123" s="21" t="s">
        <v>13</v>
      </c>
      <c r="G123" s="21" t="s">
        <v>13</v>
      </c>
      <c r="H123" s="21" t="s">
        <v>13</v>
      </c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x14ac:dyDescent="0.25">
      <c r="A124" s="17">
        <v>2123</v>
      </c>
      <c r="B124" s="22" t="s">
        <v>51</v>
      </c>
      <c r="C124" s="24" t="s">
        <v>13</v>
      </c>
      <c r="D124" s="20"/>
      <c r="E124" s="21" t="s">
        <v>13</v>
      </c>
      <c r="F124" s="21" t="s">
        <v>13</v>
      </c>
      <c r="G124" s="21" t="s">
        <v>13</v>
      </c>
      <c r="H124" s="21" t="s">
        <v>14</v>
      </c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 x14ac:dyDescent="0.25">
      <c r="A125" s="17">
        <v>2124</v>
      </c>
      <c r="B125" s="22" t="str">
        <f>HYPERLINK("http://bacquang.hagiang.gov.vn/cat-116/xa-thuong-binh-huyen-bac-quang-khoi-cong-cau-dan-sinh-tai-thon-khuoi-en-2047.html", "UBND Ủy ban nhân dân xã Thượng Bình tỉnh Hà Giang")</f>
        <v>UBND Ủy ban nhân dân xã Thượng Bình tỉnh Hà Giang</v>
      </c>
      <c r="C125" s="19" t="s">
        <v>12</v>
      </c>
      <c r="D125" s="23"/>
      <c r="E125" s="21" t="s">
        <v>13</v>
      </c>
      <c r="F125" s="21" t="s">
        <v>13</v>
      </c>
      <c r="G125" s="21" t="s">
        <v>13</v>
      </c>
      <c r="H125" s="21" t="s">
        <v>13</v>
      </c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 x14ac:dyDescent="0.25">
      <c r="A126" s="17">
        <v>2125</v>
      </c>
      <c r="B126" s="22" t="s">
        <v>52</v>
      </c>
      <c r="C126" s="24" t="s">
        <v>13</v>
      </c>
      <c r="D126" s="20"/>
      <c r="E126" s="21" t="s">
        <v>13</v>
      </c>
      <c r="F126" s="21" t="s">
        <v>13</v>
      </c>
      <c r="G126" s="21" t="s">
        <v>13</v>
      </c>
      <c r="H126" s="21" t="s">
        <v>14</v>
      </c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 x14ac:dyDescent="0.25">
      <c r="A127" s="17">
        <v>2126</v>
      </c>
      <c r="B127" s="22" t="str">
        <f>HYPERLINK("https://xhuusan.hagiang.gov.vn/", "UBND Ủy ban nhân dân xã Hữu Sản tỉnh Hà Giang")</f>
        <v>UBND Ủy ban nhân dân xã Hữu Sản tỉnh Hà Giang</v>
      </c>
      <c r="C127" s="19" t="s">
        <v>12</v>
      </c>
      <c r="D127" s="23"/>
      <c r="E127" s="21" t="s">
        <v>13</v>
      </c>
      <c r="F127" s="21" t="s">
        <v>13</v>
      </c>
      <c r="G127" s="21" t="s">
        <v>13</v>
      </c>
      <c r="H127" s="21" t="s">
        <v>13</v>
      </c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 x14ac:dyDescent="0.25">
      <c r="A128" s="17">
        <v>2127</v>
      </c>
      <c r="B128" s="22" t="s">
        <v>53</v>
      </c>
      <c r="C128" s="24" t="s">
        <v>13</v>
      </c>
      <c r="D128" s="20"/>
      <c r="E128" s="21" t="s">
        <v>13</v>
      </c>
      <c r="F128" s="21" t="s">
        <v>13</v>
      </c>
      <c r="G128" s="21" t="s">
        <v>13</v>
      </c>
      <c r="H128" s="21" t="s">
        <v>14</v>
      </c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 x14ac:dyDescent="0.25">
      <c r="A129" s="17">
        <v>2128</v>
      </c>
      <c r="B129" s="22" t="str">
        <f>HYPERLINK("http://bacquang.hagiang.gov.vn/", "UBND Ủy ban nhân dân xã Kim Ngọc tỉnh Hà Giang")</f>
        <v>UBND Ủy ban nhân dân xã Kim Ngọc tỉnh Hà Giang</v>
      </c>
      <c r="C129" s="19" t="s">
        <v>12</v>
      </c>
      <c r="D129" s="23"/>
      <c r="E129" s="21" t="s">
        <v>13</v>
      </c>
      <c r="F129" s="21" t="s">
        <v>13</v>
      </c>
      <c r="G129" s="21" t="s">
        <v>13</v>
      </c>
      <c r="H129" s="21" t="s">
        <v>13</v>
      </c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 x14ac:dyDescent="0.25">
      <c r="A130" s="17">
        <v>2129</v>
      </c>
      <c r="B130" s="18" t="str">
        <f>HYPERLINK("", "Công an xã Việt Vinh tỉnh Hà Giang")</f>
        <v>Công an xã Việt Vinh tỉnh Hà Giang</v>
      </c>
      <c r="C130" s="19" t="s">
        <v>12</v>
      </c>
      <c r="D130" s="20"/>
      <c r="E130" s="21" t="s">
        <v>13</v>
      </c>
      <c r="F130" s="21" t="s">
        <v>13</v>
      </c>
      <c r="G130" s="21" t="s">
        <v>13</v>
      </c>
      <c r="H130" s="21" t="s">
        <v>14</v>
      </c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 x14ac:dyDescent="0.25">
      <c r="A131" s="17">
        <v>2130</v>
      </c>
      <c r="B131" s="22" t="str">
        <f>HYPERLINK("https://xvietvinh.hagiang.gov.vn/", "UBND Ủy ban nhân dân xã Việt Vinh tỉnh Hà Giang")</f>
        <v>UBND Ủy ban nhân dân xã Việt Vinh tỉnh Hà Giang</v>
      </c>
      <c r="C131" s="19" t="s">
        <v>12</v>
      </c>
      <c r="D131" s="23"/>
      <c r="E131" s="21" t="s">
        <v>13</v>
      </c>
      <c r="F131" s="21" t="s">
        <v>13</v>
      </c>
      <c r="G131" s="21" t="s">
        <v>13</v>
      </c>
      <c r="H131" s="21" t="s">
        <v>13</v>
      </c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 x14ac:dyDescent="0.25">
      <c r="A132" s="17">
        <v>2131</v>
      </c>
      <c r="B132" s="18" t="str">
        <f>HYPERLINK("", "Công an xã Bằng Hành tỉnh Hà Giang")</f>
        <v>Công an xã Bằng Hành tỉnh Hà Giang</v>
      </c>
      <c r="C132" s="19" t="s">
        <v>12</v>
      </c>
      <c r="D132" s="20"/>
      <c r="E132" s="21" t="s">
        <v>13</v>
      </c>
      <c r="F132" s="21" t="s">
        <v>13</v>
      </c>
      <c r="G132" s="21" t="s">
        <v>13</v>
      </c>
      <c r="H132" s="21" t="s">
        <v>14</v>
      </c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 x14ac:dyDescent="0.25">
      <c r="A133" s="17">
        <v>2132</v>
      </c>
      <c r="B133" s="22" t="str">
        <f>HYPERLINK("https://quangbinh.hagiang.gov.vn/chi-tiet-tin-tuc/-/news/44749/x%25C3%25A3-b%25E1%25BA%25B1ng-lang.html", "UBND Ủy ban nhân dân xã Bằng Hành tỉnh Hà Giang")</f>
        <v>UBND Ủy ban nhân dân xã Bằng Hành tỉnh Hà Giang</v>
      </c>
      <c r="C133" s="19" t="s">
        <v>12</v>
      </c>
      <c r="D133" s="23"/>
      <c r="E133" s="21" t="s">
        <v>13</v>
      </c>
      <c r="F133" s="21" t="s">
        <v>13</v>
      </c>
      <c r="G133" s="21" t="s">
        <v>13</v>
      </c>
      <c r="H133" s="21" t="s">
        <v>13</v>
      </c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 x14ac:dyDescent="0.25">
      <c r="A134" s="17">
        <v>2133</v>
      </c>
      <c r="B134" s="22" t="s">
        <v>54</v>
      </c>
      <c r="C134" s="24" t="s">
        <v>13</v>
      </c>
      <c r="D134" s="20"/>
      <c r="E134" s="21" t="s">
        <v>13</v>
      </c>
      <c r="F134" s="21" t="s">
        <v>13</v>
      </c>
      <c r="G134" s="21" t="s">
        <v>13</v>
      </c>
      <c r="H134" s="21" t="s">
        <v>14</v>
      </c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 x14ac:dyDescent="0.25">
      <c r="A135" s="17">
        <v>2134</v>
      </c>
      <c r="B135" s="22" t="str">
        <f>HYPERLINK("https://haiha.quangninh.gov.vn/Trang/ChiTietBVGioiThieu.aspx?bvid=128", "UBND Ủy ban nhân dân xã Quang Minh tỉnh Hà Giang")</f>
        <v>UBND Ủy ban nhân dân xã Quang Minh tỉnh Hà Giang</v>
      </c>
      <c r="C135" s="19" t="s">
        <v>12</v>
      </c>
      <c r="D135" s="23"/>
      <c r="E135" s="21" t="s">
        <v>13</v>
      </c>
      <c r="F135" s="21" t="s">
        <v>13</v>
      </c>
      <c r="G135" s="21" t="s">
        <v>13</v>
      </c>
      <c r="H135" s="21" t="s">
        <v>13</v>
      </c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 x14ac:dyDescent="0.25">
      <c r="A136" s="17">
        <v>2135</v>
      </c>
      <c r="B136" s="22" t="s">
        <v>55</v>
      </c>
      <c r="C136" s="24" t="s">
        <v>13</v>
      </c>
      <c r="D136" s="20"/>
      <c r="E136" s="21" t="s">
        <v>13</v>
      </c>
      <c r="F136" s="21" t="s">
        <v>13</v>
      </c>
      <c r="G136" s="21" t="s">
        <v>13</v>
      </c>
      <c r="H136" s="21" t="s">
        <v>14</v>
      </c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 x14ac:dyDescent="0.25">
      <c r="A137" s="17">
        <v>2136</v>
      </c>
      <c r="B137" s="22" t="str">
        <f>HYPERLINK("https://thaibinh.gov.vn/van-ban-phap-luat/van-ban-dieu-hanh/ve-viec-cho-phep-uy-ban-nhan-dan-xa-lien-hiep-huyen-hung-ha-.html", "UBND Ủy ban nhân dân xã Liên Hiệp tỉnh Hà Giang")</f>
        <v>UBND Ủy ban nhân dân xã Liên Hiệp tỉnh Hà Giang</v>
      </c>
      <c r="C137" s="19" t="s">
        <v>12</v>
      </c>
      <c r="D137" s="23"/>
      <c r="E137" s="21" t="s">
        <v>13</v>
      </c>
      <c r="F137" s="21" t="s">
        <v>13</v>
      </c>
      <c r="G137" s="21" t="s">
        <v>13</v>
      </c>
      <c r="H137" s="21" t="s">
        <v>13</v>
      </c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 x14ac:dyDescent="0.25">
      <c r="A138" s="17">
        <v>2137</v>
      </c>
      <c r="B138" s="22" t="s">
        <v>56</v>
      </c>
      <c r="C138" s="24" t="s">
        <v>13</v>
      </c>
      <c r="D138" s="20"/>
      <c r="E138" s="21" t="s">
        <v>13</v>
      </c>
      <c r="F138" s="21" t="s">
        <v>13</v>
      </c>
      <c r="G138" s="21" t="s">
        <v>13</v>
      </c>
      <c r="H138" s="21" t="s">
        <v>14</v>
      </c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 x14ac:dyDescent="0.25">
      <c r="A139" s="17">
        <v>2138</v>
      </c>
      <c r="B139" s="22" t="str">
        <f>HYPERLINK("https://xvodiem.hagiang.gov.vn/", "UBND Ủy ban nhân dân xã Vô Điếm tỉnh Hà Giang")</f>
        <v>UBND Ủy ban nhân dân xã Vô Điếm tỉnh Hà Giang</v>
      </c>
      <c r="C139" s="19" t="s">
        <v>12</v>
      </c>
      <c r="D139" s="23"/>
      <c r="E139" s="21" t="s">
        <v>13</v>
      </c>
      <c r="F139" s="21" t="s">
        <v>13</v>
      </c>
      <c r="G139" s="21" t="s">
        <v>13</v>
      </c>
      <c r="H139" s="21" t="s">
        <v>13</v>
      </c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 x14ac:dyDescent="0.25">
      <c r="A140" s="17">
        <v>2139</v>
      </c>
      <c r="B140" s="22" t="s">
        <v>57</v>
      </c>
      <c r="C140" s="24" t="s">
        <v>13</v>
      </c>
      <c r="D140" s="20"/>
      <c r="E140" s="21" t="s">
        <v>13</v>
      </c>
      <c r="F140" s="21" t="s">
        <v>13</v>
      </c>
      <c r="G140" s="21" t="s">
        <v>13</v>
      </c>
      <c r="H140" s="21" t="s">
        <v>14</v>
      </c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 x14ac:dyDescent="0.25">
      <c r="A141" s="17">
        <v>2140</v>
      </c>
      <c r="B141" s="22" t="str">
        <f>HYPERLINK("http://bacquang.hagiang.gov.vn/page/cac-xa-thi-tran.html", "UBND Ủy ban nhân dân xã Việt Hồng tỉnh Hà Giang")</f>
        <v>UBND Ủy ban nhân dân xã Việt Hồng tỉnh Hà Giang</v>
      </c>
      <c r="C141" s="19" t="s">
        <v>12</v>
      </c>
      <c r="D141" s="23"/>
      <c r="E141" s="21" t="s">
        <v>13</v>
      </c>
      <c r="F141" s="21" t="s">
        <v>13</v>
      </c>
      <c r="G141" s="21" t="s">
        <v>13</v>
      </c>
      <c r="H141" s="21" t="s">
        <v>13</v>
      </c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 x14ac:dyDescent="0.25">
      <c r="A142" s="17">
        <v>2141</v>
      </c>
      <c r="B142" s="18" t="str">
        <f>HYPERLINK("", "Công an xã Hùng An tỉnh Hà Giang")</f>
        <v>Công an xã Hùng An tỉnh Hà Giang</v>
      </c>
      <c r="C142" s="19" t="s">
        <v>12</v>
      </c>
      <c r="D142" s="20"/>
      <c r="E142" s="21" t="s">
        <v>13</v>
      </c>
      <c r="F142" s="21" t="s">
        <v>13</v>
      </c>
      <c r="G142" s="21" t="s">
        <v>13</v>
      </c>
      <c r="H142" s="21" t="s">
        <v>14</v>
      </c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 x14ac:dyDescent="0.25">
      <c r="A143" s="17">
        <v>2142</v>
      </c>
      <c r="B143" s="22" t="s">
        <v>58</v>
      </c>
      <c r="C143" s="19" t="s">
        <v>12</v>
      </c>
      <c r="D143" s="23"/>
      <c r="E143" s="21" t="s">
        <v>13</v>
      </c>
      <c r="F143" s="21" t="s">
        <v>13</v>
      </c>
      <c r="G143" s="21" t="s">
        <v>13</v>
      </c>
      <c r="H143" s="21" t="s">
        <v>13</v>
      </c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x14ac:dyDescent="0.25">
      <c r="A144" s="17">
        <v>2143</v>
      </c>
      <c r="B144" s="18" t="str">
        <f>HYPERLINK("", "Công an xã Đức Xuân tỉnh Hà Giang")</f>
        <v>Công an xã Đức Xuân tỉnh Hà Giang</v>
      </c>
      <c r="C144" s="19" t="s">
        <v>12</v>
      </c>
      <c r="D144" s="20"/>
      <c r="E144" s="21" t="s">
        <v>13</v>
      </c>
      <c r="F144" s="21" t="s">
        <v>13</v>
      </c>
      <c r="G144" s="21" t="s">
        <v>13</v>
      </c>
      <c r="H144" s="21" t="s">
        <v>14</v>
      </c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 x14ac:dyDescent="0.25">
      <c r="A145" s="17">
        <v>2144</v>
      </c>
      <c r="B145" s="22" t="str">
        <f>HYPERLINK("http://bacquang.hagiang.gov.vn/tin-huyen/xa-duc-xuan-tich-cuc-phat-trien-cay-vu-dong-nang-cao-thu-nhap-cho-nhan-dan-3884.html", "UBND Ủy ban nhân dân xã Đức Xuân tỉnh Hà Giang")</f>
        <v>UBND Ủy ban nhân dân xã Đức Xuân tỉnh Hà Giang</v>
      </c>
      <c r="C145" s="19" t="s">
        <v>12</v>
      </c>
      <c r="D145" s="23"/>
      <c r="E145" s="21" t="s">
        <v>13</v>
      </c>
      <c r="F145" s="21" t="s">
        <v>13</v>
      </c>
      <c r="G145" s="21" t="s">
        <v>13</v>
      </c>
      <c r="H145" s="21" t="s">
        <v>13</v>
      </c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 x14ac:dyDescent="0.25">
      <c r="A146" s="17">
        <v>2145</v>
      </c>
      <c r="B146" s="22" t="s">
        <v>59</v>
      </c>
      <c r="C146" s="24" t="s">
        <v>13</v>
      </c>
      <c r="D146" s="20"/>
      <c r="E146" s="21" t="s">
        <v>13</v>
      </c>
      <c r="F146" s="21" t="s">
        <v>13</v>
      </c>
      <c r="G146" s="21" t="s">
        <v>13</v>
      </c>
      <c r="H146" s="21" t="s">
        <v>14</v>
      </c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 x14ac:dyDescent="0.25">
      <c r="A147" s="17">
        <v>2146</v>
      </c>
      <c r="B147" s="22" t="str">
        <f>HYPERLINK("http://bacquang.hagiang.gov.vn/page/cac-xa-thi-tran.html", "UBND Ủy ban nhân dân xã Tiên Kiều tỉnh Hà Giang")</f>
        <v>UBND Ủy ban nhân dân xã Tiên Kiều tỉnh Hà Giang</v>
      </c>
      <c r="C147" s="19" t="s">
        <v>12</v>
      </c>
      <c r="D147" s="23"/>
      <c r="E147" s="21" t="s">
        <v>13</v>
      </c>
      <c r="F147" s="21" t="s">
        <v>13</v>
      </c>
      <c r="G147" s="21" t="s">
        <v>13</v>
      </c>
      <c r="H147" s="21" t="s">
        <v>13</v>
      </c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 x14ac:dyDescent="0.25">
      <c r="A148" s="17">
        <v>2147</v>
      </c>
      <c r="B148" s="18" t="str">
        <f>HYPERLINK("", "Công an xã Vĩnh Hảo tỉnh Hà Giang")</f>
        <v>Công an xã Vĩnh Hảo tỉnh Hà Giang</v>
      </c>
      <c r="C148" s="19" t="s">
        <v>12</v>
      </c>
      <c r="D148" s="20"/>
      <c r="E148" s="21" t="s">
        <v>13</v>
      </c>
      <c r="F148" s="21" t="s">
        <v>13</v>
      </c>
      <c r="G148" s="21" t="s">
        <v>13</v>
      </c>
      <c r="H148" s="21" t="s">
        <v>14</v>
      </c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 x14ac:dyDescent="0.25">
      <c r="A149" s="17">
        <v>2148</v>
      </c>
      <c r="B149" s="22" t="str">
        <f>HYPERLINK("https://xvinhhao.hagiang.gov.vn/", "UBND Ủy ban nhân dân xã Vĩnh Hảo tỉnh Hà Giang")</f>
        <v>UBND Ủy ban nhân dân xã Vĩnh Hảo tỉnh Hà Giang</v>
      </c>
      <c r="C149" s="19" t="s">
        <v>12</v>
      </c>
      <c r="D149" s="23"/>
      <c r="E149" s="21" t="s">
        <v>13</v>
      </c>
      <c r="F149" s="21" t="s">
        <v>13</v>
      </c>
      <c r="G149" s="21" t="s">
        <v>13</v>
      </c>
      <c r="H149" s="21" t="s">
        <v>13</v>
      </c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 x14ac:dyDescent="0.25">
      <c r="A150" s="17">
        <v>2149</v>
      </c>
      <c r="B150" s="18" t="str">
        <f>HYPERLINK("", "Công an xã Vĩnh Phúc tỉnh Hà Giang")</f>
        <v>Công an xã Vĩnh Phúc tỉnh Hà Giang</v>
      </c>
      <c r="C150" s="19" t="s">
        <v>12</v>
      </c>
      <c r="D150" s="20"/>
      <c r="E150" s="21" t="s">
        <v>13</v>
      </c>
      <c r="F150" s="21" t="s">
        <v>13</v>
      </c>
      <c r="G150" s="21" t="s">
        <v>13</v>
      </c>
      <c r="H150" s="21" t="s">
        <v>14</v>
      </c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 x14ac:dyDescent="0.25">
      <c r="A151" s="17">
        <v>2150</v>
      </c>
      <c r="B151" s="22" t="str">
        <f>HYPERLINK("http://bacquang.hagiang.gov.vn/page/cac-xa-thi-tran.html", "UBND Ủy ban nhân dân xã Vĩnh Phúc tỉnh Hà Giang")</f>
        <v>UBND Ủy ban nhân dân xã Vĩnh Phúc tỉnh Hà Giang</v>
      </c>
      <c r="C151" s="19" t="s">
        <v>12</v>
      </c>
      <c r="D151" s="23"/>
      <c r="E151" s="21" t="s">
        <v>13</v>
      </c>
      <c r="F151" s="21" t="s">
        <v>13</v>
      </c>
      <c r="G151" s="21" t="s">
        <v>13</v>
      </c>
      <c r="H151" s="21" t="s">
        <v>13</v>
      </c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 x14ac:dyDescent="0.25">
      <c r="A152" s="17">
        <v>2151</v>
      </c>
      <c r="B152" s="18" t="str">
        <f>HYPERLINK("", "Công an xã Đồng Yên tỉnh Hà Giang")</f>
        <v>Công an xã Đồng Yên tỉnh Hà Giang</v>
      </c>
      <c r="C152" s="19" t="s">
        <v>12</v>
      </c>
      <c r="D152" s="20"/>
      <c r="E152" s="21" t="s">
        <v>13</v>
      </c>
      <c r="F152" s="21" t="s">
        <v>13</v>
      </c>
      <c r="G152" s="21" t="s">
        <v>13</v>
      </c>
      <c r="H152" s="21" t="s">
        <v>14</v>
      </c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 x14ac:dyDescent="0.25">
      <c r="A153" s="17">
        <v>2152</v>
      </c>
      <c r="B153" s="22" t="str">
        <f>HYPERLINK("http://bacquang.hagiang.gov.vn/page/cac-xa-thi-tran.html", "UBND Ủy ban nhân dân xã Đồng Yên tỉnh Hà Giang")</f>
        <v>UBND Ủy ban nhân dân xã Đồng Yên tỉnh Hà Giang</v>
      </c>
      <c r="C153" s="19" t="s">
        <v>12</v>
      </c>
      <c r="D153" s="23"/>
      <c r="E153" s="21" t="s">
        <v>13</v>
      </c>
      <c r="F153" s="21" t="s">
        <v>13</v>
      </c>
      <c r="G153" s="21" t="s">
        <v>13</v>
      </c>
      <c r="H153" s="21" t="s">
        <v>13</v>
      </c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 x14ac:dyDescent="0.25">
      <c r="A154" s="17">
        <v>2153</v>
      </c>
      <c r="B154" s="18" t="str">
        <f>HYPERLINK("", "Công an xã Đông Thành tỉnh Hà Giang")</f>
        <v>Công an xã Đông Thành tỉnh Hà Giang</v>
      </c>
      <c r="C154" s="19" t="s">
        <v>12</v>
      </c>
      <c r="D154" s="20"/>
      <c r="E154" s="21" t="s">
        <v>13</v>
      </c>
      <c r="F154" s="21" t="s">
        <v>13</v>
      </c>
      <c r="G154" s="21" t="s">
        <v>13</v>
      </c>
      <c r="H154" s="21" t="s">
        <v>14</v>
      </c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 x14ac:dyDescent="0.25">
      <c r="A155" s="17">
        <v>2154</v>
      </c>
      <c r="B155" s="22" t="str">
        <f>HYPERLINK("https://dbnd.hagiang.gov.vn/HDND-XA/Ky-hop-thu-10-HDND-xa-Dong-Thanh-khoa-IV--nhiem-ky-2021-2026-2953", "UBND Ủy ban nhân dân xã Đông Thành tỉnh Hà Giang")</f>
        <v>UBND Ủy ban nhân dân xã Đông Thành tỉnh Hà Giang</v>
      </c>
      <c r="C155" s="19" t="s">
        <v>12</v>
      </c>
      <c r="D155" s="23"/>
      <c r="E155" s="21" t="s">
        <v>13</v>
      </c>
      <c r="F155" s="21" t="s">
        <v>13</v>
      </c>
      <c r="G155" s="21" t="s">
        <v>13</v>
      </c>
      <c r="H155" s="21" t="s">
        <v>13</v>
      </c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 x14ac:dyDescent="0.25">
      <c r="A156" s="17">
        <v>2155</v>
      </c>
      <c r="B156" s="22" t="s">
        <v>60</v>
      </c>
      <c r="C156" s="24" t="s">
        <v>13</v>
      </c>
      <c r="D156" s="20" t="s">
        <v>43</v>
      </c>
      <c r="E156" s="21" t="s">
        <v>13</v>
      </c>
      <c r="F156" s="21" t="s">
        <v>13</v>
      </c>
      <c r="G156" s="21" t="s">
        <v>13</v>
      </c>
      <c r="H156" s="21" t="s">
        <v>14</v>
      </c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 x14ac:dyDescent="0.25">
      <c r="A157" s="17">
        <v>2156</v>
      </c>
      <c r="B157" s="22" t="str">
        <f>HYPERLINK("https://quangbinh.hagiang.gov.vn/vi/chi-tiet-tin-tuc/-/news/44749/x%C3%A3-xu%C3%A2n-minh.html", "UBND Ủy ban nhân dân xã Xuân Minh tỉnh Hà Giang")</f>
        <v>UBND Ủy ban nhân dân xã Xuân Minh tỉnh Hà Giang</v>
      </c>
      <c r="C157" s="19" t="s">
        <v>12</v>
      </c>
      <c r="D157" s="23"/>
      <c r="E157" s="21" t="s">
        <v>13</v>
      </c>
      <c r="F157" s="21" t="s">
        <v>13</v>
      </c>
      <c r="G157" s="21" t="s">
        <v>13</v>
      </c>
      <c r="H157" s="21" t="s">
        <v>13</v>
      </c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x14ac:dyDescent="0.25">
      <c r="A158" s="17">
        <v>2157</v>
      </c>
      <c r="B158" s="22" t="s">
        <v>61</v>
      </c>
      <c r="C158" s="24" t="s">
        <v>13</v>
      </c>
      <c r="D158" s="20"/>
      <c r="E158" s="21" t="s">
        <v>13</v>
      </c>
      <c r="F158" s="21" t="s">
        <v>13</v>
      </c>
      <c r="G158" s="21" t="s">
        <v>13</v>
      </c>
      <c r="H158" s="21" t="s">
        <v>14</v>
      </c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 x14ac:dyDescent="0.25">
      <c r="A159" s="17">
        <v>2158</v>
      </c>
      <c r="B159" s="22" t="s">
        <v>62</v>
      </c>
      <c r="C159" s="20" t="s">
        <v>12</v>
      </c>
      <c r="D159" s="23"/>
      <c r="E159" s="21" t="s">
        <v>13</v>
      </c>
      <c r="F159" s="21" t="s">
        <v>13</v>
      </c>
      <c r="G159" s="21" t="s">
        <v>13</v>
      </c>
      <c r="H159" s="21" t="s">
        <v>13</v>
      </c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x14ac:dyDescent="0.25">
      <c r="A160" s="17">
        <v>2159</v>
      </c>
      <c r="B160" s="18" t="str">
        <f>HYPERLINK("", "Công an xã Tân Nam tỉnh Hà Giang")</f>
        <v>Công an xã Tân Nam tỉnh Hà Giang</v>
      </c>
      <c r="C160" s="19" t="s">
        <v>12</v>
      </c>
      <c r="D160" s="20"/>
      <c r="E160" s="21" t="s">
        <v>13</v>
      </c>
      <c r="F160" s="21" t="s">
        <v>13</v>
      </c>
      <c r="G160" s="21" t="s">
        <v>13</v>
      </c>
      <c r="H160" s="21" t="s">
        <v>14</v>
      </c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 x14ac:dyDescent="0.25">
      <c r="A161" s="17">
        <v>2160</v>
      </c>
      <c r="B161" s="22" t="str">
        <f>HYPERLINK("https://quangbinh.hagiang.gov.vn/vi/chi-tiet-tin-tuc/-/news/44749/x%C3%A3-t%C3%A2n-nam.html", "UBND Ủy ban nhân dân xã Tân Nam tỉnh Hà Giang")</f>
        <v>UBND Ủy ban nhân dân xã Tân Nam tỉnh Hà Giang</v>
      </c>
      <c r="C161" s="19" t="s">
        <v>12</v>
      </c>
      <c r="D161" s="23"/>
      <c r="E161" s="21" t="s">
        <v>13</v>
      </c>
      <c r="F161" s="21" t="s">
        <v>13</v>
      </c>
      <c r="G161" s="21" t="s">
        <v>13</v>
      </c>
      <c r="H161" s="21" t="s">
        <v>13</v>
      </c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 x14ac:dyDescent="0.25">
      <c r="A162" s="17">
        <v>2161</v>
      </c>
      <c r="B162" s="22" t="s">
        <v>63</v>
      </c>
      <c r="C162" s="24" t="s">
        <v>13</v>
      </c>
      <c r="D162" s="20"/>
      <c r="E162" s="21" t="s">
        <v>13</v>
      </c>
      <c r="F162" s="21" t="s">
        <v>13</v>
      </c>
      <c r="G162" s="21" t="s">
        <v>13</v>
      </c>
      <c r="H162" s="21" t="s">
        <v>14</v>
      </c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 x14ac:dyDescent="0.25">
      <c r="A163" s="17">
        <v>2162</v>
      </c>
      <c r="B163" s="22" t="str">
        <f>HYPERLINK("https://quangbinh.hagiang.gov.vn/chi-tiet-tin-tuc/-/news/44749/x%25C3%25A3-b%25E1%25BA%25A3n-r%25E1%25BB%258Ba.html", "UBND Ủy ban nhân dân xã Bản Rịa tỉnh Hà Giang")</f>
        <v>UBND Ủy ban nhân dân xã Bản Rịa tỉnh Hà Giang</v>
      </c>
      <c r="C163" s="19" t="s">
        <v>12</v>
      </c>
      <c r="D163" s="23"/>
      <c r="E163" s="21" t="s">
        <v>13</v>
      </c>
      <c r="F163" s="21" t="s">
        <v>13</v>
      </c>
      <c r="G163" s="21" t="s">
        <v>13</v>
      </c>
      <c r="H163" s="21" t="s">
        <v>13</v>
      </c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x14ac:dyDescent="0.25">
      <c r="A164" s="17">
        <v>2163</v>
      </c>
      <c r="B164" s="18" t="str">
        <f>HYPERLINK("", "Công an xã Yên Thành tỉnh Hà Giang")</f>
        <v>Công an xã Yên Thành tỉnh Hà Giang</v>
      </c>
      <c r="C164" s="19" t="s">
        <v>12</v>
      </c>
      <c r="D164" s="20"/>
      <c r="E164" s="21" t="s">
        <v>13</v>
      </c>
      <c r="F164" s="21" t="s">
        <v>13</v>
      </c>
      <c r="G164" s="21" t="s">
        <v>13</v>
      </c>
      <c r="H164" s="21" t="s">
        <v>14</v>
      </c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 x14ac:dyDescent="0.25">
      <c r="A165" s="17">
        <v>2164</v>
      </c>
      <c r="B165" s="22" t="s">
        <v>64</v>
      </c>
      <c r="C165" s="20" t="s">
        <v>12</v>
      </c>
      <c r="D165" s="23"/>
      <c r="E165" s="21" t="s">
        <v>13</v>
      </c>
      <c r="F165" s="21" t="s">
        <v>13</v>
      </c>
      <c r="G165" s="21" t="s">
        <v>13</v>
      </c>
      <c r="H165" s="21" t="s">
        <v>13</v>
      </c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 x14ac:dyDescent="0.25">
      <c r="A166" s="17">
        <v>2165</v>
      </c>
      <c r="B166" s="18" t="str">
        <f>HYPERLINK("", "Công an thị trấn Yên Bình tỉnh Hà Giang")</f>
        <v>Công an thị trấn Yên Bình tỉnh Hà Giang</v>
      </c>
      <c r="C166" s="19" t="s">
        <v>12</v>
      </c>
      <c r="D166" s="20"/>
      <c r="E166" s="21" t="s">
        <v>13</v>
      </c>
      <c r="F166" s="21" t="s">
        <v>13</v>
      </c>
      <c r="G166" s="21" t="s">
        <v>13</v>
      </c>
      <c r="H166" s="21" t="s">
        <v>14</v>
      </c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x14ac:dyDescent="0.25">
      <c r="A167" s="17">
        <v>2166</v>
      </c>
      <c r="B167" s="22" t="str">
        <f>HYPERLINK("https://yenbinh.yenbai.gov.vn/Articles/one/Thong-tin-thi-tran-Yen-Binh", "UBND Ủy ban nhân dân thị trấn Yên Bình tỉnh Hà Giang")</f>
        <v>UBND Ủy ban nhân dân thị trấn Yên Bình tỉnh Hà Giang</v>
      </c>
      <c r="C167" s="19" t="s">
        <v>12</v>
      </c>
      <c r="D167" s="23"/>
      <c r="E167" s="21" t="s">
        <v>13</v>
      </c>
      <c r="F167" s="21" t="s">
        <v>13</v>
      </c>
      <c r="G167" s="21" t="s">
        <v>13</v>
      </c>
      <c r="H167" s="21" t="s">
        <v>13</v>
      </c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x14ac:dyDescent="0.25">
      <c r="A168" s="17">
        <v>2167</v>
      </c>
      <c r="B168" s="22" t="s">
        <v>65</v>
      </c>
      <c r="C168" s="24" t="s">
        <v>13</v>
      </c>
      <c r="D168" s="20"/>
      <c r="E168" s="21" t="s">
        <v>13</v>
      </c>
      <c r="F168" s="21" t="s">
        <v>13</v>
      </c>
      <c r="G168" s="21" t="s">
        <v>13</v>
      </c>
      <c r="H168" s="21" t="s">
        <v>14</v>
      </c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x14ac:dyDescent="0.25">
      <c r="A169" s="17">
        <v>2168</v>
      </c>
      <c r="B169" s="22" t="s">
        <v>66</v>
      </c>
      <c r="C169" s="20" t="s">
        <v>12</v>
      </c>
      <c r="D169" s="23"/>
      <c r="E169" s="21" t="s">
        <v>13</v>
      </c>
      <c r="F169" s="21" t="s">
        <v>13</v>
      </c>
      <c r="G169" s="21" t="s">
        <v>13</v>
      </c>
      <c r="H169" s="21" t="s">
        <v>13</v>
      </c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x14ac:dyDescent="0.25">
      <c r="A170" s="17">
        <v>2169</v>
      </c>
      <c r="B170" s="22" t="s">
        <v>67</v>
      </c>
      <c r="C170" s="24" t="s">
        <v>13</v>
      </c>
      <c r="D170" s="20"/>
      <c r="E170" s="21" t="s">
        <v>13</v>
      </c>
      <c r="F170" s="21" t="s">
        <v>13</v>
      </c>
      <c r="G170" s="21" t="s">
        <v>13</v>
      </c>
      <c r="H170" s="21" t="s">
        <v>14</v>
      </c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x14ac:dyDescent="0.25">
      <c r="A171" s="17">
        <v>2170</v>
      </c>
      <c r="B171" s="22" t="str">
        <f>HYPERLINK("http://bacquang.hagiang.gov.vn/", "UBND Ủy ban nhân dân xã Tân Bắc tỉnh Hà Giang")</f>
        <v>UBND Ủy ban nhân dân xã Tân Bắc tỉnh Hà Giang</v>
      </c>
      <c r="C171" s="19" t="s">
        <v>12</v>
      </c>
      <c r="D171" s="23"/>
      <c r="E171" s="21" t="s">
        <v>13</v>
      </c>
      <c r="F171" s="21" t="s">
        <v>13</v>
      </c>
      <c r="G171" s="21" t="s">
        <v>13</v>
      </c>
      <c r="H171" s="21" t="s">
        <v>13</v>
      </c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x14ac:dyDescent="0.25">
      <c r="A172" s="17">
        <v>2171</v>
      </c>
      <c r="B172" s="22" t="s">
        <v>68</v>
      </c>
      <c r="C172" s="24" t="s">
        <v>13</v>
      </c>
      <c r="D172" s="20"/>
      <c r="E172" s="21" t="s">
        <v>13</v>
      </c>
      <c r="F172" s="21" t="s">
        <v>13</v>
      </c>
      <c r="G172" s="21" t="s">
        <v>13</v>
      </c>
      <c r="H172" s="21" t="s">
        <v>14</v>
      </c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x14ac:dyDescent="0.25">
      <c r="A173" s="17">
        <v>2172</v>
      </c>
      <c r="B173" s="22" t="str">
        <f>HYPERLINK("https://quangbinh.hagiang.gov.vn/chi-tiet-tin-tuc/-/news/44749/x%25C3%25A3-b%25E1%25BA%25B1ng-lang.html", "UBND Ủy ban nhân dân xã Bằng Lang tỉnh Hà Giang")</f>
        <v>UBND Ủy ban nhân dân xã Bằng Lang tỉnh Hà Giang</v>
      </c>
      <c r="C173" s="19" t="s">
        <v>12</v>
      </c>
      <c r="D173" s="23"/>
      <c r="E173" s="21" t="s">
        <v>13</v>
      </c>
      <c r="F173" s="21" t="s">
        <v>13</v>
      </c>
      <c r="G173" s="21" t="s">
        <v>13</v>
      </c>
      <c r="H173" s="21" t="s">
        <v>13</v>
      </c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x14ac:dyDescent="0.25">
      <c r="A174" s="17">
        <v>2173</v>
      </c>
      <c r="B174" s="18" t="str">
        <f>HYPERLINK("", "Công an xã Yên Hà tỉnh Hà Giang")</f>
        <v>Công an xã Yên Hà tỉnh Hà Giang</v>
      </c>
      <c r="C174" s="19" t="s">
        <v>12</v>
      </c>
      <c r="D174" s="20"/>
      <c r="E174" s="21" t="s">
        <v>13</v>
      </c>
      <c r="F174" s="21" t="s">
        <v>13</v>
      </c>
      <c r="G174" s="21" t="s">
        <v>13</v>
      </c>
      <c r="H174" s="21" t="s">
        <v>14</v>
      </c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x14ac:dyDescent="0.25">
      <c r="A175" s="17">
        <v>2174</v>
      </c>
      <c r="B175" s="22" t="s">
        <v>69</v>
      </c>
      <c r="C175" s="20" t="s">
        <v>12</v>
      </c>
      <c r="D175" s="23"/>
      <c r="E175" s="21" t="s">
        <v>13</v>
      </c>
      <c r="F175" s="21" t="s">
        <v>13</v>
      </c>
      <c r="G175" s="21" t="s">
        <v>13</v>
      </c>
      <c r="H175" s="21" t="s">
        <v>13</v>
      </c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x14ac:dyDescent="0.25">
      <c r="A176" s="17">
        <v>2175</v>
      </c>
      <c r="B176" s="22" t="s">
        <v>70</v>
      </c>
      <c r="C176" s="24" t="s">
        <v>13</v>
      </c>
      <c r="D176" s="20"/>
      <c r="E176" s="21" t="s">
        <v>13</v>
      </c>
      <c r="F176" s="21" t="s">
        <v>13</v>
      </c>
      <c r="G176" s="21" t="s">
        <v>13</v>
      </c>
      <c r="H176" s="21" t="s">
        <v>14</v>
      </c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x14ac:dyDescent="0.25">
      <c r="A177" s="17">
        <v>2176</v>
      </c>
      <c r="B177" s="22" t="str">
        <f>HYPERLINK("https://huongson.hatinh.gov.vn/", "UBND Ủy ban nhân dân xã Hương Sơn tỉnh Hà Giang")</f>
        <v>UBND Ủy ban nhân dân xã Hương Sơn tỉnh Hà Giang</v>
      </c>
      <c r="C177" s="19" t="s">
        <v>12</v>
      </c>
      <c r="D177" s="23"/>
      <c r="E177" s="21" t="s">
        <v>13</v>
      </c>
      <c r="F177" s="21" t="s">
        <v>13</v>
      </c>
      <c r="G177" s="21" t="s">
        <v>13</v>
      </c>
      <c r="H177" s="21" t="s">
        <v>13</v>
      </c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x14ac:dyDescent="0.25">
      <c r="A178" s="17">
        <v>2177</v>
      </c>
      <c r="B178" s="18" t="str">
        <f>HYPERLINK("", "Công an xã Xuân Giang tỉnh Hà Giang")</f>
        <v>Công an xã Xuân Giang tỉnh Hà Giang</v>
      </c>
      <c r="C178" s="19" t="s">
        <v>12</v>
      </c>
      <c r="D178" s="20"/>
      <c r="E178" s="21" t="s">
        <v>13</v>
      </c>
      <c r="F178" s="21" t="s">
        <v>13</v>
      </c>
      <c r="G178" s="21" t="s">
        <v>13</v>
      </c>
      <c r="H178" s="21" t="s">
        <v>14</v>
      </c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x14ac:dyDescent="0.25">
      <c r="A179" s="17">
        <v>2178</v>
      </c>
      <c r="B179" s="22" t="str">
        <f>HYPERLINK("http://xuangiang.nghixuan.hatinh.gov.vn/", "UBND Ủy ban nhân dân xã Xuân Giang tỉnh Hà Giang")</f>
        <v>UBND Ủy ban nhân dân xã Xuân Giang tỉnh Hà Giang</v>
      </c>
      <c r="C179" s="19" t="s">
        <v>12</v>
      </c>
      <c r="D179" s="23"/>
      <c r="E179" s="21" t="s">
        <v>13</v>
      </c>
      <c r="F179" s="21" t="s">
        <v>13</v>
      </c>
      <c r="G179" s="21" t="s">
        <v>13</v>
      </c>
      <c r="H179" s="21" t="s">
        <v>13</v>
      </c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x14ac:dyDescent="0.25">
      <c r="A180" s="17">
        <v>2179</v>
      </c>
      <c r="B180" s="22" t="s">
        <v>71</v>
      </c>
      <c r="C180" s="24" t="s">
        <v>13</v>
      </c>
      <c r="D180" s="20"/>
      <c r="E180" s="21" t="s">
        <v>13</v>
      </c>
      <c r="F180" s="21" t="s">
        <v>13</v>
      </c>
      <c r="G180" s="21" t="s">
        <v>13</v>
      </c>
      <c r="H180" s="21" t="s">
        <v>14</v>
      </c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x14ac:dyDescent="0.25">
      <c r="A181" s="17">
        <v>2180</v>
      </c>
      <c r="B181" s="22" t="str">
        <f>HYPERLINK("https://quangbinh.hagiang.gov.vn/chi-tiet-tin-tuc/-/news/44749/x%C3%A3-n%C3%A0-kh%C6%B0%C6%A1ng.html", "UBND Ủy ban nhân dân xã Nà Khương tỉnh Hà Giang")</f>
        <v>UBND Ủy ban nhân dân xã Nà Khương tỉnh Hà Giang</v>
      </c>
      <c r="C181" s="19" t="s">
        <v>12</v>
      </c>
      <c r="D181" s="23"/>
      <c r="E181" s="21" t="s">
        <v>13</v>
      </c>
      <c r="F181" s="21" t="s">
        <v>13</v>
      </c>
      <c r="G181" s="21" t="s">
        <v>13</v>
      </c>
      <c r="H181" s="21" t="s">
        <v>13</v>
      </c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x14ac:dyDescent="0.25">
      <c r="A182" s="17">
        <v>2181</v>
      </c>
      <c r="B182" s="22" t="s">
        <v>72</v>
      </c>
      <c r="C182" s="24" t="s">
        <v>13</v>
      </c>
      <c r="D182" s="20"/>
      <c r="E182" s="21" t="s">
        <v>13</v>
      </c>
      <c r="F182" s="21" t="s">
        <v>13</v>
      </c>
      <c r="G182" s="21" t="s">
        <v>13</v>
      </c>
      <c r="H182" s="21" t="s">
        <v>14</v>
      </c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x14ac:dyDescent="0.25">
      <c r="A183" s="17">
        <v>2182</v>
      </c>
      <c r="B183" s="22" t="s">
        <v>73</v>
      </c>
      <c r="C183" s="20" t="s">
        <v>12</v>
      </c>
      <c r="D183" s="23"/>
      <c r="E183" s="21" t="s">
        <v>13</v>
      </c>
      <c r="F183" s="21" t="s">
        <v>13</v>
      </c>
      <c r="G183" s="21" t="s">
        <v>13</v>
      </c>
      <c r="H183" s="21" t="s">
        <v>13</v>
      </c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x14ac:dyDescent="0.25">
      <c r="A184" s="17">
        <v>2183</v>
      </c>
      <c r="B184" s="22" t="s">
        <v>74</v>
      </c>
      <c r="C184" s="24" t="s">
        <v>13</v>
      </c>
      <c r="D184" s="20" t="s">
        <v>43</v>
      </c>
      <c r="E184" s="21" t="s">
        <v>13</v>
      </c>
      <c r="F184" s="21" t="s">
        <v>13</v>
      </c>
      <c r="G184" s="21" t="s">
        <v>13</v>
      </c>
      <c r="H184" s="21" t="s">
        <v>14</v>
      </c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x14ac:dyDescent="0.25">
      <c r="A185" s="17">
        <v>2184</v>
      </c>
      <c r="B185" s="22" t="str">
        <f>HYPERLINK("https://quangbinh.hagiang.gov.vn/chi-tiet-tin-tuc/-/news/44749/x%25C3%25A3-v%25C4%25A9-th%25C6%25B0%25E1%25BB%25A3ng.html", "UBND Ủy ban nhân dân xã Vĩ Thượng tỉnh Hà Giang")</f>
        <v>UBND Ủy ban nhân dân xã Vĩ Thượng tỉnh Hà Giang</v>
      </c>
      <c r="C185" s="19" t="s">
        <v>12</v>
      </c>
      <c r="D185" s="23"/>
      <c r="E185" s="21" t="s">
        <v>13</v>
      </c>
      <c r="F185" s="21" t="s">
        <v>13</v>
      </c>
      <c r="G185" s="21" t="s">
        <v>13</v>
      </c>
      <c r="H185" s="21" t="s">
        <v>13</v>
      </c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x14ac:dyDescent="0.25">
      <c r="A186" s="17">
        <v>2185</v>
      </c>
      <c r="B186" s="22" t="s">
        <v>75</v>
      </c>
      <c r="C186" s="24" t="s">
        <v>13</v>
      </c>
      <c r="D186" s="20" t="s">
        <v>43</v>
      </c>
      <c r="E186" s="21" t="s">
        <v>13</v>
      </c>
      <c r="F186" s="21" t="s">
        <v>13</v>
      </c>
      <c r="G186" s="21" t="s">
        <v>13</v>
      </c>
      <c r="H186" s="21" t="s">
        <v>14</v>
      </c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x14ac:dyDescent="0.25">
      <c r="A187" s="17">
        <v>2186</v>
      </c>
      <c r="B187" s="22" t="str">
        <f>HYPERLINK("https://ubndtp.caobang.gov.vn/ubnd-phuong-song-hien", "UBND Ủy ban nhân dân phường Sông Hiến tỉnh Cao Bằng")</f>
        <v>UBND Ủy ban nhân dân phường Sông Hiến tỉnh Cao Bằng</v>
      </c>
      <c r="C187" s="19" t="s">
        <v>12</v>
      </c>
      <c r="D187" s="23"/>
      <c r="E187" s="21" t="s">
        <v>13</v>
      </c>
      <c r="F187" s="21" t="s">
        <v>13</v>
      </c>
      <c r="G187" s="21" t="s">
        <v>13</v>
      </c>
      <c r="H187" s="21" t="s">
        <v>13</v>
      </c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x14ac:dyDescent="0.25">
      <c r="A188" s="17">
        <v>2187</v>
      </c>
      <c r="B188" s="22" t="s">
        <v>76</v>
      </c>
      <c r="C188" s="24" t="s">
        <v>13</v>
      </c>
      <c r="D188" s="20" t="s">
        <v>43</v>
      </c>
      <c r="E188" s="21" t="s">
        <v>13</v>
      </c>
      <c r="F188" s="21" t="s">
        <v>13</v>
      </c>
      <c r="G188" s="21" t="s">
        <v>13</v>
      </c>
      <c r="H188" s="21" t="s">
        <v>14</v>
      </c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x14ac:dyDescent="0.25">
      <c r="A189" s="17">
        <v>2188</v>
      </c>
      <c r="B189" s="22" t="str">
        <f>HYPERLINK("https://ubndtp.caobang.gov.vn/ubnd-phuong-song-bang", "UBND Ủy ban nhân dân phường Sông Bằng tỉnh Cao Bằng")</f>
        <v>UBND Ủy ban nhân dân phường Sông Bằng tỉnh Cao Bằng</v>
      </c>
      <c r="C189" s="19" t="s">
        <v>12</v>
      </c>
      <c r="D189" s="23"/>
      <c r="E189" s="21" t="s">
        <v>13</v>
      </c>
      <c r="F189" s="21" t="s">
        <v>13</v>
      </c>
      <c r="G189" s="21" t="s">
        <v>13</v>
      </c>
      <c r="H189" s="21" t="s">
        <v>13</v>
      </c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x14ac:dyDescent="0.25">
      <c r="A190" s="17">
        <v>2189</v>
      </c>
      <c r="B190" s="22" t="str">
        <f>HYPERLINK("https://www.facebook.com/p/C%C3%B4ng-an-ph%C6%B0%E1%BB%9Dng-H%E1%BB%A3p-Giang-C%C3%B4ng-an-Th%C3%A0nh-ph%E1%BB%91-100069348633766/", "Công an phường Hợp Giang tỉnh Cao Bằng")</f>
        <v>Công an phường Hợp Giang tỉnh Cao Bằng</v>
      </c>
      <c r="C190" s="19" t="s">
        <v>12</v>
      </c>
      <c r="D190" s="20" t="s">
        <v>43</v>
      </c>
      <c r="E190" s="21" t="s">
        <v>13</v>
      </c>
      <c r="F190" s="21" t="s">
        <v>13</v>
      </c>
      <c r="G190" s="21" t="s">
        <v>13</v>
      </c>
      <c r="H190" s="21" t="s">
        <v>14</v>
      </c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x14ac:dyDescent="0.25">
      <c r="A191" s="17">
        <v>2190</v>
      </c>
      <c r="B191" s="22" t="str">
        <f>HYPERLINK("https://ubndtp.caobang.gov.vn/ubnd-phuong-hop-giang", "UBND Ủy ban nhân dân phường Hợp Giang tỉnh Cao Bằng")</f>
        <v>UBND Ủy ban nhân dân phường Hợp Giang tỉnh Cao Bằng</v>
      </c>
      <c r="C191" s="19" t="s">
        <v>12</v>
      </c>
      <c r="D191" s="23"/>
      <c r="E191" s="21" t="s">
        <v>13</v>
      </c>
      <c r="F191" s="21" t="s">
        <v>13</v>
      </c>
      <c r="G191" s="21" t="s">
        <v>13</v>
      </c>
      <c r="H191" s="21" t="s">
        <v>13</v>
      </c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x14ac:dyDescent="0.25">
      <c r="A192" s="17">
        <v>2191</v>
      </c>
      <c r="B192" s="22" t="str">
        <f>HYPERLINK("https://www.facebook.com/100077361154813/", "Công an phường Tân Giang tỉnh Cao Bằng")</f>
        <v>Công an phường Tân Giang tỉnh Cao Bằng</v>
      </c>
      <c r="C192" s="19" t="s">
        <v>12</v>
      </c>
      <c r="D192" s="20" t="s">
        <v>43</v>
      </c>
      <c r="E192" s="21" t="s">
        <v>13</v>
      </c>
      <c r="F192" s="21" t="s">
        <v>13</v>
      </c>
      <c r="G192" s="21" t="s">
        <v>13</v>
      </c>
      <c r="H192" s="21" t="s">
        <v>14</v>
      </c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x14ac:dyDescent="0.25">
      <c r="A193" s="17">
        <v>2192</v>
      </c>
      <c r="B193" s="22" t="str">
        <f>HYPERLINK("https://ubndtp.caobang.gov.vn/ubnd-phuong-tan-giang", "UBND Ủy ban nhân dân phường Tân Giang tỉnh Cao Bằng")</f>
        <v>UBND Ủy ban nhân dân phường Tân Giang tỉnh Cao Bằng</v>
      </c>
      <c r="C193" s="19" t="s">
        <v>12</v>
      </c>
      <c r="D193" s="23"/>
      <c r="E193" s="21" t="s">
        <v>13</v>
      </c>
      <c r="F193" s="21" t="s">
        <v>13</v>
      </c>
      <c r="G193" s="21" t="s">
        <v>13</v>
      </c>
      <c r="H193" s="21" t="s">
        <v>13</v>
      </c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x14ac:dyDescent="0.25">
      <c r="A194" s="17">
        <v>2193</v>
      </c>
      <c r="B194" s="22" t="str">
        <f>HYPERLINK("https://www.facebook.com/capngocxuan/?locale=vi_VN", "Công an phường Ngọc Xuân tỉnh Cao Bằng")</f>
        <v>Công an phường Ngọc Xuân tỉnh Cao Bằng</v>
      </c>
      <c r="C194" s="19" t="s">
        <v>12</v>
      </c>
      <c r="D194" s="20" t="s">
        <v>43</v>
      </c>
      <c r="E194" s="21" t="s">
        <v>13</v>
      </c>
      <c r="F194" s="21" t="s">
        <v>13</v>
      </c>
      <c r="G194" s="21" t="s">
        <v>13</v>
      </c>
      <c r="H194" s="21" t="s">
        <v>14</v>
      </c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x14ac:dyDescent="0.25">
      <c r="A195" s="17">
        <v>2194</v>
      </c>
      <c r="B195" s="22" t="str">
        <f>HYPERLINK("https://ubndtp.caobang.gov.vn/ubnd-phuong-ngoc-xuan", "UBND Ủy ban nhân dân phường Ngọc Xuân tỉnh Cao Bằng")</f>
        <v>UBND Ủy ban nhân dân phường Ngọc Xuân tỉnh Cao Bằng</v>
      </c>
      <c r="C195" s="19" t="s">
        <v>12</v>
      </c>
      <c r="D195" s="23"/>
      <c r="E195" s="21" t="s">
        <v>13</v>
      </c>
      <c r="F195" s="21" t="s">
        <v>13</v>
      </c>
      <c r="G195" s="21" t="s">
        <v>13</v>
      </c>
      <c r="H195" s="21" t="s">
        <v>13</v>
      </c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x14ac:dyDescent="0.25">
      <c r="A196" s="17">
        <v>2195</v>
      </c>
      <c r="B196" s="22" t="str">
        <f>HYPERLINK("https://www.facebook.com/p/UBND-Ph%C6%B0%E1%BB%9Dng-%C4%90%E1%BB%81-Th%C3%A1m-TP-Cao-B%E1%BA%B1ng-100063632947189/", "Công an phường Đề Thám tỉnh Cao Bằng")</f>
        <v>Công an phường Đề Thám tỉnh Cao Bằng</v>
      </c>
      <c r="C196" s="19" t="s">
        <v>12</v>
      </c>
      <c r="D196" s="20" t="s">
        <v>43</v>
      </c>
      <c r="E196" s="21" t="s">
        <v>13</v>
      </c>
      <c r="F196" s="21" t="s">
        <v>13</v>
      </c>
      <c r="G196" s="21" t="s">
        <v>13</v>
      </c>
      <c r="H196" s="21" t="s">
        <v>14</v>
      </c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x14ac:dyDescent="0.25">
      <c r="A197" s="17">
        <v>2196</v>
      </c>
      <c r="B197" s="22" t="str">
        <f>HYPERLINK("https://ubndtp.caobang.gov.vn/ubnd-phuong-de-tham", "UBND Ủy ban nhân dân phường Đề Thám tỉnh Cao Bằng")</f>
        <v>UBND Ủy ban nhân dân phường Đề Thám tỉnh Cao Bằng</v>
      </c>
      <c r="C197" s="19" t="s">
        <v>12</v>
      </c>
      <c r="D197" s="23"/>
      <c r="E197" s="21" t="s">
        <v>13</v>
      </c>
      <c r="F197" s="21" t="s">
        <v>13</v>
      </c>
      <c r="G197" s="21" t="s">
        <v>13</v>
      </c>
      <c r="H197" s="21" t="s">
        <v>13</v>
      </c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x14ac:dyDescent="0.25">
      <c r="A198" s="17">
        <v>2197</v>
      </c>
      <c r="B198" s="22" t="str">
        <f>HYPERLINK("https://www.facebook.com/p/C%C3%B4ng-an-ph%C6%B0%E1%BB%9Dng-Ho%C3%A0-Chung-TPCB-100069346173924/", "Công an phường Hoà Chung tỉnh Cao Bằng")</f>
        <v>Công an phường Hoà Chung tỉnh Cao Bằng</v>
      </c>
      <c r="C198" s="19" t="s">
        <v>12</v>
      </c>
      <c r="D198" s="20" t="s">
        <v>43</v>
      </c>
      <c r="E198" s="21" t="s">
        <v>13</v>
      </c>
      <c r="F198" s="21" t="s">
        <v>13</v>
      </c>
      <c r="G198" s="21" t="s">
        <v>13</v>
      </c>
      <c r="H198" s="21" t="s">
        <v>14</v>
      </c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x14ac:dyDescent="0.25">
      <c r="A199" s="17">
        <v>2198</v>
      </c>
      <c r="B199" s="22" t="str">
        <f>HYPERLINK("https://ubndtp.caobang.gov.vn/ubnd-phuong-hoa-chung", "UBND Ủy ban nhân dân phường Hoà Chung tỉnh Cao Bằng")</f>
        <v>UBND Ủy ban nhân dân phường Hoà Chung tỉnh Cao Bằng</v>
      </c>
      <c r="C199" s="19" t="s">
        <v>12</v>
      </c>
      <c r="D199" s="23"/>
      <c r="E199" s="21" t="s">
        <v>13</v>
      </c>
      <c r="F199" s="21" t="s">
        <v>13</v>
      </c>
      <c r="G199" s="21" t="s">
        <v>13</v>
      </c>
      <c r="H199" s="21" t="s">
        <v>13</v>
      </c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x14ac:dyDescent="0.25">
      <c r="A200" s="17">
        <v>2199</v>
      </c>
      <c r="B200" s="22" t="s">
        <v>77</v>
      </c>
      <c r="C200" s="24" t="s">
        <v>13</v>
      </c>
      <c r="D200" s="20" t="s">
        <v>43</v>
      </c>
      <c r="E200" s="21" t="s">
        <v>13</v>
      </c>
      <c r="F200" s="21" t="s">
        <v>13</v>
      </c>
      <c r="G200" s="21" t="s">
        <v>13</v>
      </c>
      <c r="H200" s="21" t="s">
        <v>14</v>
      </c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x14ac:dyDescent="0.25">
      <c r="A201" s="17">
        <v>2200</v>
      </c>
      <c r="B201" s="22" t="str">
        <f>HYPERLINK("https://ubndtp.caobang.gov.vn/ubnd-phuong-duyet-trung", "UBND Ủy ban nhân dân phường Duyệt Trung tỉnh Cao Bằng")</f>
        <v>UBND Ủy ban nhân dân phường Duyệt Trung tỉnh Cao Bằng</v>
      </c>
      <c r="C201" s="19" t="s">
        <v>12</v>
      </c>
      <c r="D201" s="23"/>
      <c r="E201" s="21" t="s">
        <v>13</v>
      </c>
      <c r="F201" s="21" t="s">
        <v>13</v>
      </c>
      <c r="G201" s="21" t="s">
        <v>13</v>
      </c>
      <c r="H201" s="21" t="s">
        <v>13</v>
      </c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x14ac:dyDescent="0.25">
      <c r="A202" s="17">
        <v>2201</v>
      </c>
      <c r="B202" s="22" t="str">
        <f>HYPERLINK("https://www.facebook.com/p/C%C3%B4ng-an-x%C3%A3-V%C4%A9nh-Quang-TP-Cao-B%E1%BA%B1ng-100068969147419/", "Công an xã Vĩnh Quang tỉnh Cao Bằng")</f>
        <v>Công an xã Vĩnh Quang tỉnh Cao Bằng</v>
      </c>
      <c r="C202" s="19" t="s">
        <v>12</v>
      </c>
      <c r="D202" s="20" t="s">
        <v>43</v>
      </c>
      <c r="E202" s="21" t="s">
        <v>13</v>
      </c>
      <c r="F202" s="21" t="s">
        <v>13</v>
      </c>
      <c r="G202" s="21" t="s">
        <v>13</v>
      </c>
      <c r="H202" s="21" t="s">
        <v>14</v>
      </c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x14ac:dyDescent="0.25">
      <c r="A203" s="17">
        <v>2202</v>
      </c>
      <c r="B203" s="22" t="str">
        <f>HYPERLINK("https://ubndtp.caobang.gov.vn/ubnd-xa-vinh-quang", "UBND Ủy ban nhân dân xã Vĩnh Quang tỉnh Cao Bằng")</f>
        <v>UBND Ủy ban nhân dân xã Vĩnh Quang tỉnh Cao Bằng</v>
      </c>
      <c r="C203" s="19" t="s">
        <v>12</v>
      </c>
      <c r="D203" s="23"/>
      <c r="E203" s="21" t="s">
        <v>13</v>
      </c>
      <c r="F203" s="21" t="s">
        <v>13</v>
      </c>
      <c r="G203" s="21" t="s">
        <v>13</v>
      </c>
      <c r="H203" s="21" t="s">
        <v>13</v>
      </c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x14ac:dyDescent="0.25">
      <c r="A204" s="17">
        <v>2203</v>
      </c>
      <c r="B204" s="22" t="s">
        <v>78</v>
      </c>
      <c r="C204" s="24" t="s">
        <v>13</v>
      </c>
      <c r="D204" s="20" t="s">
        <v>43</v>
      </c>
      <c r="E204" s="21" t="s">
        <v>13</v>
      </c>
      <c r="F204" s="21" t="s">
        <v>13</v>
      </c>
      <c r="G204" s="21" t="s">
        <v>13</v>
      </c>
      <c r="H204" s="21" t="s">
        <v>14</v>
      </c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x14ac:dyDescent="0.25">
      <c r="A205" s="17">
        <v>2204</v>
      </c>
      <c r="B205" s="22" t="str">
        <f>HYPERLINK("https://ubndtp.caobang.gov.vn/ubnd-xa-hung-dao", "UBND Ủy ban nhân dân xã Hưng Đạo tỉnh Cao Bằng")</f>
        <v>UBND Ủy ban nhân dân xã Hưng Đạo tỉnh Cao Bằng</v>
      </c>
      <c r="C205" s="19" t="s">
        <v>12</v>
      </c>
      <c r="D205" s="23"/>
      <c r="E205" s="21" t="s">
        <v>13</v>
      </c>
      <c r="F205" s="21" t="s">
        <v>13</v>
      </c>
      <c r="G205" s="21" t="s">
        <v>13</v>
      </c>
      <c r="H205" s="21" t="s">
        <v>13</v>
      </c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x14ac:dyDescent="0.25">
      <c r="A206" s="17">
        <v>2205</v>
      </c>
      <c r="B206" s="18" t="str">
        <f>HYPERLINK("https://www.facebook.com/profile.php?id=100069268357387", "Công an xã Chu Trinh tỉnh Cao Bằng")</f>
        <v>Công an xã Chu Trinh tỉnh Cao Bằng</v>
      </c>
      <c r="C206" s="19" t="s">
        <v>12</v>
      </c>
      <c r="D206" s="20" t="s">
        <v>43</v>
      </c>
      <c r="E206" s="21" t="s">
        <v>79</v>
      </c>
      <c r="F206" s="21" t="s">
        <v>13</v>
      </c>
      <c r="G206" s="21" t="s">
        <v>80</v>
      </c>
      <c r="H206" s="21" t="s">
        <v>13</v>
      </c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x14ac:dyDescent="0.25">
      <c r="A207" s="17">
        <v>2206</v>
      </c>
      <c r="B207" s="22" t="str">
        <f>HYPERLINK("https://ubndtp.caobang.gov.vn/ubnd-xa-chu-trinh", "UBND Ủy ban nhân dân xã Chu Trinh tỉnh Cao Bằng")</f>
        <v>UBND Ủy ban nhân dân xã Chu Trinh tỉnh Cao Bằng</v>
      </c>
      <c r="C207" s="19" t="s">
        <v>12</v>
      </c>
      <c r="D207" s="23"/>
      <c r="E207" s="21" t="s">
        <v>13</v>
      </c>
      <c r="F207" s="21" t="s">
        <v>13</v>
      </c>
      <c r="G207" s="21" t="s">
        <v>13</v>
      </c>
      <c r="H207" s="21" t="s">
        <v>13</v>
      </c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x14ac:dyDescent="0.25">
      <c r="A208" s="17">
        <v>2207</v>
      </c>
      <c r="B208" s="22" t="s">
        <v>81</v>
      </c>
      <c r="C208" s="24" t="s">
        <v>13</v>
      </c>
      <c r="D208" s="20" t="s">
        <v>43</v>
      </c>
      <c r="E208" s="21" t="s">
        <v>13</v>
      </c>
      <c r="F208" s="21" t="s">
        <v>13</v>
      </c>
      <c r="G208" s="21" t="s">
        <v>13</v>
      </c>
      <c r="H208" s="21" t="s">
        <v>14</v>
      </c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x14ac:dyDescent="0.25">
      <c r="A209" s="17">
        <v>2208</v>
      </c>
      <c r="B209" s="22" t="str">
        <f>HYPERLINK("http://pacmiau.baolam.caobang.gov.vn/uy-ban-nhan-dan", "UBND Ủy ban nhân dân thị trấn Pác Miầu tỉnh Cao Bằng")</f>
        <v>UBND Ủy ban nhân dân thị trấn Pác Miầu tỉnh Cao Bằng</v>
      </c>
      <c r="C209" s="19" t="s">
        <v>12</v>
      </c>
      <c r="D209" s="23"/>
      <c r="E209" s="21" t="s">
        <v>13</v>
      </c>
      <c r="F209" s="21" t="s">
        <v>13</v>
      </c>
      <c r="G209" s="21" t="s">
        <v>13</v>
      </c>
      <c r="H209" s="21" t="s">
        <v>13</v>
      </c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x14ac:dyDescent="0.25">
      <c r="A210" s="17">
        <v>2209</v>
      </c>
      <c r="B210" s="22" t="s">
        <v>82</v>
      </c>
      <c r="C210" s="24" t="s">
        <v>13</v>
      </c>
      <c r="D210" s="20" t="s">
        <v>43</v>
      </c>
      <c r="E210" s="21" t="s">
        <v>13</v>
      </c>
      <c r="F210" s="21" t="s">
        <v>13</v>
      </c>
      <c r="G210" s="21" t="s">
        <v>13</v>
      </c>
      <c r="H210" s="21" t="s">
        <v>14</v>
      </c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x14ac:dyDescent="0.25">
      <c r="A211" s="17">
        <v>2210</v>
      </c>
      <c r="B211" s="22" t="str">
        <f>HYPERLINK("http://duchanh.baolam.caobang.gov.vn/", "UBND Ủy ban nhân dân xã Đức Hạnh tỉnh Cao Bằng")</f>
        <v>UBND Ủy ban nhân dân xã Đức Hạnh tỉnh Cao Bằng</v>
      </c>
      <c r="C211" s="19" t="s">
        <v>12</v>
      </c>
      <c r="D211" s="23"/>
      <c r="E211" s="21" t="s">
        <v>13</v>
      </c>
      <c r="F211" s="21" t="s">
        <v>13</v>
      </c>
      <c r="G211" s="21" t="s">
        <v>13</v>
      </c>
      <c r="H211" s="21" t="s">
        <v>13</v>
      </c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x14ac:dyDescent="0.25">
      <c r="A212" s="17">
        <v>2211</v>
      </c>
      <c r="B212" s="22" t="str">
        <f>HYPERLINK("https://www.facebook.com/cax.lybon.01294/", "Công an xã Lý Bôn tỉnh Cao Bằng")</f>
        <v>Công an xã Lý Bôn tỉnh Cao Bằng</v>
      </c>
      <c r="C212" s="19" t="s">
        <v>12</v>
      </c>
      <c r="D212" s="20" t="s">
        <v>43</v>
      </c>
      <c r="E212" s="21" t="s">
        <v>13</v>
      </c>
      <c r="F212" s="21" t="s">
        <v>13</v>
      </c>
      <c r="G212" s="21" t="s">
        <v>13</v>
      </c>
      <c r="H212" s="21" t="s">
        <v>14</v>
      </c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x14ac:dyDescent="0.25">
      <c r="A213" s="17">
        <v>2212</v>
      </c>
      <c r="B213" s="22" t="str">
        <f>HYPERLINK("https://lybon.baolam.caobang.gov.vn/cai-cach-hanh-chinh", "UBND Ủy ban nhân dân xã Lý Bôn tỉnh Cao Bằng")</f>
        <v>UBND Ủy ban nhân dân xã Lý Bôn tỉnh Cao Bằng</v>
      </c>
      <c r="C213" s="19" t="s">
        <v>12</v>
      </c>
      <c r="D213" s="23"/>
      <c r="E213" s="21" t="s">
        <v>13</v>
      </c>
      <c r="F213" s="21" t="s">
        <v>13</v>
      </c>
      <c r="G213" s="21" t="s">
        <v>13</v>
      </c>
      <c r="H213" s="21" t="s">
        <v>13</v>
      </c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x14ac:dyDescent="0.25">
      <c r="A214" s="17">
        <v>2213</v>
      </c>
      <c r="B214" s="18" t="str">
        <f>HYPERLINK("https://www.facebook.com/profile.php?id=100070695501023", "Công an xã Nam Cao tỉnh Cao Bằng")</f>
        <v>Công an xã Nam Cao tỉnh Cao Bằng</v>
      </c>
      <c r="C214" s="19" t="s">
        <v>12</v>
      </c>
      <c r="D214" s="20" t="s">
        <v>43</v>
      </c>
      <c r="E214" s="21" t="s">
        <v>83</v>
      </c>
      <c r="F214" s="21" t="str">
        <f>HYPERLINK("mailto:caxnamcao@gmail.com", "caxnamcao@gmail.com")</f>
        <v>caxnamcao@gmail.com</v>
      </c>
      <c r="G214" s="21" t="s">
        <v>84</v>
      </c>
      <c r="H214" s="21" t="s">
        <v>13</v>
      </c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x14ac:dyDescent="0.25">
      <c r="A215" s="17">
        <v>2214</v>
      </c>
      <c r="B215" s="22" t="str">
        <f>HYPERLINK("https://baolam.caobang.gov.vn/", "UBND Ủy ban nhân dân xã Nam Cao tỉnh Cao Bằng")</f>
        <v>UBND Ủy ban nhân dân xã Nam Cao tỉnh Cao Bằng</v>
      </c>
      <c r="C215" s="19" t="s">
        <v>12</v>
      </c>
      <c r="D215" s="23"/>
      <c r="E215" s="21" t="s">
        <v>13</v>
      </c>
      <c r="F215" s="21" t="s">
        <v>13</v>
      </c>
      <c r="G215" s="21" t="s">
        <v>13</v>
      </c>
      <c r="H215" s="21" t="s">
        <v>13</v>
      </c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x14ac:dyDescent="0.25">
      <c r="A216" s="17">
        <v>2215</v>
      </c>
      <c r="B216" s="22" t="str">
        <f>HYPERLINK("https://www.facebook.com/caxnamquangbl/", "Công an xã Nam Quang tỉnh Cao Bằng")</f>
        <v>Công an xã Nam Quang tỉnh Cao Bằng</v>
      </c>
      <c r="C216" s="19" t="s">
        <v>12</v>
      </c>
      <c r="D216" s="20" t="s">
        <v>43</v>
      </c>
      <c r="E216" s="21" t="s">
        <v>13</v>
      </c>
      <c r="F216" s="21" t="s">
        <v>13</v>
      </c>
      <c r="G216" s="21" t="s">
        <v>13</v>
      </c>
      <c r="H216" s="21" t="s">
        <v>14</v>
      </c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x14ac:dyDescent="0.25">
      <c r="A217" s="17">
        <v>2216</v>
      </c>
      <c r="B217" s="22" t="str">
        <f>HYPERLINK("http://namquang.baolam.caobang.gov.vn/", "UBND Ủy ban nhân dân xã Nam Quang tỉnh Cao Bằng")</f>
        <v>UBND Ủy ban nhân dân xã Nam Quang tỉnh Cao Bằng</v>
      </c>
      <c r="C217" s="19" t="s">
        <v>12</v>
      </c>
      <c r="D217" s="23"/>
      <c r="E217" s="21" t="s">
        <v>13</v>
      </c>
      <c r="F217" s="21" t="s">
        <v>13</v>
      </c>
      <c r="G217" s="21" t="s">
        <v>13</v>
      </c>
      <c r="H217" s="21" t="s">
        <v>13</v>
      </c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x14ac:dyDescent="0.25">
      <c r="A218" s="17">
        <v>2217</v>
      </c>
      <c r="B218" s="22" t="str">
        <f>HYPERLINK("https://www.facebook.com/p/C%C3%B4ng-an-x%C3%A3-V%C4%A9nh-Quang-TP-Cao-B%E1%BA%B1ng-100068969147419/", "Công an xã Vĩnh Quang tỉnh Cao Bằng")</f>
        <v>Công an xã Vĩnh Quang tỉnh Cao Bằng</v>
      </c>
      <c r="C218" s="19" t="s">
        <v>12</v>
      </c>
      <c r="D218" s="20" t="s">
        <v>43</v>
      </c>
      <c r="E218" s="21" t="s">
        <v>13</v>
      </c>
      <c r="F218" s="21" t="s">
        <v>13</v>
      </c>
      <c r="G218" s="21" t="s">
        <v>13</v>
      </c>
      <c r="H218" s="21" t="s">
        <v>14</v>
      </c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x14ac:dyDescent="0.25">
      <c r="A219" s="17">
        <v>2218</v>
      </c>
      <c r="B219" s="22" t="str">
        <f>HYPERLINK("https://ubndtp.caobang.gov.vn/ubnd-xa-vinh-quang", "UBND Ủy ban nhân dân xã Vĩnh Quang tỉnh Cao Bằng")</f>
        <v>UBND Ủy ban nhân dân xã Vĩnh Quang tỉnh Cao Bằng</v>
      </c>
      <c r="C219" s="19" t="s">
        <v>12</v>
      </c>
      <c r="D219" s="23"/>
      <c r="E219" s="21" t="s">
        <v>13</v>
      </c>
      <c r="F219" s="21" t="s">
        <v>13</v>
      </c>
      <c r="G219" s="21" t="s">
        <v>13</v>
      </c>
      <c r="H219" s="21" t="s">
        <v>13</v>
      </c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x14ac:dyDescent="0.25">
      <c r="A220" s="17">
        <v>2219</v>
      </c>
      <c r="B220" s="22" t="s">
        <v>85</v>
      </c>
      <c r="C220" s="24" t="s">
        <v>13</v>
      </c>
      <c r="D220" s="20" t="s">
        <v>43</v>
      </c>
      <c r="E220" s="21" t="s">
        <v>13</v>
      </c>
      <c r="F220" s="21" t="s">
        <v>13</v>
      </c>
      <c r="G220" s="21" t="s">
        <v>13</v>
      </c>
      <c r="H220" s="21" t="s">
        <v>14</v>
      </c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x14ac:dyDescent="0.25">
      <c r="A221" s="17">
        <v>2220</v>
      </c>
      <c r="B221" s="22" t="str">
        <f>HYPERLINK("https://quanglam.baolam.caobang.gov.vn/", "UBND Ủy ban nhân dân xã Quảng Lâm tỉnh Cao Bằng")</f>
        <v>UBND Ủy ban nhân dân xã Quảng Lâm tỉnh Cao Bằng</v>
      </c>
      <c r="C221" s="19" t="s">
        <v>12</v>
      </c>
      <c r="D221" s="23"/>
      <c r="E221" s="21" t="s">
        <v>13</v>
      </c>
      <c r="F221" s="21" t="s">
        <v>13</v>
      </c>
      <c r="G221" s="21" t="s">
        <v>13</v>
      </c>
      <c r="H221" s="21" t="s">
        <v>13</v>
      </c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x14ac:dyDescent="0.25">
      <c r="A222" s="17">
        <v>2221</v>
      </c>
      <c r="B222" s="22" t="s">
        <v>86</v>
      </c>
      <c r="C222" s="24" t="s">
        <v>13</v>
      </c>
      <c r="D222" s="20" t="s">
        <v>43</v>
      </c>
      <c r="E222" s="21" t="s">
        <v>13</v>
      </c>
      <c r="F222" s="21" t="s">
        <v>13</v>
      </c>
      <c r="G222" s="21" t="s">
        <v>13</v>
      </c>
      <c r="H222" s="21" t="s">
        <v>14</v>
      </c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x14ac:dyDescent="0.25">
      <c r="A223" s="17">
        <v>2222</v>
      </c>
      <c r="B223" s="22" t="str">
        <f>HYPERLINK("https://thachlam.baolam.caobang.gov.vn/", "UBND Ủy ban nhân dân xã Thạch Lâm tỉnh Cao Bằng")</f>
        <v>UBND Ủy ban nhân dân xã Thạch Lâm tỉnh Cao Bằng</v>
      </c>
      <c r="C223" s="19" t="s">
        <v>12</v>
      </c>
      <c r="D223" s="23"/>
      <c r="E223" s="21" t="s">
        <v>13</v>
      </c>
      <c r="F223" s="21" t="s">
        <v>13</v>
      </c>
      <c r="G223" s="21" t="s">
        <v>13</v>
      </c>
      <c r="H223" s="21" t="s">
        <v>13</v>
      </c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x14ac:dyDescent="0.25">
      <c r="A224" s="17">
        <v>2223</v>
      </c>
      <c r="B224" s="18" t="str">
        <f>HYPERLINK("https://www.facebook.com/profile.php?id=100083036216066", "Công an xã Tân Việt tỉnh Cao Bằng")</f>
        <v>Công an xã Tân Việt tỉnh Cao Bằng</v>
      </c>
      <c r="C224" s="19" t="s">
        <v>12</v>
      </c>
      <c r="D224" s="20" t="s">
        <v>43</v>
      </c>
      <c r="E224" s="21" t="s">
        <v>13</v>
      </c>
      <c r="F224" s="21" t="s">
        <v>13</v>
      </c>
      <c r="G224" s="21" t="s">
        <v>13</v>
      </c>
      <c r="H224" s="21" t="s">
        <v>14</v>
      </c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x14ac:dyDescent="0.25">
      <c r="A225" s="17">
        <v>2224</v>
      </c>
      <c r="B225" s="22" t="str">
        <f>HYPERLINK("https://baolam.caobang.gov.vn/ubnd-cac-xa-thi-tran", "UBND Ủy ban nhân dân xã Tân Việt tỉnh Cao Bằng")</f>
        <v>UBND Ủy ban nhân dân xã Tân Việt tỉnh Cao Bằng</v>
      </c>
      <c r="C225" s="19" t="s">
        <v>12</v>
      </c>
      <c r="D225" s="23"/>
      <c r="E225" s="21" t="s">
        <v>13</v>
      </c>
      <c r="F225" s="21" t="s">
        <v>13</v>
      </c>
      <c r="G225" s="21" t="s">
        <v>13</v>
      </c>
      <c r="H225" s="21" t="s">
        <v>13</v>
      </c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x14ac:dyDescent="0.25">
      <c r="A226" s="17">
        <v>2225</v>
      </c>
      <c r="B226" s="22" t="str">
        <f>HYPERLINK("https://www.facebook.com/ConganxaVinhPhong/", "Công an xã Vĩnh Phong tỉnh Cao Bằng")</f>
        <v>Công an xã Vĩnh Phong tỉnh Cao Bằng</v>
      </c>
      <c r="C226" s="19" t="s">
        <v>12</v>
      </c>
      <c r="D226" s="20" t="s">
        <v>43</v>
      </c>
      <c r="E226" s="21" t="s">
        <v>13</v>
      </c>
      <c r="F226" s="21" t="s">
        <v>13</v>
      </c>
      <c r="G226" s="21" t="s">
        <v>13</v>
      </c>
      <c r="H226" s="21" t="s">
        <v>14</v>
      </c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x14ac:dyDescent="0.25">
      <c r="A227" s="17">
        <v>2226</v>
      </c>
      <c r="B227" s="22" t="str">
        <f>HYPERLINK("http://vinhphong.baolam.caobang.gov.vn/", "UBND Ủy ban nhân dân xã Vĩnh Phong tỉnh Cao Bằng")</f>
        <v>UBND Ủy ban nhân dân xã Vĩnh Phong tỉnh Cao Bằng</v>
      </c>
      <c r="C227" s="19" t="s">
        <v>12</v>
      </c>
      <c r="D227" s="23"/>
      <c r="E227" s="21" t="s">
        <v>13</v>
      </c>
      <c r="F227" s="21" t="s">
        <v>13</v>
      </c>
      <c r="G227" s="21" t="s">
        <v>13</v>
      </c>
      <c r="H227" s="21" t="s">
        <v>13</v>
      </c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x14ac:dyDescent="0.25">
      <c r="A228" s="17">
        <v>2227</v>
      </c>
      <c r="B228" s="22" t="str">
        <f>HYPERLINK("https://www.facebook.com/CAXMONGANBL/", "Công an xã Mông Ân tỉnh Cao Bằng")</f>
        <v>Công an xã Mông Ân tỉnh Cao Bằng</v>
      </c>
      <c r="C228" s="19" t="s">
        <v>12</v>
      </c>
      <c r="D228" s="20" t="s">
        <v>43</v>
      </c>
      <c r="E228" s="21" t="s">
        <v>13</v>
      </c>
      <c r="F228" s="21" t="s">
        <v>13</v>
      </c>
      <c r="G228" s="21" t="s">
        <v>13</v>
      </c>
      <c r="H228" s="21" t="s">
        <v>14</v>
      </c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x14ac:dyDescent="0.25">
      <c r="A229" s="17">
        <v>2228</v>
      </c>
      <c r="B229" s="22" t="str">
        <f>HYPERLINK("http://mongan.baolam.caobang.gov.vn/", "UBND Ủy ban nhân dân xã Mông Ân tỉnh Cao Bằng")</f>
        <v>UBND Ủy ban nhân dân xã Mông Ân tỉnh Cao Bằng</v>
      </c>
      <c r="C229" s="19" t="s">
        <v>12</v>
      </c>
      <c r="D229" s="23"/>
      <c r="E229" s="21" t="s">
        <v>13</v>
      </c>
      <c r="F229" s="21" t="s">
        <v>13</v>
      </c>
      <c r="G229" s="21" t="s">
        <v>13</v>
      </c>
      <c r="H229" s="21" t="s">
        <v>13</v>
      </c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x14ac:dyDescent="0.25">
      <c r="A230" s="17">
        <v>2229</v>
      </c>
      <c r="B230" s="22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230" s="19" t="s">
        <v>12</v>
      </c>
      <c r="D230" s="20" t="s">
        <v>43</v>
      </c>
      <c r="E230" s="21" t="s">
        <v>13</v>
      </c>
      <c r="F230" s="21" t="s">
        <v>13</v>
      </c>
      <c r="G230" s="21" t="s">
        <v>13</v>
      </c>
      <c r="H230" s="21" t="s">
        <v>14</v>
      </c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x14ac:dyDescent="0.25">
      <c r="A231" s="17">
        <v>2230</v>
      </c>
      <c r="B231" s="22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231" s="19" t="s">
        <v>12</v>
      </c>
      <c r="D231" s="23"/>
      <c r="E231" s="21" t="s">
        <v>13</v>
      </c>
      <c r="F231" s="21" t="s">
        <v>13</v>
      </c>
      <c r="G231" s="21" t="s">
        <v>13</v>
      </c>
      <c r="H231" s="21" t="s">
        <v>13</v>
      </c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x14ac:dyDescent="0.25">
      <c r="A232" s="17">
        <v>2231</v>
      </c>
      <c r="B232" s="22" t="str">
        <f>HYPERLINK("https://www.facebook.com/p/C%C3%B4ng-an-x%C3%A3-Th%C3%A1i-S%C6%A1n-B%E1%BA%A3o-L%C3%A2m-Cao-B%E1%BA%B1ng-100071219475619/", "Công an xã Thái Sơn tỉnh Cao Bằng")</f>
        <v>Công an xã Thái Sơn tỉnh Cao Bằng</v>
      </c>
      <c r="C232" s="19" t="s">
        <v>12</v>
      </c>
      <c r="D232" s="20" t="s">
        <v>43</v>
      </c>
      <c r="E232" s="21" t="s">
        <v>13</v>
      </c>
      <c r="F232" s="21" t="s">
        <v>13</v>
      </c>
      <c r="G232" s="21" t="s">
        <v>13</v>
      </c>
      <c r="H232" s="21" t="s">
        <v>14</v>
      </c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x14ac:dyDescent="0.25">
      <c r="A233" s="17">
        <v>2232</v>
      </c>
      <c r="B233" s="22" t="str">
        <f>HYPERLINK("http://thaison.baolam.caobang.gov.vn/", "UBND Ủy ban nhân dân xã Thái Sơn tỉnh Cao Bằng")</f>
        <v>UBND Ủy ban nhân dân xã Thái Sơn tỉnh Cao Bằng</v>
      </c>
      <c r="C233" s="19" t="s">
        <v>12</v>
      </c>
      <c r="D233" s="23"/>
      <c r="E233" s="21" t="s">
        <v>13</v>
      </c>
      <c r="F233" s="21" t="s">
        <v>13</v>
      </c>
      <c r="G233" s="21" t="s">
        <v>13</v>
      </c>
      <c r="H233" s="21" t="s">
        <v>13</v>
      </c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x14ac:dyDescent="0.25">
      <c r="A234" s="17">
        <v>2233</v>
      </c>
      <c r="B234" s="22" t="str">
        <f>HYPERLINK("https://www.facebook.com/p/C%C3%B4ng-an-x%C3%A3-Y%C3%AAn-Th%E1%BB%95-B%E1%BA%A3o-L%C3%A2m-Cao-B%E1%BA%B1ng-100069790130438/", "Công an xã Yên Thổ tỉnh Cao Bằng")</f>
        <v>Công an xã Yên Thổ tỉnh Cao Bằng</v>
      </c>
      <c r="C234" s="19" t="s">
        <v>12</v>
      </c>
      <c r="D234" s="20" t="s">
        <v>43</v>
      </c>
      <c r="E234" s="21" t="s">
        <v>13</v>
      </c>
      <c r="F234" s="21" t="s">
        <v>13</v>
      </c>
      <c r="G234" s="21" t="s">
        <v>13</v>
      </c>
      <c r="H234" s="21" t="s">
        <v>14</v>
      </c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x14ac:dyDescent="0.25">
      <c r="A235" s="17">
        <v>2234</v>
      </c>
      <c r="B235" s="22" t="str">
        <f>HYPERLINK("http://yentho.baolam.caobang.gov.vn/", "UBND Ủy ban nhân dân xã Yên Thổ tỉnh Cao Bằng")</f>
        <v>UBND Ủy ban nhân dân xã Yên Thổ tỉnh Cao Bằng</v>
      </c>
      <c r="C235" s="19" t="s">
        <v>12</v>
      </c>
      <c r="D235" s="23"/>
      <c r="E235" s="21" t="s">
        <v>13</v>
      </c>
      <c r="F235" s="21" t="s">
        <v>13</v>
      </c>
      <c r="G235" s="21" t="s">
        <v>13</v>
      </c>
      <c r="H235" s="21" t="s">
        <v>13</v>
      </c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x14ac:dyDescent="0.25">
      <c r="A236" s="17">
        <v>2235</v>
      </c>
      <c r="B236" s="22" t="str">
        <f>HYPERLINK("https://www.facebook.com/p/C%C3%B4ng-an-huy%E1%BB%87n-B%E1%BA%A3o-L%E1%BA%A1c-100070790086759/", "Công an thị trấn Bảo Lạc tỉnh Cao Bằng")</f>
        <v>Công an thị trấn Bảo Lạc tỉnh Cao Bằng</v>
      </c>
      <c r="C236" s="19" t="s">
        <v>12</v>
      </c>
      <c r="D236" s="20" t="s">
        <v>43</v>
      </c>
      <c r="E236" s="21" t="s">
        <v>13</v>
      </c>
      <c r="F236" s="21" t="s">
        <v>13</v>
      </c>
      <c r="G236" s="21" t="s">
        <v>13</v>
      </c>
      <c r="H236" s="21" t="s">
        <v>14</v>
      </c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x14ac:dyDescent="0.25">
      <c r="A237" s="17">
        <v>2236</v>
      </c>
      <c r="B237" s="22" t="str">
        <f>HYPERLINK("https://baolac.caobang.gov.vn/", "UBND Ủy ban nhân dân thị trấn Bảo Lạc tỉnh Cao Bằng")</f>
        <v>UBND Ủy ban nhân dân thị trấn Bảo Lạc tỉnh Cao Bằng</v>
      </c>
      <c r="C237" s="19" t="s">
        <v>12</v>
      </c>
      <c r="D237" s="23"/>
      <c r="E237" s="21" t="s">
        <v>13</v>
      </c>
      <c r="F237" s="21" t="s">
        <v>13</v>
      </c>
      <c r="G237" s="21" t="s">
        <v>13</v>
      </c>
      <c r="H237" s="21" t="s">
        <v>13</v>
      </c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x14ac:dyDescent="0.25">
      <c r="A238" s="17">
        <v>2237</v>
      </c>
      <c r="B238" s="22" t="str">
        <f>HYPERLINK("https://www.facebook.com/nguyentrungthongcocpang/", "Công an xã Cốc Pàng tỉnh Cao Bằng")</f>
        <v>Công an xã Cốc Pàng tỉnh Cao Bằng</v>
      </c>
      <c r="C238" s="19" t="s">
        <v>12</v>
      </c>
      <c r="D238" s="20" t="s">
        <v>43</v>
      </c>
      <c r="E238" s="21" t="s">
        <v>13</v>
      </c>
      <c r="F238" s="21" t="s">
        <v>13</v>
      </c>
      <c r="G238" s="21" t="s">
        <v>13</v>
      </c>
      <c r="H238" s="21" t="s">
        <v>14</v>
      </c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x14ac:dyDescent="0.25">
      <c r="A239" s="17">
        <v>2238</v>
      </c>
      <c r="B239" s="22" t="str">
        <f>HYPERLINK("https://cocpang.baolac.caobang.gov.vn/", "UBND Ủy ban nhân dân xã Cốc Pàng tỉnh Cao Bằng")</f>
        <v>UBND Ủy ban nhân dân xã Cốc Pàng tỉnh Cao Bằng</v>
      </c>
      <c r="C239" s="19" t="s">
        <v>12</v>
      </c>
      <c r="D239" s="23"/>
      <c r="E239" s="21" t="s">
        <v>13</v>
      </c>
      <c r="F239" s="21" t="s">
        <v>13</v>
      </c>
      <c r="G239" s="21" t="s">
        <v>13</v>
      </c>
      <c r="H239" s="21" t="s">
        <v>13</v>
      </c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x14ac:dyDescent="0.25">
      <c r="A240" s="17">
        <v>2239</v>
      </c>
      <c r="B240" s="22" t="str">
        <f>HYPERLINK("https://www.facebook.com/DOANTNCSHOCHIMINHXATHUONGHABAOLACCAOBANG/", "Công an xã Thượng Hà tỉnh Cao Bằng")</f>
        <v>Công an xã Thượng Hà tỉnh Cao Bằng</v>
      </c>
      <c r="C240" s="19" t="s">
        <v>12</v>
      </c>
      <c r="D240" s="20" t="s">
        <v>43</v>
      </c>
      <c r="E240" s="21" t="s">
        <v>13</v>
      </c>
      <c r="F240" s="21" t="s">
        <v>13</v>
      </c>
      <c r="G240" s="21" t="s">
        <v>13</v>
      </c>
      <c r="H240" s="21" t="s">
        <v>14</v>
      </c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x14ac:dyDescent="0.25">
      <c r="A241" s="17">
        <v>2240</v>
      </c>
      <c r="B241" s="22" t="str">
        <f>HYPERLINK("https://baolac.caobang.gov.vn/ubnd-xa-thuong-ha", "UBND Ủy ban nhân dân xã Thượng Hà tỉnh Cao Bằng")</f>
        <v>UBND Ủy ban nhân dân xã Thượng Hà tỉnh Cao Bằng</v>
      </c>
      <c r="C241" s="19" t="s">
        <v>12</v>
      </c>
      <c r="D241" s="23"/>
      <c r="E241" s="21" t="s">
        <v>13</v>
      </c>
      <c r="F241" s="21" t="s">
        <v>13</v>
      </c>
      <c r="G241" s="21" t="s">
        <v>13</v>
      </c>
      <c r="H241" s="21" t="s">
        <v>13</v>
      </c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x14ac:dyDescent="0.25">
      <c r="A242" s="17">
        <v>2241</v>
      </c>
      <c r="B242" s="18" t="str">
        <f>HYPERLINK("https://www.facebook.com/profile.php?id=100083408823742", "Công an xã Cô Ba tỉnh Cao Bằng")</f>
        <v>Công an xã Cô Ba tỉnh Cao Bằng</v>
      </c>
      <c r="C242" s="19" t="s">
        <v>12</v>
      </c>
      <c r="D242" s="20" t="s">
        <v>43</v>
      </c>
      <c r="E242" s="21" t="s">
        <v>13</v>
      </c>
      <c r="F242" s="21" t="s">
        <v>13</v>
      </c>
      <c r="G242" s="21" t="s">
        <v>87</v>
      </c>
      <c r="H242" s="21" t="s">
        <v>13</v>
      </c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x14ac:dyDescent="0.25">
      <c r="A243" s="17">
        <v>2242</v>
      </c>
      <c r="B243" s="22" t="str">
        <f>HYPERLINK("http://coba.baolac.caobang.gov.vn/", "UBND Ủy ban nhân dân xã Cô Ba tỉnh Cao Bằng")</f>
        <v>UBND Ủy ban nhân dân xã Cô Ba tỉnh Cao Bằng</v>
      </c>
      <c r="C243" s="19" t="s">
        <v>12</v>
      </c>
      <c r="D243" s="23"/>
      <c r="E243" s="21" t="s">
        <v>13</v>
      </c>
      <c r="F243" s="21" t="s">
        <v>13</v>
      </c>
      <c r="G243" s="21" t="s">
        <v>13</v>
      </c>
      <c r="H243" s="21" t="s">
        <v>13</v>
      </c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x14ac:dyDescent="0.25">
      <c r="A244" s="17">
        <v>2243</v>
      </c>
      <c r="B244" s="18" t="str">
        <f>HYPERLINK("https://www.facebook.com/profile.php?id=61550920916836", "Công an xã Bảo Toàn tỉnh Cao Bằng")</f>
        <v>Công an xã Bảo Toàn tỉnh Cao Bằng</v>
      </c>
      <c r="C244" s="19" t="s">
        <v>12</v>
      </c>
      <c r="D244" s="20" t="s">
        <v>43</v>
      </c>
      <c r="E244" s="21" t="s">
        <v>88</v>
      </c>
      <c r="F244" s="21" t="str">
        <f>HYPERLINK("mailto:Conganxabaotoan@gmail.com", "Conganxabaotoan@gmail.com")</f>
        <v>Conganxabaotoan@gmail.com</v>
      </c>
      <c r="G244" s="21" t="s">
        <v>13</v>
      </c>
      <c r="H244" s="21" t="s">
        <v>14</v>
      </c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x14ac:dyDescent="0.25">
      <c r="A245" s="17">
        <v>2244</v>
      </c>
      <c r="B245" s="22" t="str">
        <f>HYPERLINK("https://baotoan.baolac.caobang.gov.vn/", "UBND Ủy ban nhân dân xã Bảo Toàn tỉnh Cao Bằng")</f>
        <v>UBND Ủy ban nhân dân xã Bảo Toàn tỉnh Cao Bằng</v>
      </c>
      <c r="C245" s="19" t="s">
        <v>12</v>
      </c>
      <c r="D245" s="23"/>
      <c r="E245" s="21" t="s">
        <v>13</v>
      </c>
      <c r="F245" s="21" t="s">
        <v>13</v>
      </c>
      <c r="G245" s="21" t="s">
        <v>13</v>
      </c>
      <c r="H245" s="21" t="s">
        <v>13</v>
      </c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x14ac:dyDescent="0.25">
      <c r="A246" s="17">
        <v>2245</v>
      </c>
      <c r="B246" s="22" t="str">
        <f>HYPERLINK("https://www.facebook.com/CAXKhanhXuan/", "Công an xã Khánh Xuân tỉnh Cao Bằng")</f>
        <v>Công an xã Khánh Xuân tỉnh Cao Bằng</v>
      </c>
      <c r="C246" s="19" t="s">
        <v>12</v>
      </c>
      <c r="D246" s="20" t="s">
        <v>43</v>
      </c>
      <c r="E246" s="21" t="s">
        <v>13</v>
      </c>
      <c r="F246" s="21" t="s">
        <v>13</v>
      </c>
      <c r="G246" s="21" t="s">
        <v>13</v>
      </c>
      <c r="H246" s="21" t="s">
        <v>14</v>
      </c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x14ac:dyDescent="0.25">
      <c r="A247" s="17">
        <v>2246</v>
      </c>
      <c r="B247" s="22" t="str">
        <f>HYPERLINK("https://baolac.caobang.gov.vn/ubnd-xa-khanh-xuan", "UBND Ủy ban nhân dân xã Khánh Xuân tỉnh Cao Bằng")</f>
        <v>UBND Ủy ban nhân dân xã Khánh Xuân tỉnh Cao Bằng</v>
      </c>
      <c r="C247" s="19" t="s">
        <v>12</v>
      </c>
      <c r="D247" s="23"/>
      <c r="E247" s="21" t="s">
        <v>13</v>
      </c>
      <c r="F247" s="21" t="s">
        <v>13</v>
      </c>
      <c r="G247" s="21" t="s">
        <v>13</v>
      </c>
      <c r="H247" s="21" t="s">
        <v>13</v>
      </c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x14ac:dyDescent="0.25">
      <c r="A248" s="17">
        <v>2247</v>
      </c>
      <c r="B248" s="18" t="str">
        <f>HYPERLINK("", "Công an xã Xuân Trường tỉnh Cao Bằng")</f>
        <v>Công an xã Xuân Trường tỉnh Cao Bằng</v>
      </c>
      <c r="C248" s="19" t="s">
        <v>12</v>
      </c>
      <c r="D248" s="20"/>
      <c r="E248" s="21" t="s">
        <v>13</v>
      </c>
      <c r="F248" s="21" t="s">
        <v>13</v>
      </c>
      <c r="G248" s="21" t="s">
        <v>13</v>
      </c>
      <c r="H248" s="21" t="s">
        <v>14</v>
      </c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x14ac:dyDescent="0.25">
      <c r="A249" s="17">
        <v>2248</v>
      </c>
      <c r="B249" s="22" t="str">
        <f>HYPERLINK("https://baolac.caobang.gov.vn/1348/33978/83015/ubnd-xa-xuan-truong", "UBND Ủy ban nhân dân xã Xuân Trường tỉnh Cao Bằng")</f>
        <v>UBND Ủy ban nhân dân xã Xuân Trường tỉnh Cao Bằng</v>
      </c>
      <c r="C249" s="19" t="s">
        <v>12</v>
      </c>
      <c r="D249" s="23"/>
      <c r="E249" s="21" t="s">
        <v>13</v>
      </c>
      <c r="F249" s="21" t="s">
        <v>13</v>
      </c>
      <c r="G249" s="21" t="s">
        <v>13</v>
      </c>
      <c r="H249" s="21" t="s">
        <v>13</v>
      </c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x14ac:dyDescent="0.25">
      <c r="A250" s="17">
        <v>2249</v>
      </c>
      <c r="B250" s="18" t="str">
        <f>HYPERLINK("https://www.facebook.com/profile.php?id=100071896583038", "Công an xã Hồng Trị tỉnh Cao Bằng")</f>
        <v>Công an xã Hồng Trị tỉnh Cao Bằng</v>
      </c>
      <c r="C250" s="19" t="s">
        <v>12</v>
      </c>
      <c r="D250" s="20" t="s">
        <v>43</v>
      </c>
      <c r="E250" s="21" t="s">
        <v>89</v>
      </c>
      <c r="F250" s="21" t="s">
        <v>13</v>
      </c>
      <c r="G250" s="21" t="s">
        <v>90</v>
      </c>
      <c r="H250" s="21" t="s">
        <v>13</v>
      </c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x14ac:dyDescent="0.25">
      <c r="A251" s="17">
        <v>2250</v>
      </c>
      <c r="B251" s="22" t="str">
        <f>HYPERLINK("http://hongtri.baolac.caobang.gov.vn/", "UBND Ủy ban nhân dân xã Hồng Trị tỉnh Cao Bằng")</f>
        <v>UBND Ủy ban nhân dân xã Hồng Trị tỉnh Cao Bằng</v>
      </c>
      <c r="C251" s="19" t="s">
        <v>12</v>
      </c>
      <c r="D251" s="23"/>
      <c r="E251" s="21" t="s">
        <v>13</v>
      </c>
      <c r="F251" s="21" t="s">
        <v>13</v>
      </c>
      <c r="G251" s="21" t="s">
        <v>13</v>
      </c>
      <c r="H251" s="21" t="s">
        <v>13</v>
      </c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x14ac:dyDescent="0.25">
      <c r="A252" s="17">
        <v>2251</v>
      </c>
      <c r="B252" s="22" t="str">
        <f>HYPERLINK("https://www.facebook.com/Conganxakimcuc/", "Công an xã Kim Cúc tỉnh Cao Bằng")</f>
        <v>Công an xã Kim Cúc tỉnh Cao Bằng</v>
      </c>
      <c r="C252" s="19" t="s">
        <v>12</v>
      </c>
      <c r="D252" s="20" t="s">
        <v>43</v>
      </c>
      <c r="E252" s="21" t="s">
        <v>13</v>
      </c>
      <c r="F252" s="21" t="s">
        <v>13</v>
      </c>
      <c r="G252" s="21" t="s">
        <v>13</v>
      </c>
      <c r="H252" s="21" t="s">
        <v>14</v>
      </c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x14ac:dyDescent="0.25">
      <c r="A253" s="17">
        <v>2252</v>
      </c>
      <c r="B253" s="22" t="str">
        <f>HYPERLINK("http://kimcuc.baolac.caobang.gov.vn/", "UBND Ủy ban nhân dân xã Kim Cúc tỉnh Cao Bằng")</f>
        <v>UBND Ủy ban nhân dân xã Kim Cúc tỉnh Cao Bằng</v>
      </c>
      <c r="C253" s="19" t="s">
        <v>12</v>
      </c>
      <c r="D253" s="23"/>
      <c r="E253" s="21" t="s">
        <v>13</v>
      </c>
      <c r="F253" s="21" t="s">
        <v>13</v>
      </c>
      <c r="G253" s="21" t="s">
        <v>13</v>
      </c>
      <c r="H253" s="21" t="s">
        <v>13</v>
      </c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x14ac:dyDescent="0.25">
      <c r="A254" s="17">
        <v>2253</v>
      </c>
      <c r="B254" s="18" t="str">
        <f>HYPERLINK("", "Công an xã Phan Thanh tỉnh Cao Bằng")</f>
        <v>Công an xã Phan Thanh tỉnh Cao Bằng</v>
      </c>
      <c r="C254" s="19" t="s">
        <v>12</v>
      </c>
      <c r="D254" s="20" t="s">
        <v>43</v>
      </c>
      <c r="E254" s="21" t="s">
        <v>13</v>
      </c>
      <c r="F254" s="21" t="s">
        <v>13</v>
      </c>
      <c r="G254" s="21" t="s">
        <v>13</v>
      </c>
      <c r="H254" s="21" t="s">
        <v>14</v>
      </c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x14ac:dyDescent="0.25">
      <c r="A255" s="17">
        <v>2254</v>
      </c>
      <c r="B255" s="22" t="str">
        <f>HYPERLINK("https://nguyenbinh.caobang.gov.vn/xa-phan-thanh", "UBND Ủy ban nhân dân xã Phan Thanh tỉnh Cao Bằng")</f>
        <v>UBND Ủy ban nhân dân xã Phan Thanh tỉnh Cao Bằng</v>
      </c>
      <c r="C255" s="19" t="s">
        <v>12</v>
      </c>
      <c r="D255" s="23"/>
      <c r="E255" s="21" t="s">
        <v>13</v>
      </c>
      <c r="F255" s="21" t="s">
        <v>13</v>
      </c>
      <c r="G255" s="21" t="s">
        <v>13</v>
      </c>
      <c r="H255" s="21" t="s">
        <v>13</v>
      </c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x14ac:dyDescent="0.25">
      <c r="A256" s="17">
        <v>2255</v>
      </c>
      <c r="B256" s="18" t="str">
        <f>HYPERLINK("https://www.facebook.com/conganxahongan", "Công an xã Hồng An tỉnh Cao Bằng")</f>
        <v>Công an xã Hồng An tỉnh Cao Bằng</v>
      </c>
      <c r="C256" s="19" t="s">
        <v>12</v>
      </c>
      <c r="D256" s="20" t="s">
        <v>43</v>
      </c>
      <c r="E256" s="21" t="s">
        <v>13</v>
      </c>
      <c r="F256" s="21" t="s">
        <v>13</v>
      </c>
      <c r="G256" s="21" t="s">
        <v>13</v>
      </c>
      <c r="H256" s="21" t="s">
        <v>14</v>
      </c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x14ac:dyDescent="0.25">
      <c r="A257" s="17">
        <v>2256</v>
      </c>
      <c r="B257" s="22" t="str">
        <f>HYPERLINK("https://baolac.caobang.gov.vn/", "UBND Ủy ban nhân dân xã Hồng An tỉnh Cao Bằng")</f>
        <v>UBND Ủy ban nhân dân xã Hồng An tỉnh Cao Bằng</v>
      </c>
      <c r="C257" s="19" t="s">
        <v>12</v>
      </c>
      <c r="D257" s="23"/>
      <c r="E257" s="21" t="s">
        <v>13</v>
      </c>
      <c r="F257" s="21" t="s">
        <v>13</v>
      </c>
      <c r="G257" s="21" t="s">
        <v>13</v>
      </c>
      <c r="H257" s="21" t="s">
        <v>13</v>
      </c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x14ac:dyDescent="0.25">
      <c r="A258" s="17">
        <v>2257</v>
      </c>
      <c r="B258" s="22" t="s">
        <v>78</v>
      </c>
      <c r="C258" s="24" t="s">
        <v>13</v>
      </c>
      <c r="D258" s="20" t="s">
        <v>43</v>
      </c>
      <c r="E258" s="21" t="s">
        <v>13</v>
      </c>
      <c r="F258" s="21" t="s">
        <v>13</v>
      </c>
      <c r="G258" s="21" t="s">
        <v>13</v>
      </c>
      <c r="H258" s="21" t="s">
        <v>14</v>
      </c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x14ac:dyDescent="0.25">
      <c r="A259" s="17">
        <v>2258</v>
      </c>
      <c r="B259" s="22" t="str">
        <f>HYPERLINK("https://ubndtp.caobang.gov.vn/ubnd-xa-hung-dao", "UBND Ủy ban nhân dân xã Hưng Đạo tỉnh Cao Bằng")</f>
        <v>UBND Ủy ban nhân dân xã Hưng Đạo tỉnh Cao Bằng</v>
      </c>
      <c r="C259" s="19" t="s">
        <v>12</v>
      </c>
      <c r="D259" s="23"/>
      <c r="E259" s="21" t="s">
        <v>13</v>
      </c>
      <c r="F259" s="21" t="s">
        <v>13</v>
      </c>
      <c r="G259" s="21" t="s">
        <v>13</v>
      </c>
      <c r="H259" s="21" t="s">
        <v>13</v>
      </c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x14ac:dyDescent="0.25">
      <c r="A260" s="17">
        <v>2259</v>
      </c>
      <c r="B260" s="22" t="s">
        <v>91</v>
      </c>
      <c r="C260" s="24" t="s">
        <v>13</v>
      </c>
      <c r="D260" s="20" t="s">
        <v>43</v>
      </c>
      <c r="E260" s="21" t="s">
        <v>13</v>
      </c>
      <c r="F260" s="21" t="s">
        <v>13</v>
      </c>
      <c r="G260" s="21" t="s">
        <v>13</v>
      </c>
      <c r="H260" s="21" t="s">
        <v>14</v>
      </c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x14ac:dyDescent="0.25">
      <c r="A261" s="17">
        <v>2260</v>
      </c>
      <c r="B261" s="22" t="str">
        <f>HYPERLINK("https://hungthinh.baolac.caobang.gov.vn/", "UBND Ủy ban nhân dân xã Hưng Thịnh tỉnh Cao Bằng")</f>
        <v>UBND Ủy ban nhân dân xã Hưng Thịnh tỉnh Cao Bằng</v>
      </c>
      <c r="C261" s="19" t="s">
        <v>12</v>
      </c>
      <c r="D261" s="23"/>
      <c r="E261" s="21" t="s">
        <v>13</v>
      </c>
      <c r="F261" s="21" t="s">
        <v>13</v>
      </c>
      <c r="G261" s="21" t="s">
        <v>13</v>
      </c>
      <c r="H261" s="21" t="s">
        <v>13</v>
      </c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x14ac:dyDescent="0.25">
      <c r="A262" s="17">
        <v>2261</v>
      </c>
      <c r="B262" s="18" t="str">
        <f>HYPERLINK("https://www.facebook.com/profile.php?id=100067455765084", "Công an xã Huy Giáp tỉnh Cao Bằng")</f>
        <v>Công an xã Huy Giáp tỉnh Cao Bằng</v>
      </c>
      <c r="C262" s="19" t="s">
        <v>12</v>
      </c>
      <c r="D262" s="20" t="s">
        <v>43</v>
      </c>
      <c r="E262" s="21" t="s">
        <v>13</v>
      </c>
      <c r="F262" s="21" t="s">
        <v>13</v>
      </c>
      <c r="G262" s="21" t="s">
        <v>92</v>
      </c>
      <c r="H262" s="21" t="s">
        <v>13</v>
      </c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x14ac:dyDescent="0.25">
      <c r="A263" s="17">
        <v>2262</v>
      </c>
      <c r="B263" s="22" t="str">
        <f>HYPERLINK("https://huygiap.baolac.caobang.gov.vn/", "UBND Ủy ban nhân dân xã Huy Giáp tỉnh Cao Bằng")</f>
        <v>UBND Ủy ban nhân dân xã Huy Giáp tỉnh Cao Bằng</v>
      </c>
      <c r="C263" s="19" t="s">
        <v>12</v>
      </c>
      <c r="D263" s="23"/>
      <c r="E263" s="21" t="s">
        <v>13</v>
      </c>
      <c r="F263" s="21" t="s">
        <v>13</v>
      </c>
      <c r="G263" s="21" t="s">
        <v>13</v>
      </c>
      <c r="H263" s="21" t="s">
        <v>13</v>
      </c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x14ac:dyDescent="0.25">
      <c r="A264" s="17">
        <v>2263</v>
      </c>
      <c r="B264" s="22" t="str">
        <f>HYPERLINK("https://www.facebook.com/p/C%C3%B4ng-an-x%C3%A3-%C4%90%C3%ACnh-Ph%C3%B9ng-huy%E1%BB%87n-B%E1%BA%A3o-L%E1%BA%A1c-t%E1%BB%89nh-Cao-B%E1%BA%B1ng-100080278058147/", "Công an xã Đình Phùng tỉnh Cao Bằng")</f>
        <v>Công an xã Đình Phùng tỉnh Cao Bằng</v>
      </c>
      <c r="C264" s="19" t="s">
        <v>12</v>
      </c>
      <c r="D264" s="20" t="s">
        <v>43</v>
      </c>
      <c r="E264" s="21" t="s">
        <v>13</v>
      </c>
      <c r="F264" s="21" t="s">
        <v>13</v>
      </c>
      <c r="G264" s="21" t="s">
        <v>13</v>
      </c>
      <c r="H264" s="21" t="s">
        <v>14</v>
      </c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x14ac:dyDescent="0.25">
      <c r="A265" s="17">
        <v>2264</v>
      </c>
      <c r="B265" s="22" t="str">
        <f>HYPERLINK("https://dinhphung.baolac.caobang.gov.vn/to-chuc-bo-may-hanh-chinh", "UBND Ủy ban nhân dân xã Đình Phùng tỉnh Cao Bằng")</f>
        <v>UBND Ủy ban nhân dân xã Đình Phùng tỉnh Cao Bằng</v>
      </c>
      <c r="C265" s="19" t="s">
        <v>12</v>
      </c>
      <c r="D265" s="23"/>
      <c r="E265" s="21" t="s">
        <v>13</v>
      </c>
      <c r="F265" s="21" t="s">
        <v>13</v>
      </c>
      <c r="G265" s="21" t="s">
        <v>13</v>
      </c>
      <c r="H265" s="21" t="s">
        <v>13</v>
      </c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x14ac:dyDescent="0.25">
      <c r="A266" s="17">
        <v>2265</v>
      </c>
      <c r="B266" s="18" t="str">
        <f>HYPERLINK("https://www.facebook.com/profile.php?id=100072170514315", "Công an xã Sơn Lập tỉnh Cao Bằng")</f>
        <v>Công an xã Sơn Lập tỉnh Cao Bằng</v>
      </c>
      <c r="C266" s="19" t="s">
        <v>12</v>
      </c>
      <c r="D266" s="20" t="s">
        <v>43</v>
      </c>
      <c r="E266" s="21" t="s">
        <v>13</v>
      </c>
      <c r="F266" s="21" t="str">
        <f>HYPERLINK("mailto:congan001@gmail.com", "congan001@gmail.com")</f>
        <v>congan001@gmail.com</v>
      </c>
      <c r="G266" s="21" t="s">
        <v>93</v>
      </c>
      <c r="H266" s="21" t="s">
        <v>13</v>
      </c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x14ac:dyDescent="0.25">
      <c r="A267" s="17">
        <v>2266</v>
      </c>
      <c r="B267" s="22" t="str">
        <f>HYPERLINK("http://sonlap.baolac.caobang.gov.vn/", "UBND Ủy ban nhân dân xã Sơn Lập tỉnh Cao Bằng")</f>
        <v>UBND Ủy ban nhân dân xã Sơn Lập tỉnh Cao Bằng</v>
      </c>
      <c r="C267" s="19" t="s">
        <v>12</v>
      </c>
      <c r="D267" s="23"/>
      <c r="E267" s="21" t="s">
        <v>13</v>
      </c>
      <c r="F267" s="21" t="s">
        <v>13</v>
      </c>
      <c r="G267" s="21" t="s">
        <v>13</v>
      </c>
      <c r="H267" s="21" t="s">
        <v>13</v>
      </c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x14ac:dyDescent="0.25">
      <c r="A268" s="17">
        <v>2267</v>
      </c>
      <c r="B268" s="22" t="s">
        <v>94</v>
      </c>
      <c r="C268" s="24" t="s">
        <v>13</v>
      </c>
      <c r="D268" s="20" t="s">
        <v>43</v>
      </c>
      <c r="E268" s="21" t="s">
        <v>13</v>
      </c>
      <c r="F268" s="21" t="s">
        <v>13</v>
      </c>
      <c r="G268" s="21" t="s">
        <v>13</v>
      </c>
      <c r="H268" s="21" t="s">
        <v>14</v>
      </c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x14ac:dyDescent="0.25">
      <c r="A269" s="17">
        <v>2268</v>
      </c>
      <c r="B269" s="22" t="str">
        <f>HYPERLINK("http://sonlo.baolac.caobang.gov.vn/", "UBND Ủy ban nhân dân xã Sơn Lộ tỉnh Cao Bằng")</f>
        <v>UBND Ủy ban nhân dân xã Sơn Lộ tỉnh Cao Bằng</v>
      </c>
      <c r="C269" s="19" t="s">
        <v>12</v>
      </c>
      <c r="D269" s="23"/>
      <c r="E269" s="21" t="s">
        <v>13</v>
      </c>
      <c r="F269" s="21" t="s">
        <v>13</v>
      </c>
      <c r="G269" s="21" t="s">
        <v>13</v>
      </c>
      <c r="H269" s="21" t="s">
        <v>13</v>
      </c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x14ac:dyDescent="0.25">
      <c r="A270" s="17">
        <v>2269</v>
      </c>
      <c r="B270" s="18" t="str">
        <f>HYPERLINK("https://www.facebook.com/CaThongNong", "Công an thị trấn Thông Nông tỉnh Cao Bằng")</f>
        <v>Công an thị trấn Thông Nông tỉnh Cao Bằng</v>
      </c>
      <c r="C270" s="19" t="s">
        <v>12</v>
      </c>
      <c r="D270" s="20" t="s">
        <v>43</v>
      </c>
      <c r="E270" s="21" t="s">
        <v>13</v>
      </c>
      <c r="F270" s="21" t="s">
        <v>13</v>
      </c>
      <c r="G270" s="21" t="s">
        <v>13</v>
      </c>
      <c r="H270" s="21" t="s">
        <v>14</v>
      </c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x14ac:dyDescent="0.25">
      <c r="A271" s="17">
        <v>2270</v>
      </c>
      <c r="B271" s="22" t="str">
        <f>HYPERLINK("https://thongnong.haquang.caobang.gov.vn/", "UBND Ủy ban nhân dân thị trấn Thông Nông tỉnh Cao Bằng")</f>
        <v>UBND Ủy ban nhân dân thị trấn Thông Nông tỉnh Cao Bằng</v>
      </c>
      <c r="C271" s="19" t="s">
        <v>12</v>
      </c>
      <c r="D271" s="23"/>
      <c r="E271" s="21" t="s">
        <v>13</v>
      </c>
      <c r="F271" s="21" t="s">
        <v>13</v>
      </c>
      <c r="G271" s="21" t="s">
        <v>13</v>
      </c>
      <c r="H271" s="21" t="s">
        <v>13</v>
      </c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x14ac:dyDescent="0.25">
      <c r="A272" s="17">
        <v>2271</v>
      </c>
      <c r="B272" s="18" t="str">
        <f>HYPERLINK("https://www.facebook.com/profile.php?id=100069909512358", "Công an xã Cần Yên tỉnh Cao Bằng")</f>
        <v>Công an xã Cần Yên tỉnh Cao Bằng</v>
      </c>
      <c r="C272" s="19" t="s">
        <v>12</v>
      </c>
      <c r="D272" s="20" t="s">
        <v>43</v>
      </c>
      <c r="E272" s="21" t="s">
        <v>95</v>
      </c>
      <c r="F272" s="21" t="s">
        <v>13</v>
      </c>
      <c r="G272" s="21" t="s">
        <v>13</v>
      </c>
      <c r="H272" s="21" t="s">
        <v>14</v>
      </c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x14ac:dyDescent="0.25">
      <c r="A273" s="17">
        <v>2272</v>
      </c>
      <c r="B273" s="22" t="str">
        <f>HYPERLINK("https://haquang.caobang.gov.vn/ubnd-cac-xa-thi-tran/ubnd-xa-can-yen-667050", "UBND Ủy ban nhân dân xã Cần Yên tỉnh Cao Bằng")</f>
        <v>UBND Ủy ban nhân dân xã Cần Yên tỉnh Cao Bằng</v>
      </c>
      <c r="C273" s="19" t="s">
        <v>12</v>
      </c>
      <c r="D273" s="23"/>
      <c r="E273" s="21" t="s">
        <v>13</v>
      </c>
      <c r="F273" s="21" t="s">
        <v>13</v>
      </c>
      <c r="G273" s="21" t="s">
        <v>13</v>
      </c>
      <c r="H273" s="21" t="s">
        <v>13</v>
      </c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x14ac:dyDescent="0.25">
      <c r="A274" s="17">
        <v>2273</v>
      </c>
      <c r="B274" s="18" t="str">
        <f>HYPERLINK("https://www.facebook.com/profile.php?id=100082086327384", "Công an xã Cần Nông tỉnh Cao Bằng")</f>
        <v>Công an xã Cần Nông tỉnh Cao Bằng</v>
      </c>
      <c r="C274" s="19" t="s">
        <v>12</v>
      </c>
      <c r="D274" s="20" t="s">
        <v>43</v>
      </c>
      <c r="E274" s="21" t="s">
        <v>96</v>
      </c>
      <c r="F274" s="21" t="s">
        <v>13</v>
      </c>
      <c r="G274" s="21" t="s">
        <v>97</v>
      </c>
      <c r="H274" s="21" t="s">
        <v>13</v>
      </c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x14ac:dyDescent="0.25">
      <c r="A275" s="17">
        <v>2274</v>
      </c>
      <c r="B275" s="22" t="str">
        <f>HYPERLINK("https://haquang.caobang.gov.vn/", "UBND Ủy ban nhân dân xã Cần Nông tỉnh Cao Bằng")</f>
        <v>UBND Ủy ban nhân dân xã Cần Nông tỉnh Cao Bằng</v>
      </c>
      <c r="C275" s="19" t="s">
        <v>12</v>
      </c>
      <c r="D275" s="23"/>
      <c r="E275" s="21" t="s">
        <v>13</v>
      </c>
      <c r="F275" s="21" t="s">
        <v>13</v>
      </c>
      <c r="G275" s="21" t="s">
        <v>13</v>
      </c>
      <c r="H275" s="21" t="s">
        <v>13</v>
      </c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x14ac:dyDescent="0.25">
      <c r="A276" s="17">
        <v>2275</v>
      </c>
      <c r="B276" s="18" t="str">
        <f>HYPERLINK("", "Công an xã Vị Quang tỉnh Cao Bằng")</f>
        <v>Công an xã Vị Quang tỉnh Cao Bằng</v>
      </c>
      <c r="C276" s="19" t="s">
        <v>12</v>
      </c>
      <c r="D276" s="20"/>
      <c r="E276" s="21" t="s">
        <v>13</v>
      </c>
      <c r="F276" s="21" t="s">
        <v>13</v>
      </c>
      <c r="G276" s="21" t="s">
        <v>13</v>
      </c>
      <c r="H276" s="21" t="s">
        <v>14</v>
      </c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x14ac:dyDescent="0.25">
      <c r="A277" s="17">
        <v>2276</v>
      </c>
      <c r="B277" s="22" t="str">
        <f>HYPERLINK("https://ubndtp.caobang.gov.vn/ubnd-xa-vinh-quang", "UBND Ủy ban nhân dân xã Vị Quang tỉnh Cao Bằng")</f>
        <v>UBND Ủy ban nhân dân xã Vị Quang tỉnh Cao Bằng</v>
      </c>
      <c r="C277" s="19" t="s">
        <v>12</v>
      </c>
      <c r="D277" s="23"/>
      <c r="E277" s="21" t="s">
        <v>13</v>
      </c>
      <c r="F277" s="21" t="s">
        <v>13</v>
      </c>
      <c r="G277" s="21" t="s">
        <v>13</v>
      </c>
      <c r="H277" s="21" t="s">
        <v>13</v>
      </c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x14ac:dyDescent="0.25">
      <c r="A278" s="17">
        <v>2277</v>
      </c>
      <c r="B278" s="18" t="str">
        <f>HYPERLINK("", "Công an xã Lương Thông tỉnh Cao Bằng")</f>
        <v>Công an xã Lương Thông tỉnh Cao Bằng</v>
      </c>
      <c r="C278" s="19" t="s">
        <v>12</v>
      </c>
      <c r="D278" s="20" t="s">
        <v>43</v>
      </c>
      <c r="E278" s="21" t="s">
        <v>13</v>
      </c>
      <c r="F278" s="21" t="s">
        <v>13</v>
      </c>
      <c r="G278" s="21" t="s">
        <v>13</v>
      </c>
      <c r="H278" s="21" t="s">
        <v>14</v>
      </c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x14ac:dyDescent="0.25">
      <c r="A279" s="17">
        <v>2278</v>
      </c>
      <c r="B279" s="22" t="str">
        <f>HYPERLINK("https://luongthong.haquang.caobang.gov.vn/", "UBND Ủy ban nhân dân xã Lương Thông tỉnh Cao Bằng")</f>
        <v>UBND Ủy ban nhân dân xã Lương Thông tỉnh Cao Bằng</v>
      </c>
      <c r="C279" s="19" t="s">
        <v>12</v>
      </c>
      <c r="D279" s="23"/>
      <c r="E279" s="21" t="s">
        <v>13</v>
      </c>
      <c r="F279" s="21" t="s">
        <v>13</v>
      </c>
      <c r="G279" s="21" t="s">
        <v>13</v>
      </c>
      <c r="H279" s="21" t="s">
        <v>13</v>
      </c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x14ac:dyDescent="0.25">
      <c r="A280" s="17">
        <v>2279</v>
      </c>
      <c r="B280" s="18" t="str">
        <f>HYPERLINK("https://www.facebook.com/profile.php?id=100069992492617", "Công an xã Đa Thông tỉnh Cao Bằng")</f>
        <v>Công an xã Đa Thông tỉnh Cao Bằng</v>
      </c>
      <c r="C280" s="19" t="s">
        <v>12</v>
      </c>
      <c r="D280" s="20" t="s">
        <v>43</v>
      </c>
      <c r="E280" s="21" t="s">
        <v>98</v>
      </c>
      <c r="F280" s="21" t="s">
        <v>13</v>
      </c>
      <c r="G280" s="21" t="s">
        <v>99</v>
      </c>
      <c r="H280" s="21" t="s">
        <v>13</v>
      </c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x14ac:dyDescent="0.25">
      <c r="A281" s="17">
        <v>2280</v>
      </c>
      <c r="B281" s="22" t="str">
        <f>HYPERLINK("https://dathong.haquang.caobang.gov.vn/", "UBND Ủy ban nhân dân xã Đa Thông tỉnh Cao Bằng")</f>
        <v>UBND Ủy ban nhân dân xã Đa Thông tỉnh Cao Bằng</v>
      </c>
      <c r="C281" s="19" t="s">
        <v>12</v>
      </c>
      <c r="D281" s="23"/>
      <c r="E281" s="21" t="s">
        <v>13</v>
      </c>
      <c r="F281" s="21" t="s">
        <v>13</v>
      </c>
      <c r="G281" s="21" t="s">
        <v>13</v>
      </c>
      <c r="H281" s="21" t="s">
        <v>13</v>
      </c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x14ac:dyDescent="0.25">
      <c r="A282" s="17">
        <v>2281</v>
      </c>
      <c r="B282" s="18" t="str">
        <f>HYPERLINK("", "Công an xã Ngọc Động tỉnh Cao Bằng")</f>
        <v>Công an xã Ngọc Động tỉnh Cao Bằng</v>
      </c>
      <c r="C282" s="19" t="s">
        <v>12</v>
      </c>
      <c r="D282" s="20" t="s">
        <v>43</v>
      </c>
      <c r="E282" s="21" t="s">
        <v>13</v>
      </c>
      <c r="F282" s="21" t="s">
        <v>13</v>
      </c>
      <c r="G282" s="21" t="s">
        <v>13</v>
      </c>
      <c r="H282" s="21" t="s">
        <v>14</v>
      </c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x14ac:dyDescent="0.25">
      <c r="A283" s="17">
        <v>2282</v>
      </c>
      <c r="B283" s="22" t="str">
        <f>HYPERLINK("http://ngocdong.haquang.caobang.gov.vn/", "UBND Ủy ban nhân dân xã Ngọc Động tỉnh Cao Bằng")</f>
        <v>UBND Ủy ban nhân dân xã Ngọc Động tỉnh Cao Bằng</v>
      </c>
      <c r="C283" s="19" t="s">
        <v>12</v>
      </c>
      <c r="D283" s="23"/>
      <c r="E283" s="21" t="s">
        <v>13</v>
      </c>
      <c r="F283" s="21" t="s">
        <v>13</v>
      </c>
      <c r="G283" s="21" t="s">
        <v>13</v>
      </c>
      <c r="H283" s="21" t="s">
        <v>13</v>
      </c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x14ac:dyDescent="0.25">
      <c r="A284" s="17">
        <v>2283</v>
      </c>
      <c r="B284" s="18" t="str">
        <f>HYPERLINK("https://www.facebook.com/CaxYenSon", "Công an xã Yên Sơn tỉnh Cao Bằng")</f>
        <v>Công an xã Yên Sơn tỉnh Cao Bằng</v>
      </c>
      <c r="C284" s="19" t="s">
        <v>12</v>
      </c>
      <c r="D284" s="20" t="s">
        <v>43</v>
      </c>
      <c r="E284" s="21" t="s">
        <v>13</v>
      </c>
      <c r="F284" s="21" t="s">
        <v>13</v>
      </c>
      <c r="G284" s="21" t="s">
        <v>13</v>
      </c>
      <c r="H284" s="21" t="s">
        <v>14</v>
      </c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x14ac:dyDescent="0.25">
      <c r="A285" s="17">
        <v>2284</v>
      </c>
      <c r="B285" s="22" t="str">
        <f>HYPERLINK("https://bacgiang.gov.vn/web/ubnd-xa-yen-son", "UBND Ủy ban nhân dân xã Yên Sơn tỉnh Cao Bằng")</f>
        <v>UBND Ủy ban nhân dân xã Yên Sơn tỉnh Cao Bằng</v>
      </c>
      <c r="C285" s="19" t="s">
        <v>12</v>
      </c>
      <c r="D285" s="23"/>
      <c r="E285" s="21" t="s">
        <v>13</v>
      </c>
      <c r="F285" s="21" t="s">
        <v>13</v>
      </c>
      <c r="G285" s="21" t="s">
        <v>13</v>
      </c>
      <c r="H285" s="21" t="s">
        <v>13</v>
      </c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x14ac:dyDescent="0.25">
      <c r="A286" s="17">
        <v>2285</v>
      </c>
      <c r="B286" s="18" t="str">
        <f>HYPERLINK("https://www.facebook.com/profile.php?id=100084462957890", "Công an xã Lương Can tỉnh Cao Bằng")</f>
        <v>Công an xã Lương Can tỉnh Cao Bằng</v>
      </c>
      <c r="C286" s="19" t="s">
        <v>12</v>
      </c>
      <c r="D286" s="20" t="s">
        <v>43</v>
      </c>
      <c r="E286" s="21" t="s">
        <v>100</v>
      </c>
      <c r="F286" s="21" t="str">
        <f>HYPERLINK("mailto:Tranvanngan18091989@gmail.com", "Tranvanngan18091989@gmail.com")</f>
        <v>Tranvanngan18091989@gmail.com</v>
      </c>
      <c r="G286" s="21" t="s">
        <v>101</v>
      </c>
      <c r="H286" s="21" t="s">
        <v>13</v>
      </c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x14ac:dyDescent="0.25">
      <c r="A287" s="17">
        <v>2286</v>
      </c>
      <c r="B287" s="22" t="str">
        <f>HYPERLINK("https://haquang.caobang.gov.vn/ubnd-cac-xa-thi-tran/ubnd-xa-luong-can-667056", "UBND Ủy ban nhân dân xã Lương Can tỉnh Cao Bằng")</f>
        <v>UBND Ủy ban nhân dân xã Lương Can tỉnh Cao Bằng</v>
      </c>
      <c r="C287" s="19" t="s">
        <v>12</v>
      </c>
      <c r="D287" s="23"/>
      <c r="E287" s="21" t="s">
        <v>13</v>
      </c>
      <c r="F287" s="21" t="s">
        <v>13</v>
      </c>
      <c r="G287" s="21" t="s">
        <v>13</v>
      </c>
      <c r="H287" s="21" t="s">
        <v>13</v>
      </c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x14ac:dyDescent="0.25">
      <c r="A288" s="17">
        <v>2287</v>
      </c>
      <c r="B288" s="18" t="str">
        <f>HYPERLINK("", "Công an xã Thanh Long tỉnh Cao Bằng")</f>
        <v>Công an xã Thanh Long tỉnh Cao Bằng</v>
      </c>
      <c r="C288" s="19" t="s">
        <v>12</v>
      </c>
      <c r="D288" s="20"/>
      <c r="E288" s="21" t="s">
        <v>13</v>
      </c>
      <c r="F288" s="21" t="s">
        <v>13</v>
      </c>
      <c r="G288" s="21" t="s">
        <v>13</v>
      </c>
      <c r="H288" s="21" t="s">
        <v>14</v>
      </c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x14ac:dyDescent="0.25">
      <c r="A289" s="17">
        <v>2288</v>
      </c>
      <c r="B289" s="22" t="str">
        <f>HYPERLINK("http://thanhlong.haquang.caobang.gov.vn/", "UBND Ủy ban nhân dân xã Thanh Long tỉnh Cao Bằng")</f>
        <v>UBND Ủy ban nhân dân xã Thanh Long tỉnh Cao Bằng</v>
      </c>
      <c r="C289" s="19" t="s">
        <v>12</v>
      </c>
      <c r="D289" s="23"/>
      <c r="E289" s="21" t="s">
        <v>13</v>
      </c>
      <c r="F289" s="21" t="s">
        <v>13</v>
      </c>
      <c r="G289" s="21" t="s">
        <v>13</v>
      </c>
      <c r="H289" s="21" t="s">
        <v>13</v>
      </c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x14ac:dyDescent="0.25">
      <c r="A290" s="17">
        <v>2289</v>
      </c>
      <c r="B290" s="18" t="str">
        <f>HYPERLINK("https://www.facebook.com/caxbl", "Công an xã Bình Lãng tỉnh Cao Bằng")</f>
        <v>Công an xã Bình Lãng tỉnh Cao Bằng</v>
      </c>
      <c r="C290" s="19" t="s">
        <v>12</v>
      </c>
      <c r="D290" s="20" t="s">
        <v>43</v>
      </c>
      <c r="E290" s="21" t="s">
        <v>13</v>
      </c>
      <c r="F290" s="21" t="s">
        <v>13</v>
      </c>
      <c r="G290" s="21" t="s">
        <v>13</v>
      </c>
      <c r="H290" s="21" t="s">
        <v>14</v>
      </c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x14ac:dyDescent="0.25">
      <c r="A291" s="17">
        <v>2290</v>
      </c>
      <c r="B291" s="22" t="str">
        <f>HYPERLINK("https://nguyenbinh.caobang.gov.vn/xa-the-duc", "UBND Ủy ban nhân dân xã Bình Lãng tỉnh Cao Bằng")</f>
        <v>UBND Ủy ban nhân dân xã Bình Lãng tỉnh Cao Bằng</v>
      </c>
      <c r="C291" s="19" t="s">
        <v>12</v>
      </c>
      <c r="D291" s="23"/>
      <c r="E291" s="21" t="s">
        <v>13</v>
      </c>
      <c r="F291" s="21" t="s">
        <v>13</v>
      </c>
      <c r="G291" s="21" t="s">
        <v>13</v>
      </c>
      <c r="H291" s="21" t="s">
        <v>13</v>
      </c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x14ac:dyDescent="0.25">
      <c r="A292" s="17">
        <v>2291</v>
      </c>
      <c r="B292" s="22" t="s">
        <v>102</v>
      </c>
      <c r="C292" s="24" t="s">
        <v>13</v>
      </c>
      <c r="D292" s="20" t="s">
        <v>43</v>
      </c>
      <c r="E292" s="21" t="s">
        <v>13</v>
      </c>
      <c r="F292" s="21" t="s">
        <v>13</v>
      </c>
      <c r="G292" s="21" t="s">
        <v>13</v>
      </c>
      <c r="H292" s="21" t="s">
        <v>14</v>
      </c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x14ac:dyDescent="0.25">
      <c r="A293" s="17">
        <v>2292</v>
      </c>
      <c r="B293" s="22" t="str">
        <f>HYPERLINK("http://xuanhoa.haquang.caobang.gov.vn/", "UBND Ủy ban nhân dân thị trấn Xuân Hòa tỉnh Cao Bằng")</f>
        <v>UBND Ủy ban nhân dân thị trấn Xuân Hòa tỉnh Cao Bằng</v>
      </c>
      <c r="C293" s="19" t="s">
        <v>12</v>
      </c>
      <c r="D293" s="23"/>
      <c r="E293" s="21" t="s">
        <v>13</v>
      </c>
      <c r="F293" s="21" t="s">
        <v>13</v>
      </c>
      <c r="G293" s="21" t="s">
        <v>13</v>
      </c>
      <c r="H293" s="21" t="s">
        <v>13</v>
      </c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x14ac:dyDescent="0.25">
      <c r="A294" s="17">
        <v>2293</v>
      </c>
      <c r="B294" s="22" t="s">
        <v>103</v>
      </c>
      <c r="C294" s="24" t="s">
        <v>13</v>
      </c>
      <c r="D294" s="20" t="s">
        <v>43</v>
      </c>
      <c r="E294" s="21" t="s">
        <v>13</v>
      </c>
      <c r="F294" s="21" t="s">
        <v>13</v>
      </c>
      <c r="G294" s="21" t="s">
        <v>13</v>
      </c>
      <c r="H294" s="21" t="s">
        <v>14</v>
      </c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x14ac:dyDescent="0.25">
      <c r="A295" s="17">
        <v>2294</v>
      </c>
      <c r="B295" s="22" t="str">
        <f>HYPERLINK("https://haquang.caobang.gov.vn/ubnd-cac-xa-thi-tran", "UBND Ủy ban nhân dân xã Lũng Nặm tỉnh Cao Bằng")</f>
        <v>UBND Ủy ban nhân dân xã Lũng Nặm tỉnh Cao Bằng</v>
      </c>
      <c r="C295" s="19" t="s">
        <v>12</v>
      </c>
      <c r="D295" s="23"/>
      <c r="E295" s="21" t="s">
        <v>13</v>
      </c>
      <c r="F295" s="21" t="s">
        <v>13</v>
      </c>
      <c r="G295" s="21" t="s">
        <v>13</v>
      </c>
      <c r="H295" s="21" t="s">
        <v>13</v>
      </c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x14ac:dyDescent="0.25">
      <c r="A296" s="17">
        <v>2295</v>
      </c>
      <c r="B296" s="18" t="str">
        <f>HYPERLINK("", "Công an xã Kéo Yên tỉnh Cao Bằng")</f>
        <v>Công an xã Kéo Yên tỉnh Cao Bằng</v>
      </c>
      <c r="C296" s="19" t="s">
        <v>12</v>
      </c>
      <c r="D296" s="20"/>
      <c r="E296" s="21" t="s">
        <v>13</v>
      </c>
      <c r="F296" s="21" t="s">
        <v>13</v>
      </c>
      <c r="G296" s="21" t="s">
        <v>13</v>
      </c>
      <c r="H296" s="21" t="s">
        <v>14</v>
      </c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x14ac:dyDescent="0.25">
      <c r="A297" s="17">
        <v>2296</v>
      </c>
      <c r="B297" s="22" t="str">
        <f>HYPERLINK("https://nguyenbinh.caobang.gov.vn/xa-ca-thanh", "UBND Ủy ban nhân dân xã Kéo Yên tỉnh Cao Bằng")</f>
        <v>UBND Ủy ban nhân dân xã Kéo Yên tỉnh Cao Bằng</v>
      </c>
      <c r="C297" s="19" t="s">
        <v>12</v>
      </c>
      <c r="D297" s="23"/>
      <c r="E297" s="21" t="s">
        <v>13</v>
      </c>
      <c r="F297" s="21" t="s">
        <v>13</v>
      </c>
      <c r="G297" s="21" t="s">
        <v>13</v>
      </c>
      <c r="H297" s="21" t="s">
        <v>13</v>
      </c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x14ac:dyDescent="0.25">
      <c r="A298" s="17">
        <v>2297</v>
      </c>
      <c r="B298" s="22" t="s">
        <v>104</v>
      </c>
      <c r="C298" s="24" t="s">
        <v>13</v>
      </c>
      <c r="D298" s="20" t="s">
        <v>43</v>
      </c>
      <c r="E298" s="21" t="s">
        <v>13</v>
      </c>
      <c r="F298" s="21" t="s">
        <v>13</v>
      </c>
      <c r="G298" s="21" t="s">
        <v>13</v>
      </c>
      <c r="H298" s="21" t="s">
        <v>14</v>
      </c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x14ac:dyDescent="0.25">
      <c r="A299" s="17">
        <v>2298</v>
      </c>
      <c r="B299" s="22" t="str">
        <f>HYPERLINK("https://truongha.haquang.caobang.gov.vn/", "UBND Ủy ban nhân dân xã Trường Hà tỉnh Cao Bằng")</f>
        <v>UBND Ủy ban nhân dân xã Trường Hà tỉnh Cao Bằng</v>
      </c>
      <c r="C299" s="19" t="s">
        <v>12</v>
      </c>
      <c r="D299" s="23"/>
      <c r="E299" s="21" t="s">
        <v>13</v>
      </c>
      <c r="F299" s="21" t="s">
        <v>13</v>
      </c>
      <c r="G299" s="21" t="s">
        <v>13</v>
      </c>
      <c r="H299" s="21" t="s">
        <v>13</v>
      </c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x14ac:dyDescent="0.25">
      <c r="A300" s="17">
        <v>2299</v>
      </c>
      <c r="B300" s="18" t="str">
        <f>HYPERLINK("", "Công an xã Vân An tỉnh Cao Bằng")</f>
        <v>Công an xã Vân An tỉnh Cao Bằng</v>
      </c>
      <c r="C300" s="19" t="s">
        <v>12</v>
      </c>
      <c r="D300" s="20"/>
      <c r="E300" s="21" t="s">
        <v>13</v>
      </c>
      <c r="F300" s="21" t="s">
        <v>13</v>
      </c>
      <c r="G300" s="21" t="s">
        <v>13</v>
      </c>
      <c r="H300" s="21" t="s">
        <v>14</v>
      </c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x14ac:dyDescent="0.25">
      <c r="A301" s="17">
        <v>2300</v>
      </c>
      <c r="B301" s="22" t="str">
        <f>HYPERLINK("https://thachan.caobang.gov.vn/", "UBND Ủy ban nhân dân xã Vân An tỉnh Cao Bằng")</f>
        <v>UBND Ủy ban nhân dân xã Vân An tỉnh Cao Bằng</v>
      </c>
      <c r="C301" s="19" t="s">
        <v>12</v>
      </c>
      <c r="D301" s="23"/>
      <c r="E301" s="21" t="s">
        <v>13</v>
      </c>
      <c r="F301" s="21" t="s">
        <v>13</v>
      </c>
      <c r="G301" s="21" t="s">
        <v>13</v>
      </c>
      <c r="H301" s="21" t="s">
        <v>13</v>
      </c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x14ac:dyDescent="0.25">
      <c r="A302" s="17">
        <v>2301</v>
      </c>
      <c r="B302" s="18" t="str">
        <f>HYPERLINK("https://www.facebook.com/profile.php?id=100070372869216", "Công an xã Cải Viên tỉnh Cao Bằng")</f>
        <v>Công an xã Cải Viên tỉnh Cao Bằng</v>
      </c>
      <c r="C302" s="19" t="s">
        <v>12</v>
      </c>
      <c r="D302" s="20" t="s">
        <v>43</v>
      </c>
      <c r="E302" s="21" t="s">
        <v>88</v>
      </c>
      <c r="F302" s="21" t="s">
        <v>13</v>
      </c>
      <c r="G302" s="21" t="s">
        <v>105</v>
      </c>
      <c r="H302" s="21" t="s">
        <v>13</v>
      </c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x14ac:dyDescent="0.25">
      <c r="A303" s="17">
        <v>2302</v>
      </c>
      <c r="B303" s="22" t="str">
        <f>HYPERLINK("https://caobang.gov.vn/cac-uy-vien-ubnd-tinh-cao-bang/danh-sach-uy-vien-ubnd-tinh-949009", "UBND Ủy ban nhân dân xã Cải Viên tỉnh Cao Bằng")</f>
        <v>UBND Ủy ban nhân dân xã Cải Viên tỉnh Cao Bằng</v>
      </c>
      <c r="C303" s="19" t="s">
        <v>12</v>
      </c>
      <c r="D303" s="23"/>
      <c r="E303" s="21" t="s">
        <v>13</v>
      </c>
      <c r="F303" s="21" t="s">
        <v>13</v>
      </c>
      <c r="G303" s="21" t="s">
        <v>13</v>
      </c>
      <c r="H303" s="21" t="s">
        <v>13</v>
      </c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x14ac:dyDescent="0.25">
      <c r="A304" s="17">
        <v>2303</v>
      </c>
      <c r="B304" s="18" t="str">
        <f>HYPERLINK("", "Công an xã Nà Sác tỉnh Cao Bằng")</f>
        <v>Công an xã Nà Sác tỉnh Cao Bằng</v>
      </c>
      <c r="C304" s="19" t="s">
        <v>12</v>
      </c>
      <c r="D304" s="20"/>
      <c r="E304" s="21" t="s">
        <v>13</v>
      </c>
      <c r="F304" s="21" t="s">
        <v>13</v>
      </c>
      <c r="G304" s="21" t="s">
        <v>13</v>
      </c>
      <c r="H304" s="21" t="s">
        <v>14</v>
      </c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x14ac:dyDescent="0.25">
      <c r="A305" s="17">
        <v>2304</v>
      </c>
      <c r="B305" s="22" t="str">
        <f>HYPERLINK("https://haquang.caobang.gov.vn/qua-trinh-phat-trien", "UBND Ủy ban nhân dân xã Nà Sác tỉnh Cao Bằng")</f>
        <v>UBND Ủy ban nhân dân xã Nà Sác tỉnh Cao Bằng</v>
      </c>
      <c r="C305" s="19" t="s">
        <v>12</v>
      </c>
      <c r="D305" s="23"/>
      <c r="E305" s="21" t="s">
        <v>13</v>
      </c>
      <c r="F305" s="21" t="s">
        <v>13</v>
      </c>
      <c r="G305" s="21" t="s">
        <v>13</v>
      </c>
      <c r="H305" s="21" t="s">
        <v>13</v>
      </c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x14ac:dyDescent="0.25">
      <c r="A306" s="17">
        <v>2305</v>
      </c>
      <c r="B306" s="22" t="s">
        <v>106</v>
      </c>
      <c r="C306" s="24" t="s">
        <v>13</v>
      </c>
      <c r="D306" s="20" t="s">
        <v>43</v>
      </c>
      <c r="E306" s="21" t="s">
        <v>13</v>
      </c>
      <c r="F306" s="21" t="s">
        <v>13</v>
      </c>
      <c r="G306" s="21" t="s">
        <v>13</v>
      </c>
      <c r="H306" s="21" t="s">
        <v>14</v>
      </c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x14ac:dyDescent="0.25">
      <c r="A307" s="17">
        <v>2306</v>
      </c>
      <c r="B307" s="22" t="str">
        <f>HYPERLINK("https://noithon.haquang.caobang.gov.vn/uy-ban-nhan-dan/uy-ban-nhan-dan-xa-noi-thon-969661", "UBND Ủy ban nhân dân xã Nội Thôn tỉnh Cao Bằng")</f>
        <v>UBND Ủy ban nhân dân xã Nội Thôn tỉnh Cao Bằng</v>
      </c>
      <c r="C307" s="19" t="s">
        <v>12</v>
      </c>
      <c r="D307" s="23"/>
      <c r="E307" s="21" t="s">
        <v>13</v>
      </c>
      <c r="F307" s="21" t="s">
        <v>13</v>
      </c>
      <c r="G307" s="21" t="s">
        <v>13</v>
      </c>
      <c r="H307" s="21" t="s">
        <v>13</v>
      </c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x14ac:dyDescent="0.25">
      <c r="A308" s="17">
        <v>2307</v>
      </c>
      <c r="B308" s="22" t="s">
        <v>107</v>
      </c>
      <c r="C308" s="24" t="s">
        <v>13</v>
      </c>
      <c r="D308" s="20" t="s">
        <v>43</v>
      </c>
      <c r="E308" s="21" t="s">
        <v>13</v>
      </c>
      <c r="F308" s="21" t="s">
        <v>13</v>
      </c>
      <c r="G308" s="21" t="s">
        <v>13</v>
      </c>
      <c r="H308" s="21" t="s">
        <v>14</v>
      </c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x14ac:dyDescent="0.25">
      <c r="A309" s="17">
        <v>2308</v>
      </c>
      <c r="B309" s="22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309" s="19" t="s">
        <v>12</v>
      </c>
      <c r="D309" s="23"/>
      <c r="E309" s="21" t="s">
        <v>13</v>
      </c>
      <c r="F309" s="21" t="s">
        <v>13</v>
      </c>
      <c r="G309" s="21" t="s">
        <v>13</v>
      </c>
      <c r="H309" s="21" t="s">
        <v>13</v>
      </c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x14ac:dyDescent="0.25">
      <c r="A310" s="17">
        <v>2309</v>
      </c>
      <c r="B310" s="22" t="s">
        <v>108</v>
      </c>
      <c r="C310" s="24" t="s">
        <v>13</v>
      </c>
      <c r="D310" s="20" t="s">
        <v>43</v>
      </c>
      <c r="E310" s="21" t="s">
        <v>13</v>
      </c>
      <c r="F310" s="21" t="s">
        <v>13</v>
      </c>
      <c r="G310" s="21" t="s">
        <v>13</v>
      </c>
      <c r="H310" s="21" t="s">
        <v>14</v>
      </c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x14ac:dyDescent="0.25">
      <c r="A311" s="17">
        <v>2310</v>
      </c>
      <c r="B311" s="22" t="str">
        <f>HYPERLINK("https://socha.haquang.caobang.gov.vn/", "UBND Ủy ban nhân dân xã Sóc Hà tỉnh Cao Bằng")</f>
        <v>UBND Ủy ban nhân dân xã Sóc Hà tỉnh Cao Bằng</v>
      </c>
      <c r="C311" s="19" t="s">
        <v>12</v>
      </c>
      <c r="D311" s="23"/>
      <c r="E311" s="21" t="s">
        <v>13</v>
      </c>
      <c r="F311" s="21" t="s">
        <v>13</v>
      </c>
      <c r="G311" s="21" t="s">
        <v>13</v>
      </c>
      <c r="H311" s="21" t="s">
        <v>13</v>
      </c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x14ac:dyDescent="0.25">
      <c r="A312" s="17">
        <v>2311</v>
      </c>
      <c r="B312" s="22" t="s">
        <v>109</v>
      </c>
      <c r="C312" s="24" t="s">
        <v>13</v>
      </c>
      <c r="D312" s="20" t="s">
        <v>43</v>
      </c>
      <c r="E312" s="21" t="s">
        <v>13</v>
      </c>
      <c r="F312" s="21" t="s">
        <v>13</v>
      </c>
      <c r="G312" s="21" t="s">
        <v>13</v>
      </c>
      <c r="H312" s="21" t="s">
        <v>14</v>
      </c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x14ac:dyDescent="0.25">
      <c r="A313" s="17">
        <v>2312</v>
      </c>
      <c r="B313" s="22" t="str">
        <f>HYPERLINK("https://haquang.caobang.gov.vn/ubnd-cac-xa-thi-tran/ubnd-xa-thuong-thon-667042", "UBND Ủy ban nhân dân xã Thượng Thôn tỉnh Cao Bằng")</f>
        <v>UBND Ủy ban nhân dân xã Thượng Thôn tỉnh Cao Bằng</v>
      </c>
      <c r="C313" s="19" t="s">
        <v>12</v>
      </c>
      <c r="D313" s="23"/>
      <c r="E313" s="21" t="s">
        <v>13</v>
      </c>
      <c r="F313" s="21" t="s">
        <v>13</v>
      </c>
      <c r="G313" s="21" t="s">
        <v>13</v>
      </c>
      <c r="H313" s="21" t="s">
        <v>13</v>
      </c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x14ac:dyDescent="0.25">
      <c r="A314" s="17">
        <v>2313</v>
      </c>
      <c r="B314" s="18" t="str">
        <f>HYPERLINK("", "Công an xã Vần Dính tỉnh Cao Bằng")</f>
        <v>Công an xã Vần Dính tỉnh Cao Bằng</v>
      </c>
      <c r="C314" s="19" t="s">
        <v>12</v>
      </c>
      <c r="D314" s="20"/>
      <c r="E314" s="21" t="s">
        <v>13</v>
      </c>
      <c r="F314" s="21" t="s">
        <v>13</v>
      </c>
      <c r="G314" s="21" t="s">
        <v>13</v>
      </c>
      <c r="H314" s="21" t="s">
        <v>14</v>
      </c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x14ac:dyDescent="0.25">
      <c r="A315" s="17">
        <v>2314</v>
      </c>
      <c r="B315" s="22" t="str">
        <f>HYPERLINK("https://haquang.caobang.gov.vn/qua-trinh-phat-trien", "UBND Ủy ban nhân dân xã Vần Dính tỉnh Cao Bằng")</f>
        <v>UBND Ủy ban nhân dân xã Vần Dính tỉnh Cao Bằng</v>
      </c>
      <c r="C315" s="19" t="s">
        <v>12</v>
      </c>
      <c r="D315" s="23"/>
      <c r="E315" s="21" t="s">
        <v>13</v>
      </c>
      <c r="F315" s="21" t="s">
        <v>13</v>
      </c>
      <c r="G315" s="21" t="s">
        <v>13</v>
      </c>
      <c r="H315" s="21" t="s">
        <v>13</v>
      </c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x14ac:dyDescent="0.25">
      <c r="A316" s="17">
        <v>2315</v>
      </c>
      <c r="B316" s="18" t="str">
        <f>HYPERLINK("", "Công an xã Hồng Sĩ tỉnh Cao Bằng")</f>
        <v>Công an xã Hồng Sĩ tỉnh Cao Bằng</v>
      </c>
      <c r="C316" s="19" t="s">
        <v>12</v>
      </c>
      <c r="D316" s="20"/>
      <c r="E316" s="21" t="s">
        <v>13</v>
      </c>
      <c r="F316" s="21" t="s">
        <v>13</v>
      </c>
      <c r="G316" s="21" t="s">
        <v>13</v>
      </c>
      <c r="H316" s="21" t="s">
        <v>14</v>
      </c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x14ac:dyDescent="0.25">
      <c r="A317" s="17">
        <v>2316</v>
      </c>
      <c r="B317" s="22" t="str">
        <f>HYPERLINK("https://caobang.gov.vn/cac-uy-vien-ubnd-tinh-cao-bang", "UBND Ủy ban nhân dân xã Hồng Sĩ tỉnh Cao Bằng")</f>
        <v>UBND Ủy ban nhân dân xã Hồng Sĩ tỉnh Cao Bằng</v>
      </c>
      <c r="C317" s="19" t="s">
        <v>12</v>
      </c>
      <c r="D317" s="23"/>
      <c r="E317" s="21" t="s">
        <v>13</v>
      </c>
      <c r="F317" s="21" t="s">
        <v>13</v>
      </c>
      <c r="G317" s="21" t="s">
        <v>13</v>
      </c>
      <c r="H317" s="21" t="s">
        <v>13</v>
      </c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x14ac:dyDescent="0.25">
      <c r="A318" s="17">
        <v>2317</v>
      </c>
      <c r="B318" s="18" t="str">
        <f>HYPERLINK("", "Công an xã Sĩ Hai tỉnh Cao Bằng")</f>
        <v>Công an xã Sĩ Hai tỉnh Cao Bằng</v>
      </c>
      <c r="C318" s="19" t="s">
        <v>12</v>
      </c>
      <c r="D318" s="20" t="s">
        <v>43</v>
      </c>
      <c r="E318" s="21" t="s">
        <v>13</v>
      </c>
      <c r="F318" s="21" t="s">
        <v>13</v>
      </c>
      <c r="G318" s="21" t="s">
        <v>13</v>
      </c>
      <c r="H318" s="21" t="s">
        <v>14</v>
      </c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x14ac:dyDescent="0.25">
      <c r="A319" s="17">
        <v>2318</v>
      </c>
      <c r="B319" s="22" t="str">
        <f>HYPERLINK("https://caobang.gov.vn/so-ban-nganh-pa/van-phong-ubnd-tinh-941948", "UBND Ủy ban nhân dân xã Sĩ Hai tỉnh Cao Bằng")</f>
        <v>UBND Ủy ban nhân dân xã Sĩ Hai tỉnh Cao Bằng</v>
      </c>
      <c r="C319" s="19" t="s">
        <v>12</v>
      </c>
      <c r="D319" s="23"/>
      <c r="E319" s="21" t="s">
        <v>13</v>
      </c>
      <c r="F319" s="21" t="s">
        <v>13</v>
      </c>
      <c r="G319" s="21" t="s">
        <v>13</v>
      </c>
      <c r="H319" s="21" t="s">
        <v>13</v>
      </c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x14ac:dyDescent="0.25">
      <c r="A320" s="17">
        <v>2319</v>
      </c>
      <c r="B320" s="18" t="str">
        <f>HYPERLINK("https://www.facebook.com/profile.php?id=100085717490170", "Công an xã Quý Quân tỉnh Cao Bằng")</f>
        <v>Công an xã Quý Quân tỉnh Cao Bằng</v>
      </c>
      <c r="C320" s="19" t="s">
        <v>12</v>
      </c>
      <c r="D320" s="20" t="s">
        <v>43</v>
      </c>
      <c r="E320" s="21" t="s">
        <v>13</v>
      </c>
      <c r="F320" s="21" t="s">
        <v>13</v>
      </c>
      <c r="G320" s="21" t="s">
        <v>13</v>
      </c>
      <c r="H320" s="21" t="s">
        <v>14</v>
      </c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x14ac:dyDescent="0.25">
      <c r="A321" s="17">
        <v>2320</v>
      </c>
      <c r="B321" s="22" t="str">
        <f>HYPERLINK("http://quyquan.haquang.caobang.gov.vn/", "UBND Ủy ban nhân dân xã Quý Quân tỉnh Cao Bằng")</f>
        <v>UBND Ủy ban nhân dân xã Quý Quân tỉnh Cao Bằng</v>
      </c>
      <c r="C321" s="19" t="s">
        <v>12</v>
      </c>
      <c r="D321" s="23"/>
      <c r="E321" s="21" t="s">
        <v>13</v>
      </c>
      <c r="F321" s="21" t="s">
        <v>13</v>
      </c>
      <c r="G321" s="21" t="s">
        <v>13</v>
      </c>
      <c r="H321" s="21" t="s">
        <v>13</v>
      </c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x14ac:dyDescent="0.25">
      <c r="A322" s="17">
        <v>2321</v>
      </c>
      <c r="B322" s="22" t="str">
        <f>HYPERLINK("https://www.facebook.com/TuoitreConganCaoBang/", "Công an xã Mã Ba tỉnh Cao Bằng")</f>
        <v>Công an xã Mã Ba tỉnh Cao Bằng</v>
      </c>
      <c r="C322" s="19" t="s">
        <v>12</v>
      </c>
      <c r="D322" s="20" t="s">
        <v>43</v>
      </c>
      <c r="E322" s="21" t="s">
        <v>13</v>
      </c>
      <c r="F322" s="21" t="s">
        <v>13</v>
      </c>
      <c r="G322" s="21" t="s">
        <v>13</v>
      </c>
      <c r="H322" s="21" t="s">
        <v>14</v>
      </c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x14ac:dyDescent="0.25">
      <c r="A323" s="17">
        <v>2322</v>
      </c>
      <c r="B323" s="22" t="str">
        <f>HYPERLINK("https://haquang.caobang.gov.vn/", "UBND Ủy ban nhân dân xã Mã Ba tỉnh Cao Bằng")</f>
        <v>UBND Ủy ban nhân dân xã Mã Ba tỉnh Cao Bằng</v>
      </c>
      <c r="C323" s="19" t="s">
        <v>12</v>
      </c>
      <c r="D323" s="23"/>
      <c r="E323" s="21" t="s">
        <v>13</v>
      </c>
      <c r="F323" s="21" t="s">
        <v>13</v>
      </c>
      <c r="G323" s="21" t="s">
        <v>13</v>
      </c>
      <c r="H323" s="21" t="s">
        <v>13</v>
      </c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x14ac:dyDescent="0.25">
      <c r="A324" s="17">
        <v>2323</v>
      </c>
      <c r="B324" s="22" t="s">
        <v>110</v>
      </c>
      <c r="C324" s="24" t="s">
        <v>13</v>
      </c>
      <c r="D324" s="20"/>
      <c r="E324" s="21" t="s">
        <v>13</v>
      </c>
      <c r="F324" s="21" t="s">
        <v>13</v>
      </c>
      <c r="G324" s="21" t="s">
        <v>13</v>
      </c>
      <c r="H324" s="21" t="s">
        <v>14</v>
      </c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x14ac:dyDescent="0.25">
      <c r="A325" s="17">
        <v>2324</v>
      </c>
      <c r="B325" s="22" t="str">
        <f>HYPERLINK("https://sotnmt.caobang.gov.vn/ho-so-cap-gcnqsdd-cac-to-chuc-tren-dia-ban-tinh-cao-bang-tu-nam-2010-den-2015/9e9f49dd5efa23d0e0e2b5566dc7b803-777621", "UBND Ủy ban nhân dân xã Phù Ngọc tỉnh Cao Bằng")</f>
        <v>UBND Ủy ban nhân dân xã Phù Ngọc tỉnh Cao Bằng</v>
      </c>
      <c r="C325" s="19" t="s">
        <v>12</v>
      </c>
      <c r="D325" s="23"/>
      <c r="E325" s="21" t="s">
        <v>13</v>
      </c>
      <c r="F325" s="21" t="s">
        <v>13</v>
      </c>
      <c r="G325" s="21" t="s">
        <v>13</v>
      </c>
      <c r="H325" s="21" t="s">
        <v>13</v>
      </c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x14ac:dyDescent="0.25">
      <c r="A326" s="17">
        <v>2325</v>
      </c>
      <c r="B326" s="22" t="s">
        <v>111</v>
      </c>
      <c r="C326" s="24" t="s">
        <v>13</v>
      </c>
      <c r="D326" s="20"/>
      <c r="E326" s="21" t="s">
        <v>13</v>
      </c>
      <c r="F326" s="21" t="s">
        <v>13</v>
      </c>
      <c r="G326" s="21" t="s">
        <v>13</v>
      </c>
      <c r="H326" s="21" t="s">
        <v>14</v>
      </c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x14ac:dyDescent="0.25">
      <c r="A327" s="17">
        <v>2326</v>
      </c>
      <c r="B327" s="22" t="str">
        <f>HYPERLINK("https://sotnmt.caobang.gov.vn/ho-so-cap-gcnqsdd-cac-to-chuc-tren-dia-ban-tinh-cao-bang-tu-nam-2010-den-2015/9e9f49dd5efa23d0e0e2b5566dc7b803-777621", "UBND Ủy ban nhân dân xã Đào Ngạn tỉnh Cao Bằng")</f>
        <v>UBND Ủy ban nhân dân xã Đào Ngạn tỉnh Cao Bằng</v>
      </c>
      <c r="C327" s="19" t="s">
        <v>12</v>
      </c>
      <c r="D327" s="23"/>
      <c r="E327" s="21" t="s">
        <v>13</v>
      </c>
      <c r="F327" s="21" t="s">
        <v>13</v>
      </c>
      <c r="G327" s="21" t="s">
        <v>13</v>
      </c>
      <c r="H327" s="21" t="s">
        <v>13</v>
      </c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x14ac:dyDescent="0.25">
      <c r="A328" s="17">
        <v>2327</v>
      </c>
      <c r="B328" s="18" t="str">
        <f>HYPERLINK("", "Công an xã Hạ Thôn tỉnh Cao Bằng")</f>
        <v>Công an xã Hạ Thôn tỉnh Cao Bằng</v>
      </c>
      <c r="C328" s="19" t="s">
        <v>12</v>
      </c>
      <c r="D328" s="20"/>
      <c r="E328" s="21" t="s">
        <v>13</v>
      </c>
      <c r="F328" s="21" t="s">
        <v>13</v>
      </c>
      <c r="G328" s="21" t="s">
        <v>13</v>
      </c>
      <c r="H328" s="21" t="s">
        <v>14</v>
      </c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x14ac:dyDescent="0.25">
      <c r="A329" s="17">
        <v>2328</v>
      </c>
      <c r="B329" s="22" t="str">
        <f>HYPERLINK("https://haquang.caobang.gov.vn/", "UBND Ủy ban nhân dân xã Hạ Thôn tỉnh Cao Bằng")</f>
        <v>UBND Ủy ban nhân dân xã Hạ Thôn tỉnh Cao Bằng</v>
      </c>
      <c r="C329" s="19" t="s">
        <v>12</v>
      </c>
      <c r="D329" s="23"/>
      <c r="E329" s="21" t="s">
        <v>13</v>
      </c>
      <c r="F329" s="21" t="s">
        <v>13</v>
      </c>
      <c r="G329" s="21" t="s">
        <v>13</v>
      </c>
      <c r="H329" s="21" t="s">
        <v>13</v>
      </c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x14ac:dyDescent="0.25">
      <c r="A330" s="17">
        <v>2329</v>
      </c>
      <c r="B330" s="22" t="s">
        <v>112</v>
      </c>
      <c r="C330" s="24" t="s">
        <v>13</v>
      </c>
      <c r="D330" s="20"/>
      <c r="E330" s="21" t="s">
        <v>13</v>
      </c>
      <c r="F330" s="21" t="s">
        <v>13</v>
      </c>
      <c r="G330" s="21" t="s">
        <v>13</v>
      </c>
      <c r="H330" s="21" t="s">
        <v>14</v>
      </c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x14ac:dyDescent="0.25">
      <c r="A331" s="17">
        <v>2330</v>
      </c>
      <c r="B331" s="22" t="str">
        <f>HYPERLINK("https://trungkhanh.caobang.gov.vn/thi-tran-tra-linh/thi-tran-tra-linh-622203", "UBND Ủy ban nhân dân thị trấn Hùng Quốc tỉnh Cao Bằng")</f>
        <v>UBND Ủy ban nhân dân thị trấn Hùng Quốc tỉnh Cao Bằng</v>
      </c>
      <c r="C331" s="19" t="s">
        <v>12</v>
      </c>
      <c r="D331" s="23"/>
      <c r="E331" s="21" t="s">
        <v>13</v>
      </c>
      <c r="F331" s="21" t="s">
        <v>13</v>
      </c>
      <c r="G331" s="21" t="s">
        <v>13</v>
      </c>
      <c r="H331" s="21" t="s">
        <v>13</v>
      </c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x14ac:dyDescent="0.25">
      <c r="A332" s="17">
        <v>2331</v>
      </c>
      <c r="B332" s="18" t="str">
        <f>HYPERLINK("", "Công an xã Cô Mười tỉnh Cao Bằng")</f>
        <v>Công an xã Cô Mười tỉnh Cao Bằng</v>
      </c>
      <c r="C332" s="19" t="s">
        <v>12</v>
      </c>
      <c r="D332" s="20"/>
      <c r="E332" s="21" t="s">
        <v>13</v>
      </c>
      <c r="F332" s="21" t="s">
        <v>13</v>
      </c>
      <c r="G332" s="21" t="s">
        <v>13</v>
      </c>
      <c r="H332" s="21" t="s">
        <v>14</v>
      </c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x14ac:dyDescent="0.25">
      <c r="A333" s="17">
        <v>2332</v>
      </c>
      <c r="B333" s="22" t="str">
        <f>HYPERLINK("https://caobang.gov.vn/thong-tin-chi-dao-dieu-hanh-cua-tinh/tiep-nhan-khoan-vien-tro-quoc-te-khan-cap-de-cuu-tro-cho-cac-ho-gia-dinh-tai-xa-co-ba-va-xa-phan-993224", "UBND Ủy ban nhân dân xã Cô Mười tỉnh Cao Bằng")</f>
        <v>UBND Ủy ban nhân dân xã Cô Mười tỉnh Cao Bằng</v>
      </c>
      <c r="C333" s="19" t="s">
        <v>12</v>
      </c>
      <c r="D333" s="23"/>
      <c r="E333" s="21" t="s">
        <v>13</v>
      </c>
      <c r="F333" s="21" t="s">
        <v>13</v>
      </c>
      <c r="G333" s="21" t="s">
        <v>13</v>
      </c>
      <c r="H333" s="21" t="s">
        <v>13</v>
      </c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x14ac:dyDescent="0.25">
      <c r="A334" s="17">
        <v>2333</v>
      </c>
      <c r="B334" s="22" t="str">
        <f>HYPERLINK("https://www.facebook.com/conganBaTri/", "Công an xã Tri Phương tỉnh Cao Bằng")</f>
        <v>Công an xã Tri Phương tỉnh Cao Bằng</v>
      </c>
      <c r="C334" s="19" t="s">
        <v>12</v>
      </c>
      <c r="D334" s="20" t="s">
        <v>43</v>
      </c>
      <c r="E334" s="21" t="s">
        <v>13</v>
      </c>
      <c r="F334" s="21" t="s">
        <v>13</v>
      </c>
      <c r="G334" s="21" t="s">
        <v>13</v>
      </c>
      <c r="H334" s="21" t="s">
        <v>14</v>
      </c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x14ac:dyDescent="0.25">
      <c r="A335" s="17">
        <v>2334</v>
      </c>
      <c r="B335" s="22" t="str">
        <f>HYPERLINK("http://triphuong.trungkhanh.caobang.gov.vn/", "UBND Ủy ban nhân dân xã Tri Phương tỉnh Cao Bằng")</f>
        <v>UBND Ủy ban nhân dân xã Tri Phương tỉnh Cao Bằng</v>
      </c>
      <c r="C335" s="19" t="s">
        <v>12</v>
      </c>
      <c r="D335" s="23"/>
      <c r="E335" s="21" t="s">
        <v>13</v>
      </c>
      <c r="F335" s="21" t="s">
        <v>13</v>
      </c>
      <c r="G335" s="21" t="s">
        <v>13</v>
      </c>
      <c r="H335" s="21" t="s">
        <v>13</v>
      </c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x14ac:dyDescent="0.25">
      <c r="A336" s="17">
        <v>2335</v>
      </c>
      <c r="B336" s="22" t="s">
        <v>113</v>
      </c>
      <c r="C336" s="24" t="s">
        <v>13</v>
      </c>
      <c r="D336" s="20" t="s">
        <v>43</v>
      </c>
      <c r="E336" s="21" t="s">
        <v>13</v>
      </c>
      <c r="F336" s="21" t="s">
        <v>13</v>
      </c>
      <c r="G336" s="21" t="s">
        <v>13</v>
      </c>
      <c r="H336" s="21" t="s">
        <v>14</v>
      </c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x14ac:dyDescent="0.25">
      <c r="A337" s="17">
        <v>2336</v>
      </c>
      <c r="B337" s="22" t="str">
        <f>HYPERLINK("http://quanghan.trungkhanh.caobang.gov.vn/", "UBND Ủy ban nhân dân xã Quang Hán tỉnh Cao Bằng")</f>
        <v>UBND Ủy ban nhân dân xã Quang Hán tỉnh Cao Bằng</v>
      </c>
      <c r="C337" s="19" t="s">
        <v>12</v>
      </c>
      <c r="D337" s="23"/>
      <c r="E337" s="21" t="s">
        <v>13</v>
      </c>
      <c r="F337" s="21" t="s">
        <v>13</v>
      </c>
      <c r="G337" s="21" t="s">
        <v>13</v>
      </c>
      <c r="H337" s="21" t="s">
        <v>13</v>
      </c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x14ac:dyDescent="0.25">
      <c r="A338" s="17">
        <v>2337</v>
      </c>
      <c r="B338" s="22" t="s">
        <v>114</v>
      </c>
      <c r="C338" s="24" t="s">
        <v>13</v>
      </c>
      <c r="D338" s="20" t="s">
        <v>43</v>
      </c>
      <c r="E338" s="21" t="s">
        <v>13</v>
      </c>
      <c r="F338" s="21" t="s">
        <v>13</v>
      </c>
      <c r="G338" s="21" t="s">
        <v>13</v>
      </c>
      <c r="H338" s="21" t="s">
        <v>14</v>
      </c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x14ac:dyDescent="0.25">
      <c r="A339" s="17">
        <v>2338</v>
      </c>
      <c r="B339" s="22" t="str">
        <f>HYPERLINK("https://trungkhanh.caobang.gov.vn/1352/34154/83364/xa-quang-vinh", "UBND Ủy ban nhân dân xã Quang Vinh tỉnh Cao Bằng")</f>
        <v>UBND Ủy ban nhân dân xã Quang Vinh tỉnh Cao Bằng</v>
      </c>
      <c r="C339" s="19" t="s">
        <v>12</v>
      </c>
      <c r="D339" s="23"/>
      <c r="E339" s="21" t="s">
        <v>13</v>
      </c>
      <c r="F339" s="21" t="s">
        <v>13</v>
      </c>
      <c r="G339" s="21" t="s">
        <v>13</v>
      </c>
      <c r="H339" s="21" t="s">
        <v>13</v>
      </c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x14ac:dyDescent="0.25">
      <c r="A340" s="17">
        <v>2339</v>
      </c>
      <c r="B340" s="18" t="str">
        <f>HYPERLINK("https://www.facebook.com/profile.php?id=100079858185726", "Công an xã Xuân Nội tỉnh Cao Bằng")</f>
        <v>Công an xã Xuân Nội tỉnh Cao Bằng</v>
      </c>
      <c r="C340" s="19" t="s">
        <v>12</v>
      </c>
      <c r="D340" s="20" t="s">
        <v>43</v>
      </c>
      <c r="E340" s="21" t="s">
        <v>13</v>
      </c>
      <c r="F340" s="21" t="s">
        <v>13</v>
      </c>
      <c r="G340" s="21" t="s">
        <v>13</v>
      </c>
      <c r="H340" s="21" t="s">
        <v>14</v>
      </c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x14ac:dyDescent="0.25">
      <c r="A341" s="17">
        <v>2340</v>
      </c>
      <c r="B341" s="22" t="str">
        <f>HYPERLINK("https://trungkhanh.caobang.gov.vn/xa-xuan-noi/xa-xuan-noi-622667", "UBND Ủy ban nhân dân xã Xuân Nội tỉnh Cao Bằng")</f>
        <v>UBND Ủy ban nhân dân xã Xuân Nội tỉnh Cao Bằng</v>
      </c>
      <c r="C341" s="19" t="s">
        <v>12</v>
      </c>
      <c r="D341" s="23"/>
      <c r="E341" s="21" t="s">
        <v>13</v>
      </c>
      <c r="F341" s="21" t="s">
        <v>13</v>
      </c>
      <c r="G341" s="21" t="s">
        <v>13</v>
      </c>
      <c r="H341" s="21" t="s">
        <v>13</v>
      </c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x14ac:dyDescent="0.25">
      <c r="A342" s="17">
        <v>2341</v>
      </c>
      <c r="B342" s="22" t="str">
        <f>HYPERLINK("https://www.facebook.com/TuoitreConganCaoBang/", "Công an xã Quang Trung tỉnh Cao Bằng")</f>
        <v>Công an xã Quang Trung tỉnh Cao Bằng</v>
      </c>
      <c r="C342" s="19" t="s">
        <v>12</v>
      </c>
      <c r="D342" s="20" t="s">
        <v>43</v>
      </c>
      <c r="E342" s="21" t="s">
        <v>13</v>
      </c>
      <c r="F342" s="21" t="s">
        <v>13</v>
      </c>
      <c r="G342" s="21" t="s">
        <v>13</v>
      </c>
      <c r="H342" s="21" t="s">
        <v>14</v>
      </c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x14ac:dyDescent="0.25">
      <c r="A343" s="17">
        <v>2342</v>
      </c>
      <c r="B343" s="22" t="str">
        <f>HYPERLINK("http://quangtrung.trungkhanh.caobang.gov.vn/", "UBND Ủy ban nhân dân xã Quang Trung tỉnh Cao Bằng")</f>
        <v>UBND Ủy ban nhân dân xã Quang Trung tỉnh Cao Bằng</v>
      </c>
      <c r="C343" s="19" t="s">
        <v>12</v>
      </c>
      <c r="D343" s="23"/>
      <c r="E343" s="21" t="s">
        <v>13</v>
      </c>
      <c r="F343" s="21" t="s">
        <v>13</v>
      </c>
      <c r="G343" s="21" t="s">
        <v>13</v>
      </c>
      <c r="H343" s="21" t="s">
        <v>13</v>
      </c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x14ac:dyDescent="0.25">
      <c r="A344" s="17">
        <v>2343</v>
      </c>
      <c r="B344" s="18" t="str">
        <f>HYPERLINK("", "Công an xã Lưu Ngọc tỉnh Cao Bằng")</f>
        <v>Công an xã Lưu Ngọc tỉnh Cao Bằng</v>
      </c>
      <c r="C344" s="19" t="s">
        <v>12</v>
      </c>
      <c r="D344" s="20"/>
      <c r="E344" s="21" t="s">
        <v>13</v>
      </c>
      <c r="F344" s="21" t="s">
        <v>13</v>
      </c>
      <c r="G344" s="21" t="s">
        <v>13</v>
      </c>
      <c r="H344" s="21" t="s">
        <v>14</v>
      </c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x14ac:dyDescent="0.25">
      <c r="A345" s="17">
        <v>2344</v>
      </c>
      <c r="B345" s="22" t="str">
        <f>HYPERLINK("https://trungkhanh.caobang.gov.vn/1352/34154/83364/xa-quang-vinh", "UBND Ủy ban nhân dân xã Lưu Ngọc tỉnh Cao Bằng")</f>
        <v>UBND Ủy ban nhân dân xã Lưu Ngọc tỉnh Cao Bằng</v>
      </c>
      <c r="C345" s="19" t="s">
        <v>12</v>
      </c>
      <c r="D345" s="23"/>
      <c r="E345" s="21" t="s">
        <v>13</v>
      </c>
      <c r="F345" s="21" t="s">
        <v>13</v>
      </c>
      <c r="G345" s="21" t="s">
        <v>13</v>
      </c>
      <c r="H345" s="21" t="s">
        <v>13</v>
      </c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x14ac:dyDescent="0.25">
      <c r="A346" s="17">
        <v>2345</v>
      </c>
      <c r="B346" s="22" t="str">
        <f>HYPERLINK("https://www.facebook.com/p/C%C3%B4ng-an-x%C3%A3-Cao-Ch%C6%B0%C6%A1ng-huy%E1%BB%87n-Tr%C3%B9ng-Kh%C3%A1nh-t%E1%BB%89nh-Cao-B%E1%BA%B1ng-100072120556456/", "Công an xã Cao Chương tỉnh Cao Bằng")</f>
        <v>Công an xã Cao Chương tỉnh Cao Bằng</v>
      </c>
      <c r="C346" s="19" t="s">
        <v>12</v>
      </c>
      <c r="D346" s="20" t="s">
        <v>43</v>
      </c>
      <c r="E346" s="21" t="s">
        <v>13</v>
      </c>
      <c r="F346" s="21" t="s">
        <v>13</v>
      </c>
      <c r="G346" s="21" t="s">
        <v>13</v>
      </c>
      <c r="H346" s="21" t="s">
        <v>14</v>
      </c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x14ac:dyDescent="0.25">
      <c r="A347" s="17">
        <v>2346</v>
      </c>
      <c r="B347" s="22" t="str">
        <f>HYPERLINK("https://trungkhanh.caobang.gov.vn/1352/34154/83351/-xa-cao-chuong", "UBND Ủy ban nhân dân xã Cao Chương tỉnh Cao Bằng")</f>
        <v>UBND Ủy ban nhân dân xã Cao Chương tỉnh Cao Bằng</v>
      </c>
      <c r="C347" s="19" t="s">
        <v>12</v>
      </c>
      <c r="D347" s="23"/>
      <c r="E347" s="21" t="s">
        <v>13</v>
      </c>
      <c r="F347" s="21" t="s">
        <v>13</v>
      </c>
      <c r="G347" s="21" t="s">
        <v>13</v>
      </c>
      <c r="H347" s="21" t="s">
        <v>13</v>
      </c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x14ac:dyDescent="0.25">
      <c r="A348" s="17">
        <v>2347</v>
      </c>
      <c r="B348" s="22" t="s">
        <v>115</v>
      </c>
      <c r="C348" s="24" t="s">
        <v>13</v>
      </c>
      <c r="D348" s="20" t="s">
        <v>43</v>
      </c>
      <c r="E348" s="21" t="s">
        <v>13</v>
      </c>
      <c r="F348" s="21" t="s">
        <v>13</v>
      </c>
      <c r="G348" s="21" t="s">
        <v>13</v>
      </c>
      <c r="H348" s="21" t="s">
        <v>14</v>
      </c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x14ac:dyDescent="0.25">
      <c r="A349" s="17">
        <v>2348</v>
      </c>
      <c r="B349" s="22" t="str">
        <f>HYPERLINK("https://quoctoan.quanghoa.caobang.gov.vn/", "UBND Ủy ban nhân dân xã Quốc Toản tỉnh Cao Bằng")</f>
        <v>UBND Ủy ban nhân dân xã Quốc Toản tỉnh Cao Bằng</v>
      </c>
      <c r="C349" s="19" t="s">
        <v>12</v>
      </c>
      <c r="D349" s="23"/>
      <c r="E349" s="21" t="s">
        <v>13</v>
      </c>
      <c r="F349" s="21" t="s">
        <v>13</v>
      </c>
      <c r="G349" s="21" t="s">
        <v>13</v>
      </c>
      <c r="H349" s="21" t="s">
        <v>13</v>
      </c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x14ac:dyDescent="0.25">
      <c r="A350" s="17">
        <v>2349</v>
      </c>
      <c r="B350" s="18" t="str">
        <f>HYPERLINK("", "Công an thị trấn Trùng Khánh tỉnh Cao Bằng")</f>
        <v>Công an thị trấn Trùng Khánh tỉnh Cao Bằng</v>
      </c>
      <c r="C350" s="19" t="s">
        <v>12</v>
      </c>
      <c r="D350" s="20" t="s">
        <v>43</v>
      </c>
      <c r="E350" s="21" t="s">
        <v>13</v>
      </c>
      <c r="F350" s="21" t="s">
        <v>13</v>
      </c>
      <c r="G350" s="21" t="s">
        <v>13</v>
      </c>
      <c r="H350" s="21" t="s">
        <v>14</v>
      </c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x14ac:dyDescent="0.25">
      <c r="A351" s="17">
        <v>2350</v>
      </c>
      <c r="B351" s="22" t="str">
        <f>HYPERLINK("https://trungkhanh.caobang.gov.vn/", "UBND Ủy ban nhân dân thị trấn Trùng Khánh tỉnh Cao Bằng")</f>
        <v>UBND Ủy ban nhân dân thị trấn Trùng Khánh tỉnh Cao Bằng</v>
      </c>
      <c r="C351" s="19" t="s">
        <v>12</v>
      </c>
      <c r="D351" s="23"/>
      <c r="E351" s="21" t="s">
        <v>13</v>
      </c>
      <c r="F351" s="21" t="s">
        <v>13</v>
      </c>
      <c r="G351" s="21" t="s">
        <v>13</v>
      </c>
      <c r="H351" s="21" t="s">
        <v>13</v>
      </c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x14ac:dyDescent="0.25">
      <c r="A352" s="17">
        <v>2351</v>
      </c>
      <c r="B352" s="22" t="s">
        <v>116</v>
      </c>
      <c r="C352" s="24" t="s">
        <v>13</v>
      </c>
      <c r="D352" s="20" t="s">
        <v>43</v>
      </c>
      <c r="E352" s="21" t="s">
        <v>13</v>
      </c>
      <c r="F352" s="21" t="s">
        <v>13</v>
      </c>
      <c r="G352" s="21" t="s">
        <v>13</v>
      </c>
      <c r="H352" s="21" t="s">
        <v>14</v>
      </c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x14ac:dyDescent="0.25">
      <c r="A353" s="17">
        <v>2352</v>
      </c>
      <c r="B353" s="22" t="str">
        <f>HYPERLINK("https://trungkhanh.caobang.gov.vn/1352/34154/94766/xa-ngoc-khe", "UBND Ủy ban nhân dân xã Ngọc Khê tỉnh Cao Bằng")</f>
        <v>UBND Ủy ban nhân dân xã Ngọc Khê tỉnh Cao Bằng</v>
      </c>
      <c r="C353" s="19" t="s">
        <v>12</v>
      </c>
      <c r="D353" s="23"/>
      <c r="E353" s="21" t="s">
        <v>13</v>
      </c>
      <c r="F353" s="21" t="s">
        <v>13</v>
      </c>
      <c r="G353" s="21" t="s">
        <v>13</v>
      </c>
      <c r="H353" s="21" t="s">
        <v>13</v>
      </c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x14ac:dyDescent="0.25">
      <c r="A354" s="17">
        <v>2353</v>
      </c>
      <c r="B354" s="18" t="str">
        <f>HYPERLINK("https://www.facebook.com/profile.php?id=100076673043311", "Công an xã Ngọc Côn tỉnh Cao Bằng")</f>
        <v>Công an xã Ngọc Côn tỉnh Cao Bằng</v>
      </c>
      <c r="C354" s="19" t="s">
        <v>12</v>
      </c>
      <c r="D354" s="20" t="s">
        <v>43</v>
      </c>
      <c r="E354" s="21" t="s">
        <v>13</v>
      </c>
      <c r="F354" s="21" t="str">
        <f>HYPERLINK("mailto:conganxangoccon@gmail.com", "conganxangoccon@gmail.com")</f>
        <v>conganxangoccon@gmail.com</v>
      </c>
      <c r="G354" s="21" t="s">
        <v>117</v>
      </c>
      <c r="H354" s="21" t="s">
        <v>13</v>
      </c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x14ac:dyDescent="0.25">
      <c r="A355" s="17">
        <v>2354</v>
      </c>
      <c r="B355" s="22" t="str">
        <f>HYPERLINK("https://ngoccon.trungkhanh.caobang.gov.vn/", "UBND Ủy ban nhân dân xã Ngọc Côn tỉnh Cao Bằng")</f>
        <v>UBND Ủy ban nhân dân xã Ngọc Côn tỉnh Cao Bằng</v>
      </c>
      <c r="C355" s="19" t="s">
        <v>12</v>
      </c>
      <c r="D355" s="23"/>
      <c r="E355" s="21" t="s">
        <v>13</v>
      </c>
      <c r="F355" s="21" t="s">
        <v>13</v>
      </c>
      <c r="G355" s="21" t="s">
        <v>13</v>
      </c>
      <c r="H355" s="21" t="s">
        <v>13</v>
      </c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x14ac:dyDescent="0.25">
      <c r="A356" s="17">
        <v>2355</v>
      </c>
      <c r="B356" s="18" t="str">
        <f>HYPERLINK("https://www.facebook.com/profile.php?id=61552741508873", "Công an xã Phong Nậm tỉnh Cao Bằng")</f>
        <v>Công an xã Phong Nậm tỉnh Cao Bằng</v>
      </c>
      <c r="C356" s="19" t="s">
        <v>12</v>
      </c>
      <c r="D356" s="20" t="s">
        <v>43</v>
      </c>
      <c r="E356" s="21" t="s">
        <v>118</v>
      </c>
      <c r="F356" s="21" t="str">
        <f>HYPERLINK("mailto:caxphongnam@gmail.com", "caxphongnam@gmail.com")</f>
        <v>caxphongnam@gmail.com</v>
      </c>
      <c r="G356" s="21" t="s">
        <v>13</v>
      </c>
      <c r="H356" s="21" t="s">
        <v>14</v>
      </c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x14ac:dyDescent="0.25">
      <c r="A357" s="17">
        <v>2356</v>
      </c>
      <c r="B357" s="22" t="str">
        <f>HYPERLINK("https://phongnam.trungkhanh.caobang.gov.vn/", "UBND Ủy ban nhân dân xã Phong Nậm tỉnh Cao Bằng")</f>
        <v>UBND Ủy ban nhân dân xã Phong Nậm tỉnh Cao Bằng</v>
      </c>
      <c r="C357" s="19" t="s">
        <v>12</v>
      </c>
      <c r="D357" s="23"/>
      <c r="E357" s="21" t="s">
        <v>13</v>
      </c>
      <c r="F357" s="21" t="s">
        <v>13</v>
      </c>
      <c r="G357" s="21" t="s">
        <v>13</v>
      </c>
      <c r="H357" s="21" t="s">
        <v>13</v>
      </c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x14ac:dyDescent="0.25">
      <c r="A358" s="17">
        <v>2357</v>
      </c>
      <c r="B358" s="18" t="str">
        <f>HYPERLINK("", "Công an xã Ngọc Chung tỉnh Cao Bằng")</f>
        <v>Công an xã Ngọc Chung tỉnh Cao Bằng</v>
      </c>
      <c r="C358" s="19" t="s">
        <v>12</v>
      </c>
      <c r="D358" s="20"/>
      <c r="E358" s="21" t="s">
        <v>13</v>
      </c>
      <c r="F358" s="21" t="s">
        <v>13</v>
      </c>
      <c r="G358" s="21" t="s">
        <v>13</v>
      </c>
      <c r="H358" s="21" t="s">
        <v>14</v>
      </c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x14ac:dyDescent="0.25">
      <c r="A359" s="17">
        <v>2358</v>
      </c>
      <c r="B359" s="22" t="str">
        <f>HYPERLINK("http://ngocdong.haquang.caobang.gov.vn/", "UBND Ủy ban nhân dân xã Ngọc Chung tỉnh Cao Bằng")</f>
        <v>UBND Ủy ban nhân dân xã Ngọc Chung tỉnh Cao Bằng</v>
      </c>
      <c r="C359" s="19" t="s">
        <v>12</v>
      </c>
      <c r="D359" s="23"/>
      <c r="E359" s="21" t="s">
        <v>13</v>
      </c>
      <c r="F359" s="21" t="s">
        <v>13</v>
      </c>
      <c r="G359" s="21" t="s">
        <v>13</v>
      </c>
      <c r="H359" s="21" t="s">
        <v>13</v>
      </c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x14ac:dyDescent="0.25">
      <c r="A360" s="17">
        <v>2359</v>
      </c>
      <c r="B360" s="22" t="str">
        <f>HYPERLINK("https://www.facebook.com/p/C%C3%B4ng-an-x%C3%A3-%C4%90%C3%ACnh-Phong-huy%E1%BB%87n-Tr%C3%B9ng-Kh%C3%A1nh-t%E1%BB%89nh-Cao-B%E1%BA%B1ng-100067626975897/", "Công an xã Đình Phong tỉnh Cao Bằng")</f>
        <v>Công an xã Đình Phong tỉnh Cao Bằng</v>
      </c>
      <c r="C360" s="19" t="s">
        <v>12</v>
      </c>
      <c r="D360" s="20" t="s">
        <v>43</v>
      </c>
      <c r="E360" s="21" t="s">
        <v>13</v>
      </c>
      <c r="F360" s="21" t="s">
        <v>13</v>
      </c>
      <c r="G360" s="21" t="s">
        <v>13</v>
      </c>
      <c r="H360" s="21" t="s">
        <v>14</v>
      </c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x14ac:dyDescent="0.25">
      <c r="A361" s="17">
        <v>2360</v>
      </c>
      <c r="B361" s="22" t="str">
        <f>HYPERLINK("https://trungkhanh.caobang.gov.vn/xa-dinh-phong", "UBND Ủy ban nhân dân xã Đình Phong tỉnh Cao Bằng")</f>
        <v>UBND Ủy ban nhân dân xã Đình Phong tỉnh Cao Bằng</v>
      </c>
      <c r="C361" s="19" t="s">
        <v>12</v>
      </c>
      <c r="D361" s="23"/>
      <c r="E361" s="21" t="s">
        <v>13</v>
      </c>
      <c r="F361" s="21" t="s">
        <v>13</v>
      </c>
      <c r="G361" s="21" t="s">
        <v>13</v>
      </c>
      <c r="H361" s="21" t="s">
        <v>13</v>
      </c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x14ac:dyDescent="0.25">
      <c r="A362" s="17">
        <v>2361</v>
      </c>
      <c r="B362" s="22" t="s">
        <v>119</v>
      </c>
      <c r="C362" s="24" t="s">
        <v>13</v>
      </c>
      <c r="D362" s="20"/>
      <c r="E362" s="21" t="s">
        <v>13</v>
      </c>
      <c r="F362" s="21" t="s">
        <v>13</v>
      </c>
      <c r="G362" s="21" t="s">
        <v>13</v>
      </c>
      <c r="H362" s="21" t="s">
        <v>14</v>
      </c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x14ac:dyDescent="0.25">
      <c r="A363" s="17">
        <v>2362</v>
      </c>
      <c r="B363" s="22" t="str">
        <f>HYPERLINK("https://trungkhanh.caobang.gov.vn/xa-lang-hieu", "UBND Ủy ban nhân dân xã Lăng Yên tỉnh Cao Bằng")</f>
        <v>UBND Ủy ban nhân dân xã Lăng Yên tỉnh Cao Bằng</v>
      </c>
      <c r="C363" s="19" t="s">
        <v>12</v>
      </c>
      <c r="D363" s="23"/>
      <c r="E363" s="21" t="s">
        <v>13</v>
      </c>
      <c r="F363" s="21" t="s">
        <v>13</v>
      </c>
      <c r="G363" s="21" t="s">
        <v>13</v>
      </c>
      <c r="H363" s="21" t="s">
        <v>13</v>
      </c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x14ac:dyDescent="0.25">
      <c r="A364" s="17">
        <v>2363</v>
      </c>
      <c r="B364" s="22" t="s">
        <v>120</v>
      </c>
      <c r="C364" s="24" t="s">
        <v>13</v>
      </c>
      <c r="D364" s="20" t="s">
        <v>43</v>
      </c>
      <c r="E364" s="21" t="s">
        <v>13</v>
      </c>
      <c r="F364" s="21" t="s">
        <v>13</v>
      </c>
      <c r="G364" s="21" t="s">
        <v>13</v>
      </c>
      <c r="H364" s="21" t="s">
        <v>14</v>
      </c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x14ac:dyDescent="0.25">
      <c r="A365" s="17">
        <v>2364</v>
      </c>
      <c r="B365" s="22" t="str">
        <f>HYPERLINK("https://damthuy.trungkhanh.caobang.gov.vn/", "UBND Ủy ban nhân dân xã Đàm Thuỷ tỉnh Cao Bằng")</f>
        <v>UBND Ủy ban nhân dân xã Đàm Thuỷ tỉnh Cao Bằng</v>
      </c>
      <c r="C365" s="19" t="s">
        <v>12</v>
      </c>
      <c r="D365" s="23"/>
      <c r="E365" s="21" t="s">
        <v>13</v>
      </c>
      <c r="F365" s="21" t="s">
        <v>13</v>
      </c>
      <c r="G365" s="21" t="s">
        <v>13</v>
      </c>
      <c r="H365" s="21" t="s">
        <v>13</v>
      </c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x14ac:dyDescent="0.25">
      <c r="A366" s="17">
        <v>2365</v>
      </c>
      <c r="B366" s="22" t="s">
        <v>121</v>
      </c>
      <c r="C366" s="24" t="s">
        <v>13</v>
      </c>
      <c r="D366" s="20" t="s">
        <v>43</v>
      </c>
      <c r="E366" s="21" t="s">
        <v>13</v>
      </c>
      <c r="F366" s="21" t="s">
        <v>13</v>
      </c>
      <c r="G366" s="21" t="s">
        <v>13</v>
      </c>
      <c r="H366" s="21" t="s">
        <v>14</v>
      </c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x14ac:dyDescent="0.25">
      <c r="A367" s="17">
        <v>2366</v>
      </c>
      <c r="B367" s="22" t="str">
        <f>HYPERLINK("https://trungkhanh.caobang.gov.vn/xa-kham-thanh", "UBND Ủy ban nhân dân xã Khâm Thành tỉnh Cao Bằng")</f>
        <v>UBND Ủy ban nhân dân xã Khâm Thành tỉnh Cao Bằng</v>
      </c>
      <c r="C367" s="19" t="s">
        <v>12</v>
      </c>
      <c r="D367" s="23"/>
      <c r="E367" s="21" t="s">
        <v>13</v>
      </c>
      <c r="F367" s="21" t="s">
        <v>13</v>
      </c>
      <c r="G367" s="21" t="s">
        <v>13</v>
      </c>
      <c r="H367" s="21" t="s">
        <v>13</v>
      </c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x14ac:dyDescent="0.25">
      <c r="A368" s="17">
        <v>2367</v>
      </c>
      <c r="B368" s="22" t="s">
        <v>122</v>
      </c>
      <c r="C368" s="24" t="s">
        <v>13</v>
      </c>
      <c r="D368" s="20" t="s">
        <v>43</v>
      </c>
      <c r="E368" s="21" t="s">
        <v>13</v>
      </c>
      <c r="F368" s="21" t="s">
        <v>13</v>
      </c>
      <c r="G368" s="21" t="s">
        <v>13</v>
      </c>
      <c r="H368" s="21" t="s">
        <v>14</v>
      </c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x14ac:dyDescent="0.25">
      <c r="A369" s="17">
        <v>2368</v>
      </c>
      <c r="B369" s="22" t="str">
        <f>HYPERLINK("https://chivien.trungkhanh.caobang.gov.vn/", "UBND Ủy ban nhân dân xã Chí Viễn tỉnh Cao Bằng")</f>
        <v>UBND Ủy ban nhân dân xã Chí Viễn tỉnh Cao Bằng</v>
      </c>
      <c r="C369" s="19" t="s">
        <v>12</v>
      </c>
      <c r="D369" s="23"/>
      <c r="E369" s="21" t="s">
        <v>13</v>
      </c>
      <c r="F369" s="21" t="s">
        <v>13</v>
      </c>
      <c r="G369" s="21" t="s">
        <v>13</v>
      </c>
      <c r="H369" s="21" t="s">
        <v>13</v>
      </c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x14ac:dyDescent="0.25">
      <c r="A370" s="17">
        <v>2369</v>
      </c>
      <c r="B370" s="22" t="str">
        <f>HYPERLINK("https://www.facebook.com/p/C%C3%B4ng-an-x%C3%A3-L%C4%83ng-Hi%E1%BA%BFu-huy%E1%BB%87n-Tr%C3%B9ng-Kh%C3%A1nh-t%E1%BB%89nh-Cao-B%E1%BA%B1ng-100083399404318/", "Công an xã Lăng Hiếu tỉnh Cao Bằng")</f>
        <v>Công an xã Lăng Hiếu tỉnh Cao Bằng</v>
      </c>
      <c r="C370" s="19" t="s">
        <v>12</v>
      </c>
      <c r="D370" s="20" t="s">
        <v>43</v>
      </c>
      <c r="E370" s="21" t="s">
        <v>13</v>
      </c>
      <c r="F370" s="21" t="s">
        <v>13</v>
      </c>
      <c r="G370" s="21" t="s">
        <v>13</v>
      </c>
      <c r="H370" s="21" t="s">
        <v>14</v>
      </c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x14ac:dyDescent="0.25">
      <c r="A371" s="17">
        <v>2370</v>
      </c>
      <c r="B371" s="22" t="str">
        <f>HYPERLINK("https://trungkhanh.caobang.gov.vn/xa-lang-hieu", "UBND Ủy ban nhân dân xã Lăng Hiếu tỉnh Cao Bằng")</f>
        <v>UBND Ủy ban nhân dân xã Lăng Hiếu tỉnh Cao Bằng</v>
      </c>
      <c r="C371" s="19" t="s">
        <v>12</v>
      </c>
      <c r="D371" s="23"/>
      <c r="E371" s="21" t="s">
        <v>13</v>
      </c>
      <c r="F371" s="21" t="s">
        <v>13</v>
      </c>
      <c r="G371" s="21" t="s">
        <v>13</v>
      </c>
      <c r="H371" s="21" t="s">
        <v>13</v>
      </c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x14ac:dyDescent="0.25">
      <c r="A372" s="17">
        <v>2371</v>
      </c>
      <c r="B372" s="22" t="s">
        <v>123</v>
      </c>
      <c r="C372" s="24" t="s">
        <v>13</v>
      </c>
      <c r="D372" s="20" t="s">
        <v>43</v>
      </c>
      <c r="E372" s="21" t="s">
        <v>13</v>
      </c>
      <c r="F372" s="21" t="s">
        <v>13</v>
      </c>
      <c r="G372" s="21" t="s">
        <v>13</v>
      </c>
      <c r="H372" s="21" t="s">
        <v>14</v>
      </c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x14ac:dyDescent="0.25">
      <c r="A373" s="17">
        <v>2372</v>
      </c>
      <c r="B373" s="22" t="str">
        <f>HYPERLINK("http://phongchau.trungkhanh.caobang.gov.vn/", "UBND Ủy ban nhân dân xã Phong Châu tỉnh Cao Bằng")</f>
        <v>UBND Ủy ban nhân dân xã Phong Châu tỉnh Cao Bằng</v>
      </c>
      <c r="C373" s="19" t="s">
        <v>12</v>
      </c>
      <c r="D373" s="23"/>
      <c r="E373" s="21" t="s">
        <v>13</v>
      </c>
      <c r="F373" s="21" t="s">
        <v>13</v>
      </c>
      <c r="G373" s="21" t="s">
        <v>13</v>
      </c>
      <c r="H373" s="21" t="s">
        <v>13</v>
      </c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x14ac:dyDescent="0.25">
      <c r="A374" s="17">
        <v>2373</v>
      </c>
      <c r="B374" s="18" t="str">
        <f>HYPERLINK("", "Công an xã Đình Minh tỉnh Cao Bằng")</f>
        <v>Công an xã Đình Minh tỉnh Cao Bằng</v>
      </c>
      <c r="C374" s="19" t="s">
        <v>12</v>
      </c>
      <c r="D374" s="20"/>
      <c r="E374" s="21" t="s">
        <v>13</v>
      </c>
      <c r="F374" s="21" t="s">
        <v>13</v>
      </c>
      <c r="G374" s="21" t="s">
        <v>13</v>
      </c>
      <c r="H374" s="21" t="s">
        <v>14</v>
      </c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x14ac:dyDescent="0.25">
      <c r="A375" s="17">
        <v>2374</v>
      </c>
      <c r="B375" s="22" t="str">
        <f>HYPERLINK("https://trungkhanh.caobang.gov.vn/xa-dinh-phong", "UBND Ủy ban nhân dân xã Đình Minh tỉnh Cao Bằng")</f>
        <v>UBND Ủy ban nhân dân xã Đình Minh tỉnh Cao Bằng</v>
      </c>
      <c r="C375" s="19" t="s">
        <v>12</v>
      </c>
      <c r="D375" s="23"/>
      <c r="E375" s="21" t="s">
        <v>13</v>
      </c>
      <c r="F375" s="21" t="s">
        <v>13</v>
      </c>
      <c r="G375" s="21" t="s">
        <v>13</v>
      </c>
      <c r="H375" s="21" t="s">
        <v>13</v>
      </c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x14ac:dyDescent="0.25">
      <c r="A376" s="17">
        <v>2375</v>
      </c>
      <c r="B376" s="18" t="str">
        <f>HYPERLINK("", "Công an xã Cảnh Tiên tỉnh Cao Bằng")</f>
        <v>Công an xã Cảnh Tiên tỉnh Cao Bằng</v>
      </c>
      <c r="C376" s="19" t="s">
        <v>12</v>
      </c>
      <c r="D376" s="20"/>
      <c r="E376" s="21" t="s">
        <v>13</v>
      </c>
      <c r="F376" s="21" t="s">
        <v>13</v>
      </c>
      <c r="G376" s="21" t="s">
        <v>13</v>
      </c>
      <c r="H376" s="21" t="s">
        <v>14</v>
      </c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x14ac:dyDescent="0.25">
      <c r="A377" s="17">
        <v>2376</v>
      </c>
      <c r="B377" s="22" t="str">
        <f>HYPERLINK("https://trungkhanh.caobang.gov.vn/xa-lang-hieu", "UBND Ủy ban nhân dân xã Cảnh Tiên tỉnh Cao Bằng")</f>
        <v>UBND Ủy ban nhân dân xã Cảnh Tiên tỉnh Cao Bằng</v>
      </c>
      <c r="C377" s="19" t="s">
        <v>12</v>
      </c>
      <c r="D377" s="23"/>
      <c r="E377" s="21" t="s">
        <v>13</v>
      </c>
      <c r="F377" s="21" t="s">
        <v>13</v>
      </c>
      <c r="G377" s="21" t="s">
        <v>13</v>
      </c>
      <c r="H377" s="21" t="s">
        <v>13</v>
      </c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x14ac:dyDescent="0.25">
      <c r="A378" s="17">
        <v>2377</v>
      </c>
      <c r="B378" s="22" t="s">
        <v>124</v>
      </c>
      <c r="C378" s="24" t="s">
        <v>13</v>
      </c>
      <c r="D378" s="20" t="s">
        <v>43</v>
      </c>
      <c r="E378" s="21" t="s">
        <v>13</v>
      </c>
      <c r="F378" s="21" t="s">
        <v>13</v>
      </c>
      <c r="G378" s="21" t="s">
        <v>13</v>
      </c>
      <c r="H378" s="21" t="s">
        <v>14</v>
      </c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x14ac:dyDescent="0.25">
      <c r="A379" s="17">
        <v>2378</v>
      </c>
      <c r="B379" s="22" t="str">
        <f>HYPERLINK("https://trungkhanh.caobang.gov.vn/xa-trung-phuc", "UBND Ủy ban nhân dân xã Trung Phúc tỉnh Cao Bằng")</f>
        <v>UBND Ủy ban nhân dân xã Trung Phúc tỉnh Cao Bằng</v>
      </c>
      <c r="C379" s="19" t="s">
        <v>12</v>
      </c>
      <c r="D379" s="23"/>
      <c r="E379" s="21" t="s">
        <v>13</v>
      </c>
      <c r="F379" s="21" t="s">
        <v>13</v>
      </c>
      <c r="G379" s="21" t="s">
        <v>13</v>
      </c>
      <c r="H379" s="21" t="s">
        <v>13</v>
      </c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x14ac:dyDescent="0.25">
      <c r="A380" s="17">
        <v>2379</v>
      </c>
      <c r="B380" s="22" t="str">
        <f>HYPERLINK("https://www.facebook.com/TuoitreConganCaoBang/", "Công an xã Cao Thăng tỉnh Cao Bằng")</f>
        <v>Công an xã Cao Thăng tỉnh Cao Bằng</v>
      </c>
      <c r="C380" s="19" t="s">
        <v>12</v>
      </c>
      <c r="D380" s="20" t="s">
        <v>43</v>
      </c>
      <c r="E380" s="21" t="s">
        <v>13</v>
      </c>
      <c r="F380" s="21" t="s">
        <v>13</v>
      </c>
      <c r="G380" s="21" t="s">
        <v>13</v>
      </c>
      <c r="H380" s="21" t="s">
        <v>14</v>
      </c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x14ac:dyDescent="0.25">
      <c r="A381" s="17">
        <v>2380</v>
      </c>
      <c r="B381" s="22" t="str">
        <f>HYPERLINK("https://trungkhanh.caobang.gov.vn/1352/34154/94757/xa-cao-thang", "UBND Ủy ban nhân dân xã Cao Thăng tỉnh Cao Bằng")</f>
        <v>UBND Ủy ban nhân dân xã Cao Thăng tỉnh Cao Bằng</v>
      </c>
      <c r="C381" s="19" t="s">
        <v>12</v>
      </c>
      <c r="D381" s="23"/>
      <c r="E381" s="21" t="s">
        <v>13</v>
      </c>
      <c r="F381" s="21" t="s">
        <v>13</v>
      </c>
      <c r="G381" s="21" t="s">
        <v>13</v>
      </c>
      <c r="H381" s="21" t="s">
        <v>13</v>
      </c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x14ac:dyDescent="0.25">
      <c r="A382" s="17">
        <v>2381</v>
      </c>
      <c r="B382" s="22" t="str">
        <f>HYPERLINK("https://www.facebook.com/TuoitreConganCaoBang/", "Công an xã Đức Hồng tỉnh Cao Bằng")</f>
        <v>Công an xã Đức Hồng tỉnh Cao Bằng</v>
      </c>
      <c r="C382" s="19" t="s">
        <v>12</v>
      </c>
      <c r="D382" s="20" t="s">
        <v>43</v>
      </c>
      <c r="E382" s="21" t="s">
        <v>13</v>
      </c>
      <c r="F382" s="21" t="s">
        <v>13</v>
      </c>
      <c r="G382" s="21" t="s">
        <v>13</v>
      </c>
      <c r="H382" s="21" t="s">
        <v>14</v>
      </c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x14ac:dyDescent="0.25">
      <c r="A383" s="17">
        <v>2382</v>
      </c>
      <c r="B383" s="22" t="str">
        <f>HYPERLINK("https://trungkhanh.caobang.gov.vn/xa-duc-hong", "UBND Ủy ban nhân dân xã Đức Hồng tỉnh Cao Bằng")</f>
        <v>UBND Ủy ban nhân dân xã Đức Hồng tỉnh Cao Bằng</v>
      </c>
      <c r="C383" s="19" t="s">
        <v>12</v>
      </c>
      <c r="D383" s="23"/>
      <c r="E383" s="21" t="s">
        <v>13</v>
      </c>
      <c r="F383" s="21" t="s">
        <v>13</v>
      </c>
      <c r="G383" s="21" t="s">
        <v>13</v>
      </c>
      <c r="H383" s="21" t="s">
        <v>13</v>
      </c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x14ac:dyDescent="0.25">
      <c r="A384" s="17">
        <v>2383</v>
      </c>
      <c r="B384" s="18" t="str">
        <f>HYPERLINK("", "Công an xã Thông Hoè tỉnh Cao Bằng")</f>
        <v>Công an xã Thông Hoè tỉnh Cao Bằng</v>
      </c>
      <c r="C384" s="19" t="s">
        <v>12</v>
      </c>
      <c r="D384" s="20"/>
      <c r="E384" s="21" t="s">
        <v>13</v>
      </c>
      <c r="F384" s="21" t="s">
        <v>13</v>
      </c>
      <c r="G384" s="21" t="s">
        <v>13</v>
      </c>
      <c r="H384" s="21" t="s">
        <v>14</v>
      </c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x14ac:dyDescent="0.25">
      <c r="A385" s="17">
        <v>2384</v>
      </c>
      <c r="B385" s="22" t="str">
        <f>HYPERLINK("https://ubndtp.caobang.gov.vn/1297/31376/83747/ubnd-phuong-hop-giang", "UBND Ủy ban nhân dân xã Thông Hoè tỉnh Cao Bằng")</f>
        <v>UBND Ủy ban nhân dân xã Thông Hoè tỉnh Cao Bằng</v>
      </c>
      <c r="C385" s="19" t="s">
        <v>12</v>
      </c>
      <c r="D385" s="23"/>
      <c r="E385" s="21" t="s">
        <v>13</v>
      </c>
      <c r="F385" s="21" t="s">
        <v>13</v>
      </c>
      <c r="G385" s="21" t="s">
        <v>13</v>
      </c>
      <c r="H385" s="21" t="s">
        <v>13</v>
      </c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x14ac:dyDescent="0.25">
      <c r="A386" s="17">
        <v>2385</v>
      </c>
      <c r="B386" s="18" t="str">
        <f>HYPERLINK("", "Công an xã Thân Giáp tỉnh Cao Bằng")</f>
        <v>Công an xã Thân Giáp tỉnh Cao Bằng</v>
      </c>
      <c r="C386" s="19" t="s">
        <v>12</v>
      </c>
      <c r="D386" s="20"/>
      <c r="E386" s="21" t="s">
        <v>13</v>
      </c>
      <c r="F386" s="21" t="s">
        <v>13</v>
      </c>
      <c r="G386" s="21" t="s">
        <v>13</v>
      </c>
      <c r="H386" s="21" t="s">
        <v>14</v>
      </c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x14ac:dyDescent="0.25">
      <c r="A387" s="17">
        <v>2386</v>
      </c>
      <c r="B387" s="22" t="str">
        <f>HYPERLINK("https://trungkhanh.caobang.gov.vn/danh-ba-thu-dien-tu", "UBND Ủy ban nhân dân xã Thân Giáp tỉnh Cao Bằng")</f>
        <v>UBND Ủy ban nhân dân xã Thân Giáp tỉnh Cao Bằng</v>
      </c>
      <c r="C387" s="19" t="s">
        <v>12</v>
      </c>
      <c r="D387" s="23"/>
      <c r="E387" s="21" t="s">
        <v>13</v>
      </c>
      <c r="F387" s="21" t="s">
        <v>13</v>
      </c>
      <c r="G387" s="21" t="s">
        <v>13</v>
      </c>
      <c r="H387" s="21" t="s">
        <v>13</v>
      </c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x14ac:dyDescent="0.25">
      <c r="A388" s="17">
        <v>2387</v>
      </c>
      <c r="B388" s="22" t="s">
        <v>125</v>
      </c>
      <c r="C388" s="24" t="s">
        <v>13</v>
      </c>
      <c r="D388" s="20"/>
      <c r="E388" s="21" t="s">
        <v>13</v>
      </c>
      <c r="F388" s="21" t="s">
        <v>13</v>
      </c>
      <c r="G388" s="21" t="s">
        <v>13</v>
      </c>
      <c r="H388" s="21" t="s">
        <v>14</v>
      </c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x14ac:dyDescent="0.25">
      <c r="A389" s="17">
        <v>2388</v>
      </c>
      <c r="B389" s="22" t="str">
        <f>HYPERLINK("https://doaiduong.trungkhanh.caobang.gov.vn/uy-ban-nhan-dan", "UBND Ủy ban nhân dân xã Đoài Côn tỉnh Cao Bằng")</f>
        <v>UBND Ủy ban nhân dân xã Đoài Côn tỉnh Cao Bằng</v>
      </c>
      <c r="C389" s="19" t="s">
        <v>12</v>
      </c>
      <c r="D389" s="23"/>
      <c r="E389" s="21" t="s">
        <v>13</v>
      </c>
      <c r="F389" s="21" t="s">
        <v>13</v>
      </c>
      <c r="G389" s="21" t="s">
        <v>13</v>
      </c>
      <c r="H389" s="21" t="s">
        <v>13</v>
      </c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x14ac:dyDescent="0.25">
      <c r="A390" s="17">
        <v>2389</v>
      </c>
      <c r="B390" s="22" t="str">
        <f>HYPERLINK("https://www.facebook.com/p/C%C3%B4ng-an-x%C3%A3-Minh-Long-H%E1%BA%A1-Lang-Cao-B%E1%BA%B1ng-100068952858204/", "Công an xã Minh Long tỉnh Cao Bằng")</f>
        <v>Công an xã Minh Long tỉnh Cao Bằng</v>
      </c>
      <c r="C390" s="19" t="s">
        <v>12</v>
      </c>
      <c r="D390" s="20" t="s">
        <v>43</v>
      </c>
      <c r="E390" s="21" t="s">
        <v>13</v>
      </c>
      <c r="F390" s="21" t="s">
        <v>13</v>
      </c>
      <c r="G390" s="21" t="s">
        <v>13</v>
      </c>
      <c r="H390" s="21" t="s">
        <v>14</v>
      </c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x14ac:dyDescent="0.25">
      <c r="A391" s="17">
        <v>2390</v>
      </c>
      <c r="B391" s="22" t="str">
        <f>HYPERLINK("http://minhlong.halang.caobang.gov.vn/", "UBND Ủy ban nhân dân xã Minh Long tỉnh Cao Bằng")</f>
        <v>UBND Ủy ban nhân dân xã Minh Long tỉnh Cao Bằng</v>
      </c>
      <c r="C391" s="19" t="s">
        <v>12</v>
      </c>
      <c r="D391" s="23"/>
      <c r="E391" s="21" t="s">
        <v>13</v>
      </c>
      <c r="F391" s="21" t="s">
        <v>13</v>
      </c>
      <c r="G391" s="21" t="s">
        <v>13</v>
      </c>
      <c r="H391" s="21" t="s">
        <v>13</v>
      </c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x14ac:dyDescent="0.25">
      <c r="A392" s="17">
        <v>2391</v>
      </c>
      <c r="B392" s="18" t="str">
        <f>HYPERLINK("https://www.facebook.com/profile.php?id=100064894305530", "Công an xã Lý Quốc tỉnh Cao Bằng")</f>
        <v>Công an xã Lý Quốc tỉnh Cao Bằng</v>
      </c>
      <c r="C392" s="19" t="s">
        <v>12</v>
      </c>
      <c r="D392" s="20" t="s">
        <v>43</v>
      </c>
      <c r="E392" s="21" t="s">
        <v>126</v>
      </c>
      <c r="F392" s="21" t="str">
        <f>HYPERLINK("mailto:Conganxalyquoc01537@gmail.com", "Conganxalyquoc01537@gmail.com")</f>
        <v>Conganxalyquoc01537@gmail.com</v>
      </c>
      <c r="G392" s="21" t="s">
        <v>127</v>
      </c>
      <c r="H392" s="21" t="s">
        <v>13</v>
      </c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x14ac:dyDescent="0.25">
      <c r="A393" s="17">
        <v>2392</v>
      </c>
      <c r="B393" s="22" t="str">
        <f>HYPERLINK("https://lyquoc.halang.caobang.gov.vn/", "UBND Ủy ban nhân dân xã Lý Quốc tỉnh Cao Bằng")</f>
        <v>UBND Ủy ban nhân dân xã Lý Quốc tỉnh Cao Bằng</v>
      </c>
      <c r="C393" s="19" t="s">
        <v>12</v>
      </c>
      <c r="D393" s="23"/>
      <c r="E393" s="21" t="s">
        <v>13</v>
      </c>
      <c r="F393" s="21" t="s">
        <v>13</v>
      </c>
      <c r="G393" s="21" t="s">
        <v>13</v>
      </c>
      <c r="H393" s="21" t="s">
        <v>13</v>
      </c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x14ac:dyDescent="0.25">
      <c r="A394" s="17">
        <v>2393</v>
      </c>
      <c r="B394" s="22" t="s">
        <v>128</v>
      </c>
      <c r="C394" s="24" t="s">
        <v>13</v>
      </c>
      <c r="D394" s="20" t="s">
        <v>43</v>
      </c>
      <c r="E394" s="21" t="s">
        <v>13</v>
      </c>
      <c r="F394" s="21" t="s">
        <v>13</v>
      </c>
      <c r="G394" s="21" t="s">
        <v>13</v>
      </c>
      <c r="H394" s="21" t="s">
        <v>14</v>
      </c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x14ac:dyDescent="0.25">
      <c r="A395" s="17">
        <v>2394</v>
      </c>
      <c r="B395" s="22" t="str">
        <f>HYPERLINK("https://halang.caobang.gov.vn/ubnd-xa-thang-loi", "UBND Ủy ban nhân dân xã Thắng Lợi tỉnh Cao Bằng")</f>
        <v>UBND Ủy ban nhân dân xã Thắng Lợi tỉnh Cao Bằng</v>
      </c>
      <c r="C395" s="19" t="s">
        <v>12</v>
      </c>
      <c r="D395" s="23"/>
      <c r="E395" s="21" t="s">
        <v>13</v>
      </c>
      <c r="F395" s="21" t="s">
        <v>13</v>
      </c>
      <c r="G395" s="21" t="s">
        <v>13</v>
      </c>
      <c r="H395" s="21" t="s">
        <v>13</v>
      </c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x14ac:dyDescent="0.25">
      <c r="A396" s="17">
        <v>2395</v>
      </c>
      <c r="B396" s="22" t="s">
        <v>129</v>
      </c>
      <c r="C396" s="24" t="s">
        <v>13</v>
      </c>
      <c r="D396" s="20" t="s">
        <v>43</v>
      </c>
      <c r="E396" s="21" t="s">
        <v>13</v>
      </c>
      <c r="F396" s="21" t="s">
        <v>13</v>
      </c>
      <c r="G396" s="21" t="s">
        <v>13</v>
      </c>
      <c r="H396" s="21" t="s">
        <v>14</v>
      </c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x14ac:dyDescent="0.25">
      <c r="A397" s="17">
        <v>2396</v>
      </c>
      <c r="B397" s="22" t="str">
        <f>HYPERLINK("https://halang.caobang.gov.vn/ubnd-xa-dong-loan", "UBND Ủy ban nhân dân xã Đồng Loan tỉnh Cao Bằng")</f>
        <v>UBND Ủy ban nhân dân xã Đồng Loan tỉnh Cao Bằng</v>
      </c>
      <c r="C397" s="19" t="s">
        <v>12</v>
      </c>
      <c r="D397" s="23"/>
      <c r="E397" s="21" t="s">
        <v>13</v>
      </c>
      <c r="F397" s="21" t="s">
        <v>13</v>
      </c>
      <c r="G397" s="21" t="s">
        <v>13</v>
      </c>
      <c r="H397" s="21" t="s">
        <v>13</v>
      </c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x14ac:dyDescent="0.25">
      <c r="A398" s="17">
        <v>2397</v>
      </c>
      <c r="B398" s="18" t="str">
        <f>HYPERLINK("https://www.facebook.com/profile.php?id=100069348273766", "Công an xã Đức Quang tỉnh Cao Bằng")</f>
        <v>Công an xã Đức Quang tỉnh Cao Bằng</v>
      </c>
      <c r="C398" s="19" t="s">
        <v>12</v>
      </c>
      <c r="D398" s="20" t="s">
        <v>43</v>
      </c>
      <c r="E398" s="21" t="s">
        <v>130</v>
      </c>
      <c r="F398" s="21" t="str">
        <f>HYPERLINK("mailto:Ailitacbvn@gmail.com", "Ailitacbvn@gmail.com")</f>
        <v>Ailitacbvn@gmail.com</v>
      </c>
      <c r="G398" s="21" t="s">
        <v>131</v>
      </c>
      <c r="H398" s="21" t="s">
        <v>13</v>
      </c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x14ac:dyDescent="0.25">
      <c r="A399" s="17">
        <v>2398</v>
      </c>
      <c r="B399" s="22" t="str">
        <f>HYPERLINK("https://ducquang.halang.caobang.gov.vn/uy-ban-nhan-dan", "UBND Ủy ban nhân dân xã Đức Quang tỉnh Cao Bằng")</f>
        <v>UBND Ủy ban nhân dân xã Đức Quang tỉnh Cao Bằng</v>
      </c>
      <c r="C399" s="19" t="s">
        <v>12</v>
      </c>
      <c r="D399" s="23"/>
      <c r="E399" s="21" t="s">
        <v>13</v>
      </c>
      <c r="F399" s="21" t="s">
        <v>13</v>
      </c>
      <c r="G399" s="21" t="s">
        <v>13</v>
      </c>
      <c r="H399" s="21" t="s">
        <v>13</v>
      </c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x14ac:dyDescent="0.25">
      <c r="A400" s="17">
        <v>2399</v>
      </c>
      <c r="B400" s="22" t="s">
        <v>132</v>
      </c>
      <c r="C400" s="24" t="s">
        <v>13</v>
      </c>
      <c r="D400" s="20" t="s">
        <v>43</v>
      </c>
      <c r="E400" s="21" t="s">
        <v>13</v>
      </c>
      <c r="F400" s="21" t="s">
        <v>13</v>
      </c>
      <c r="G400" s="21" t="s">
        <v>13</v>
      </c>
      <c r="H400" s="21" t="s">
        <v>14</v>
      </c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x14ac:dyDescent="0.25">
      <c r="A401" s="17">
        <v>2400</v>
      </c>
      <c r="B401" s="22" t="str">
        <f>HYPERLINK("https://kimloan.halang.caobang.gov.vn/", "UBND Ủy ban nhân dân xã Kim Loan tỉnh Cao Bằng")</f>
        <v>UBND Ủy ban nhân dân xã Kim Loan tỉnh Cao Bằng</v>
      </c>
      <c r="C401" s="19" t="s">
        <v>12</v>
      </c>
      <c r="D401" s="23"/>
      <c r="E401" s="21" t="s">
        <v>13</v>
      </c>
      <c r="F401" s="21" t="s">
        <v>13</v>
      </c>
      <c r="G401" s="21" t="s">
        <v>13</v>
      </c>
      <c r="H401" s="21" t="s">
        <v>13</v>
      </c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x14ac:dyDescent="0.25">
      <c r="A402" s="17">
        <v>2401</v>
      </c>
      <c r="B402" s="22" t="s">
        <v>133</v>
      </c>
      <c r="C402" s="24" t="s">
        <v>13</v>
      </c>
      <c r="D402" s="20" t="s">
        <v>43</v>
      </c>
      <c r="E402" s="21" t="s">
        <v>13</v>
      </c>
      <c r="F402" s="21" t="s">
        <v>13</v>
      </c>
      <c r="G402" s="21" t="s">
        <v>13</v>
      </c>
      <c r="H402" s="21" t="s">
        <v>14</v>
      </c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x14ac:dyDescent="0.25">
      <c r="A403" s="17">
        <v>2402</v>
      </c>
      <c r="B403" s="22" t="str">
        <f>HYPERLINK("https://halang.caobang.gov.vn/ubnd-xa-quang-long", "UBND Ủy ban nhân dân xã Quang Long tỉnh Cao Bằng")</f>
        <v>UBND Ủy ban nhân dân xã Quang Long tỉnh Cao Bằng</v>
      </c>
      <c r="C403" s="19" t="s">
        <v>12</v>
      </c>
      <c r="D403" s="23"/>
      <c r="E403" s="21" t="s">
        <v>13</v>
      </c>
      <c r="F403" s="21" t="s">
        <v>13</v>
      </c>
      <c r="G403" s="21" t="s">
        <v>13</v>
      </c>
      <c r="H403" s="21" t="s">
        <v>13</v>
      </c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x14ac:dyDescent="0.25">
      <c r="A404" s="17">
        <v>2403</v>
      </c>
      <c r="B404" s="18" t="str">
        <f>HYPERLINK("https://www.facebook.com/profile.php?id=100082672755605", "Công an xã An Lạc tỉnh Cao Bằng")</f>
        <v>Công an xã An Lạc tỉnh Cao Bằng</v>
      </c>
      <c r="C404" s="19" t="s">
        <v>12</v>
      </c>
      <c r="D404" s="20" t="s">
        <v>43</v>
      </c>
      <c r="E404" s="21" t="s">
        <v>134</v>
      </c>
      <c r="F404" s="21" t="s">
        <v>13</v>
      </c>
      <c r="G404" s="21" t="s">
        <v>13</v>
      </c>
      <c r="H404" s="21" t="s">
        <v>14</v>
      </c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x14ac:dyDescent="0.25">
      <c r="A405" s="17">
        <v>2404</v>
      </c>
      <c r="B405" s="22" t="str">
        <f>HYPERLINK("https://halang.caobang.gov.vn/1349/34022/69181/ubnd-xa-an-lac", "UBND Ủy ban nhân dân xã An Lạc tỉnh Cao Bằng")</f>
        <v>UBND Ủy ban nhân dân xã An Lạc tỉnh Cao Bằng</v>
      </c>
      <c r="C405" s="19" t="s">
        <v>12</v>
      </c>
      <c r="D405" s="23"/>
      <c r="E405" s="21" t="s">
        <v>13</v>
      </c>
      <c r="F405" s="21" t="s">
        <v>13</v>
      </c>
      <c r="G405" s="21" t="s">
        <v>13</v>
      </c>
      <c r="H405" s="21" t="s">
        <v>13</v>
      </c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x14ac:dyDescent="0.25">
      <c r="A406" s="17">
        <v>2405</v>
      </c>
      <c r="B406" s="22" t="str">
        <f>HYPERLINK("https://www.facebook.com/p/C%C3%B4ng-an-th%E1%BB%8B-tr%E1%BA%A5n-Thanh-Nh%E1%BA%ADt-100064602802538/", "Công an thị trấn Thanh Nhật tỉnh Cao Bằng")</f>
        <v>Công an thị trấn Thanh Nhật tỉnh Cao Bằng</v>
      </c>
      <c r="C406" s="19" t="s">
        <v>12</v>
      </c>
      <c r="D406" s="20" t="s">
        <v>43</v>
      </c>
      <c r="E406" s="21" t="s">
        <v>13</v>
      </c>
      <c r="F406" s="21" t="s">
        <v>13</v>
      </c>
      <c r="G406" s="21" t="s">
        <v>13</v>
      </c>
      <c r="H406" s="21" t="s">
        <v>14</v>
      </c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x14ac:dyDescent="0.25">
      <c r="A407" s="17">
        <v>2406</v>
      </c>
      <c r="B407" s="22" t="str">
        <f>HYPERLINK("https://thanhnhat.halang.caobang.gov.vn/", "UBND Ủy ban nhân dân thị trấn Thanh Nhật tỉnh Cao Bằng")</f>
        <v>UBND Ủy ban nhân dân thị trấn Thanh Nhật tỉnh Cao Bằng</v>
      </c>
      <c r="C407" s="19" t="s">
        <v>12</v>
      </c>
      <c r="D407" s="23"/>
      <c r="E407" s="21" t="s">
        <v>13</v>
      </c>
      <c r="F407" s="21" t="s">
        <v>13</v>
      </c>
      <c r="G407" s="21" t="s">
        <v>13</v>
      </c>
      <c r="H407" s="21" t="s">
        <v>13</v>
      </c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x14ac:dyDescent="0.25">
      <c r="A408" s="17">
        <v>2407</v>
      </c>
      <c r="B408" s="22" t="s">
        <v>135</v>
      </c>
      <c r="C408" s="24" t="s">
        <v>13</v>
      </c>
      <c r="D408" s="20" t="s">
        <v>43</v>
      </c>
      <c r="E408" s="21" t="s">
        <v>13</v>
      </c>
      <c r="F408" s="21" t="s">
        <v>13</v>
      </c>
      <c r="G408" s="21" t="s">
        <v>13</v>
      </c>
      <c r="H408" s="21" t="s">
        <v>14</v>
      </c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x14ac:dyDescent="0.25">
      <c r="A409" s="17">
        <v>2408</v>
      </c>
      <c r="B409" s="22" t="str">
        <f>HYPERLINK("https://halang.caobang.gov.vn/ubnd-xa-vinh-quy", "UBND Ủy ban nhân dân xã Vinh Quý tỉnh Cao Bằng")</f>
        <v>UBND Ủy ban nhân dân xã Vinh Quý tỉnh Cao Bằng</v>
      </c>
      <c r="C409" s="19" t="s">
        <v>12</v>
      </c>
      <c r="D409" s="23"/>
      <c r="E409" s="21" t="s">
        <v>13</v>
      </c>
      <c r="F409" s="21" t="s">
        <v>13</v>
      </c>
      <c r="G409" s="21" t="s">
        <v>13</v>
      </c>
      <c r="H409" s="21" t="s">
        <v>13</v>
      </c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x14ac:dyDescent="0.25">
      <c r="A410" s="17">
        <v>2409</v>
      </c>
      <c r="B410" s="18" t="str">
        <f>HYPERLINK("", "Công an xã Việt Chu tỉnh Cao Bằng")</f>
        <v>Công an xã Việt Chu tỉnh Cao Bằng</v>
      </c>
      <c r="C410" s="19" t="s">
        <v>12</v>
      </c>
      <c r="D410" s="20"/>
      <c r="E410" s="21" t="s">
        <v>13</v>
      </c>
      <c r="F410" s="21" t="s">
        <v>13</v>
      </c>
      <c r="G410" s="21" t="s">
        <v>13</v>
      </c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x14ac:dyDescent="0.25">
      <c r="A411" s="17">
        <v>2410</v>
      </c>
      <c r="B411" s="22" t="str">
        <f>HYPERLINK("http://ducxuan.thachan.caobang.gov.vn/", "UBND Ủy ban nhân dân xã Việt Chu tỉnh Cao Bằng")</f>
        <v>UBND Ủy ban nhân dân xã Việt Chu tỉnh Cao Bằng</v>
      </c>
      <c r="C411" s="19" t="s">
        <v>12</v>
      </c>
      <c r="D411" s="23"/>
      <c r="E411" s="21" t="s">
        <v>13</v>
      </c>
      <c r="F411" s="21" t="s">
        <v>13</v>
      </c>
      <c r="G411" s="21" t="s">
        <v>13</v>
      </c>
      <c r="H411" s="21" t="s">
        <v>13</v>
      </c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x14ac:dyDescent="0.25">
      <c r="A412" s="17">
        <v>2411</v>
      </c>
      <c r="B412" s="18" t="str">
        <f>HYPERLINK("https://www.facebook.com/profile.php?id=100069389341583", "Công an xã Cô Ngân tỉnh Cao Bằng")</f>
        <v>Công an xã Cô Ngân tỉnh Cao Bằng</v>
      </c>
      <c r="C412" s="19" t="s">
        <v>12</v>
      </c>
      <c r="D412" s="20" t="s">
        <v>43</v>
      </c>
      <c r="E412" s="21" t="s">
        <v>13</v>
      </c>
      <c r="F412" s="21" t="str">
        <f>HYPERLINK("mailto:Conganxacongan@gmail.com", "Conganxacongan@gmail.com")</f>
        <v>Conganxacongan@gmail.com</v>
      </c>
      <c r="G412" s="21" t="s">
        <v>13</v>
      </c>
      <c r="H412" s="21" t="s">
        <v>136</v>
      </c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x14ac:dyDescent="0.25">
      <c r="A413" s="17">
        <v>2412</v>
      </c>
      <c r="B413" s="22" t="str">
        <f>HYPERLINK("https://halang.caobang.gov.vn/1349/34022/69179/ubnd-xa-co-ngan", "UBND Ủy ban nhân dân xã Cô Ngân tỉnh Cao Bằng")</f>
        <v>UBND Ủy ban nhân dân xã Cô Ngân tỉnh Cao Bằng</v>
      </c>
      <c r="C413" s="19" t="s">
        <v>12</v>
      </c>
      <c r="D413" s="23"/>
      <c r="E413" s="21" t="s">
        <v>13</v>
      </c>
      <c r="F413" s="21" t="s">
        <v>13</v>
      </c>
      <c r="G413" s="21" t="s">
        <v>13</v>
      </c>
      <c r="H413" s="21" t="s">
        <v>13</v>
      </c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x14ac:dyDescent="0.25">
      <c r="A414" s="17">
        <v>2413</v>
      </c>
      <c r="B414" s="18" t="str">
        <f>HYPERLINK("", "Công an xã Thái Đức tỉnh Cao Bằng")</f>
        <v>Công an xã Thái Đức tỉnh Cao Bằng</v>
      </c>
      <c r="C414" s="19" t="s">
        <v>12</v>
      </c>
      <c r="D414" s="20"/>
      <c r="E414" s="21" t="s">
        <v>13</v>
      </c>
      <c r="F414" s="21" t="s">
        <v>13</v>
      </c>
      <c r="G414" s="21" t="s">
        <v>13</v>
      </c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x14ac:dyDescent="0.25">
      <c r="A415" s="17">
        <v>2414</v>
      </c>
      <c r="B415" s="22" t="str">
        <f>HYPERLINK("http://thaihoc.baolam.caobang.gov.vn/", "UBND Ủy ban nhân dân xã Thái Đức tỉnh Cao Bằng")</f>
        <v>UBND Ủy ban nhân dân xã Thái Đức tỉnh Cao Bằng</v>
      </c>
      <c r="C415" s="19" t="s">
        <v>12</v>
      </c>
      <c r="D415" s="23"/>
      <c r="E415" s="21" t="s">
        <v>13</v>
      </c>
      <c r="F415" s="21" t="s">
        <v>13</v>
      </c>
      <c r="G415" s="21" t="s">
        <v>13</v>
      </c>
      <c r="H415" s="21" t="s">
        <v>13</v>
      </c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x14ac:dyDescent="0.25">
      <c r="A416" s="17">
        <v>2415</v>
      </c>
      <c r="B416" s="18" t="str">
        <f>HYPERLINK("https://www.facebook.com/conganxathihoa", "Công an xã Thị Hoa tỉnh Cao Bằng")</f>
        <v>Công an xã Thị Hoa tỉnh Cao Bằng</v>
      </c>
      <c r="C416" s="19" t="s">
        <v>12</v>
      </c>
      <c r="D416" s="20" t="s">
        <v>43</v>
      </c>
      <c r="E416" s="21" t="s">
        <v>13</v>
      </c>
      <c r="F416" s="21" t="s">
        <v>13</v>
      </c>
      <c r="G416" s="21" t="s">
        <v>13</v>
      </c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x14ac:dyDescent="0.25">
      <c r="A417" s="17">
        <v>2416</v>
      </c>
      <c r="B417" s="22" t="str">
        <f>HYPERLINK("http://thihoa.halang.caobang.gov.vn/", "UBND Ủy ban nhân dân xã Thị Hoa tỉnh Cao Bằng")</f>
        <v>UBND Ủy ban nhân dân xã Thị Hoa tỉnh Cao Bằng</v>
      </c>
      <c r="C417" s="19" t="s">
        <v>12</v>
      </c>
      <c r="D417" s="23"/>
      <c r="E417" s="21" t="s">
        <v>13</v>
      </c>
      <c r="F417" s="21" t="s">
        <v>13</v>
      </c>
      <c r="G417" s="21" t="s">
        <v>13</v>
      </c>
      <c r="H417" s="21" t="s">
        <v>13</v>
      </c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x14ac:dyDescent="0.25">
      <c r="A418" s="17">
        <v>2417</v>
      </c>
      <c r="B418" s="18" t="str">
        <f>HYPERLINK("https://www.facebook.com/profile.php?id=100068601932259", "Công an thị trấn Quảng Uyên tỉnh Cao Bằng")</f>
        <v>Công an thị trấn Quảng Uyên tỉnh Cao Bằng</v>
      </c>
      <c r="C418" s="19" t="s">
        <v>12</v>
      </c>
      <c r="D418" s="20" t="s">
        <v>43</v>
      </c>
      <c r="E418" s="21" t="s">
        <v>13</v>
      </c>
      <c r="F418" s="21" t="s">
        <v>13</v>
      </c>
      <c r="G418" s="21" t="s">
        <v>137</v>
      </c>
      <c r="H418" s="21" t="s">
        <v>13</v>
      </c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x14ac:dyDescent="0.25">
      <c r="A419" s="17">
        <v>2418</v>
      </c>
      <c r="B419" s="22" t="str">
        <f>HYPERLINK("https://quanguyen.quanghoa.caobang.gov.vn/", "UBND Ủy ban nhân dân thị trấn Quảng Uyên tỉnh Cao Bằng")</f>
        <v>UBND Ủy ban nhân dân thị trấn Quảng Uyên tỉnh Cao Bằng</v>
      </c>
      <c r="C419" s="19" t="s">
        <v>12</v>
      </c>
      <c r="D419" s="23"/>
      <c r="E419" s="21" t="s">
        <v>13</v>
      </c>
      <c r="F419" s="21" t="s">
        <v>13</v>
      </c>
      <c r="G419" s="21" t="s">
        <v>13</v>
      </c>
      <c r="H419" s="21" t="s">
        <v>13</v>
      </c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x14ac:dyDescent="0.25">
      <c r="A420" s="17">
        <v>2419</v>
      </c>
      <c r="B420" s="22" t="str">
        <f>HYPERLINK("https://www.facebook.com/conganxaphihai/", "Công an xã Phi Hải tỉnh Cao Bằng")</f>
        <v>Công an xã Phi Hải tỉnh Cao Bằng</v>
      </c>
      <c r="C420" s="19" t="s">
        <v>12</v>
      </c>
      <c r="D420" s="20" t="s">
        <v>43</v>
      </c>
      <c r="E420" s="21" t="s">
        <v>13</v>
      </c>
      <c r="F420" s="21" t="s">
        <v>13</v>
      </c>
      <c r="G420" s="21" t="s">
        <v>13</v>
      </c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x14ac:dyDescent="0.25">
      <c r="A421" s="17">
        <v>2420</v>
      </c>
      <c r="B421" s="22" t="str">
        <f>HYPERLINK("https://phihai.quanghoa.caobang.gov.vn/", "UBND Ủy ban nhân dân xã Phi Hải tỉnh Cao Bằng")</f>
        <v>UBND Ủy ban nhân dân xã Phi Hải tỉnh Cao Bằng</v>
      </c>
      <c r="C421" s="19" t="s">
        <v>12</v>
      </c>
      <c r="D421" s="23"/>
      <c r="E421" s="21" t="s">
        <v>13</v>
      </c>
      <c r="F421" s="21" t="s">
        <v>13</v>
      </c>
      <c r="G421" s="21" t="s">
        <v>13</v>
      </c>
      <c r="H421" s="21" t="s">
        <v>13</v>
      </c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x14ac:dyDescent="0.25">
      <c r="A422" s="17">
        <v>2421</v>
      </c>
      <c r="B422" s="22" t="s">
        <v>138</v>
      </c>
      <c r="C422" s="24" t="s">
        <v>13</v>
      </c>
      <c r="D422" s="20" t="s">
        <v>43</v>
      </c>
      <c r="E422" s="21" t="s">
        <v>13</v>
      </c>
      <c r="F422" s="21" t="s">
        <v>13</v>
      </c>
      <c r="G422" s="21" t="s">
        <v>13</v>
      </c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x14ac:dyDescent="0.25">
      <c r="A423" s="17">
        <v>2422</v>
      </c>
      <c r="B423" s="22" t="str">
        <f>HYPERLINK("https://quanghung.quanghoa.caobang.gov.vn/", "UBND Ủy ban nhân dân xã Quảng Hưng tỉnh Cao Bằng")</f>
        <v>UBND Ủy ban nhân dân xã Quảng Hưng tỉnh Cao Bằng</v>
      </c>
      <c r="C423" s="19" t="s">
        <v>12</v>
      </c>
      <c r="D423" s="23"/>
      <c r="E423" s="21" t="s">
        <v>13</v>
      </c>
      <c r="F423" s="21" t="s">
        <v>13</v>
      </c>
      <c r="G423" s="21" t="s">
        <v>13</v>
      </c>
      <c r="H423" s="21" t="s">
        <v>13</v>
      </c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x14ac:dyDescent="0.25">
      <c r="A424" s="17">
        <v>2423</v>
      </c>
      <c r="B424" s="22" t="s">
        <v>139</v>
      </c>
      <c r="C424" s="24" t="s">
        <v>13</v>
      </c>
      <c r="D424" s="20"/>
      <c r="E424" s="21" t="s">
        <v>13</v>
      </c>
      <c r="F424" s="21" t="s">
        <v>13</v>
      </c>
      <c r="G424" s="21" t="s">
        <v>13</v>
      </c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x14ac:dyDescent="0.25">
      <c r="A425" s="17">
        <v>2424</v>
      </c>
      <c r="B425" s="22" t="str">
        <f>HYPERLINK("https://trungkhanh.caobang.gov.vn/xa-lang-hieu", "UBND Ủy ban nhân dân xã Bình Lăng tỉnh Cao Bằng")</f>
        <v>UBND Ủy ban nhân dân xã Bình Lăng tỉnh Cao Bằng</v>
      </c>
      <c r="C425" s="19" t="s">
        <v>12</v>
      </c>
      <c r="D425" s="23"/>
      <c r="E425" s="21" t="s">
        <v>13</v>
      </c>
      <c r="F425" s="21" t="s">
        <v>13</v>
      </c>
      <c r="G425" s="21" t="s">
        <v>13</v>
      </c>
      <c r="H425" s="21" t="s">
        <v>13</v>
      </c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x14ac:dyDescent="0.25">
      <c r="A426" s="17">
        <v>2425</v>
      </c>
      <c r="B426" s="18" t="str">
        <f>HYPERLINK("", "Công an xã Quốc Dân tỉnh Cao Bằng")</f>
        <v>Công an xã Quốc Dân tỉnh Cao Bằng</v>
      </c>
      <c r="C426" s="19" t="s">
        <v>12</v>
      </c>
      <c r="D426" s="20"/>
      <c r="E426" s="21" t="s">
        <v>13</v>
      </c>
      <c r="F426" s="21" t="s">
        <v>13</v>
      </c>
      <c r="G426" s="21" t="s">
        <v>13</v>
      </c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x14ac:dyDescent="0.25">
      <c r="A427" s="17">
        <v>2426</v>
      </c>
      <c r="B427" s="22" t="str">
        <f>HYPERLINK("https://quoctoan.quanghoa.caobang.gov.vn/", "UBND Ủy ban nhân dân xã Quốc Dân tỉnh Cao Bằng")</f>
        <v>UBND Ủy ban nhân dân xã Quốc Dân tỉnh Cao Bằng</v>
      </c>
      <c r="C427" s="19" t="s">
        <v>12</v>
      </c>
      <c r="D427" s="23"/>
      <c r="E427" s="21" t="s">
        <v>13</v>
      </c>
      <c r="F427" s="21" t="s">
        <v>13</v>
      </c>
      <c r="G427" s="21" t="s">
        <v>13</v>
      </c>
      <c r="H427" s="21" t="s">
        <v>13</v>
      </c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x14ac:dyDescent="0.25">
      <c r="A428" s="17">
        <v>2427</v>
      </c>
      <c r="B428" s="18" t="str">
        <f>HYPERLINK("", "Công an xã Quốc Phong tỉnh Cao Bằng")</f>
        <v>Công an xã Quốc Phong tỉnh Cao Bằng</v>
      </c>
      <c r="C428" s="19" t="s">
        <v>12</v>
      </c>
      <c r="D428" s="20"/>
      <c r="E428" s="21" t="s">
        <v>13</v>
      </c>
      <c r="F428" s="21" t="s">
        <v>13</v>
      </c>
      <c r="G428" s="21" t="s">
        <v>13</v>
      </c>
      <c r="H428" s="21" t="s">
        <v>14</v>
      </c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x14ac:dyDescent="0.25">
      <c r="A429" s="17">
        <v>2428</v>
      </c>
      <c r="B429" s="22" t="str">
        <f>HYPERLINK("https://quoctoan.quanghoa.caobang.gov.vn/", "UBND Ủy ban nhân dân xã Quốc Phong tỉnh Cao Bằng")</f>
        <v>UBND Ủy ban nhân dân xã Quốc Phong tỉnh Cao Bằng</v>
      </c>
      <c r="C429" s="19" t="s">
        <v>12</v>
      </c>
      <c r="D429" s="23"/>
      <c r="E429" s="21" t="s">
        <v>13</v>
      </c>
      <c r="F429" s="21" t="s">
        <v>13</v>
      </c>
      <c r="G429" s="21" t="s">
        <v>13</v>
      </c>
      <c r="H429" s="21" t="s">
        <v>13</v>
      </c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x14ac:dyDescent="0.25">
      <c r="A430" s="17">
        <v>2429</v>
      </c>
      <c r="B430" s="22" t="str">
        <f>HYPERLINK("https://www.facebook.com/p/C%C3%B4ng-an-x%C3%A3-%C4%90%E1%BB%99c-L%E1%BA%ADp-Qu%E1%BA%A3ng-H%C3%B2a-Cao-B%E1%BA%B1ng-100068735590270/", "Công an xã Độc Lập tỉnh Cao Bằng")</f>
        <v>Công an xã Độc Lập tỉnh Cao Bằng</v>
      </c>
      <c r="C430" s="19" t="s">
        <v>12</v>
      </c>
      <c r="D430" s="20" t="s">
        <v>43</v>
      </c>
      <c r="E430" s="21" t="s">
        <v>13</v>
      </c>
      <c r="F430" s="21" t="s">
        <v>13</v>
      </c>
      <c r="G430" s="21" t="s">
        <v>13</v>
      </c>
      <c r="H430" s="21" t="s">
        <v>14</v>
      </c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x14ac:dyDescent="0.25">
      <c r="A431" s="17">
        <v>2430</v>
      </c>
      <c r="B431" s="22" t="str">
        <f>HYPERLINK("https://doclap.quanghoa.caobang.gov.vn/", "UBND Ủy ban nhân dân xã Độc Lập tỉnh Cao Bằng")</f>
        <v>UBND Ủy ban nhân dân xã Độc Lập tỉnh Cao Bằng</v>
      </c>
      <c r="C431" s="19" t="s">
        <v>12</v>
      </c>
      <c r="D431" s="23"/>
      <c r="E431" s="21" t="s">
        <v>13</v>
      </c>
      <c r="F431" s="21" t="s">
        <v>13</v>
      </c>
      <c r="G431" s="21" t="s">
        <v>13</v>
      </c>
      <c r="H431" s="21" t="s">
        <v>13</v>
      </c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x14ac:dyDescent="0.25">
      <c r="A432" s="17">
        <v>2431</v>
      </c>
      <c r="B432" s="18" t="str">
        <f>HYPERLINK("https://www.facebook.com/conganxacaibo", "Công an xã Cai Bộ tỉnh Cao Bằng")</f>
        <v>Công an xã Cai Bộ tỉnh Cao Bằng</v>
      </c>
      <c r="C432" s="19" t="s">
        <v>12</v>
      </c>
      <c r="D432" s="20" t="s">
        <v>43</v>
      </c>
      <c r="E432" s="21" t="s">
        <v>13</v>
      </c>
      <c r="F432" s="21" t="s">
        <v>13</v>
      </c>
      <c r="G432" s="21" t="s">
        <v>13</v>
      </c>
      <c r="H432" s="21" t="s">
        <v>14</v>
      </c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x14ac:dyDescent="0.25">
      <c r="A433" s="17">
        <v>2432</v>
      </c>
      <c r="B433" s="22" t="str">
        <f>HYPERLINK("https://caibo.quanghoa.caobang.gov.vn/", "UBND Ủy ban nhân dân xã Cai Bộ tỉnh Cao Bằng")</f>
        <v>UBND Ủy ban nhân dân xã Cai Bộ tỉnh Cao Bằng</v>
      </c>
      <c r="C433" s="19" t="s">
        <v>12</v>
      </c>
      <c r="D433" s="23"/>
      <c r="E433" s="21" t="s">
        <v>13</v>
      </c>
      <c r="F433" s="21" t="s">
        <v>13</v>
      </c>
      <c r="G433" s="21" t="s">
        <v>13</v>
      </c>
      <c r="H433" s="21" t="s">
        <v>13</v>
      </c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x14ac:dyDescent="0.25">
      <c r="A434" s="17">
        <v>2433</v>
      </c>
      <c r="B434" s="22" t="s">
        <v>140</v>
      </c>
      <c r="C434" s="24" t="s">
        <v>13</v>
      </c>
      <c r="D434" s="20"/>
      <c r="E434" s="21" t="s">
        <v>13</v>
      </c>
      <c r="F434" s="21" t="s">
        <v>13</v>
      </c>
      <c r="G434" s="21" t="s">
        <v>13</v>
      </c>
      <c r="H434" s="21" t="s">
        <v>14</v>
      </c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x14ac:dyDescent="0.25">
      <c r="A435" s="17">
        <v>2434</v>
      </c>
      <c r="B435" s="22" t="str">
        <f>HYPERLINK("https://doaiduong.trungkhanh.caobang.gov.vn/uy-ban-nhan-dan", "UBND Ủy ban nhân dân xã Đoài Khôn tỉnh Cao Bằng")</f>
        <v>UBND Ủy ban nhân dân xã Đoài Khôn tỉnh Cao Bằng</v>
      </c>
      <c r="C435" s="19" t="s">
        <v>12</v>
      </c>
      <c r="D435" s="23"/>
      <c r="E435" s="21" t="s">
        <v>13</v>
      </c>
      <c r="F435" s="21" t="s">
        <v>13</v>
      </c>
      <c r="G435" s="21" t="s">
        <v>13</v>
      </c>
      <c r="H435" s="21" t="s">
        <v>13</v>
      </c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x14ac:dyDescent="0.25">
      <c r="A436" s="17">
        <v>2435</v>
      </c>
      <c r="B436" s="22" t="s">
        <v>141</v>
      </c>
      <c r="C436" s="24" t="s">
        <v>13</v>
      </c>
      <c r="D436" s="20" t="s">
        <v>43</v>
      </c>
      <c r="E436" s="21" t="s">
        <v>13</v>
      </c>
      <c r="F436" s="21" t="s">
        <v>13</v>
      </c>
      <c r="G436" s="21" t="s">
        <v>13</v>
      </c>
      <c r="H436" s="21" t="s">
        <v>14</v>
      </c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x14ac:dyDescent="0.25">
      <c r="A437" s="17">
        <v>2436</v>
      </c>
      <c r="B437" s="22" t="str">
        <f>HYPERLINK("https://phucsen.quanghoa.caobang.gov.vn/", "UBND Ủy ban nhân dân xã Phúc Sen tỉnh Cao Bằng")</f>
        <v>UBND Ủy ban nhân dân xã Phúc Sen tỉnh Cao Bằng</v>
      </c>
      <c r="C437" s="19" t="s">
        <v>12</v>
      </c>
      <c r="D437" s="23"/>
      <c r="E437" s="21" t="s">
        <v>13</v>
      </c>
      <c r="F437" s="21" t="s">
        <v>13</v>
      </c>
      <c r="G437" s="21" t="s">
        <v>13</v>
      </c>
      <c r="H437" s="21" t="s">
        <v>13</v>
      </c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x14ac:dyDescent="0.25">
      <c r="A438" s="17">
        <v>2437</v>
      </c>
      <c r="B438" s="22" t="str">
        <f>HYPERLINK("https://www.facebook.com/p/C%C3%B4ng-an-x%C3%A3-Ch%C3%AD-Th%E1%BA%A3o-huy%E1%BB%87n-Qu%E1%BA%A3ng-Ho%C3%A0-t%E1%BB%89nh-Cao-B%E1%BA%B1ng-100093707996574/", "Công an xã Chí Thảo tỉnh Cao Bằng")</f>
        <v>Công an xã Chí Thảo tỉnh Cao Bằng</v>
      </c>
      <c r="C438" s="19" t="s">
        <v>12</v>
      </c>
      <c r="D438" s="20" t="s">
        <v>43</v>
      </c>
      <c r="E438" s="21" t="s">
        <v>13</v>
      </c>
      <c r="F438" s="21" t="s">
        <v>13</v>
      </c>
      <c r="G438" s="21" t="s">
        <v>13</v>
      </c>
      <c r="H438" s="21" t="s">
        <v>14</v>
      </c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x14ac:dyDescent="0.25">
      <c r="A439" s="17">
        <v>2438</v>
      </c>
      <c r="B439" s="22" t="str">
        <f>HYPERLINK("https://chithao.quanghoa.caobang.gov.vn/", "UBND Ủy ban nhân dân xã Chí Thảo tỉnh Cao Bằng")</f>
        <v>UBND Ủy ban nhân dân xã Chí Thảo tỉnh Cao Bằng</v>
      </c>
      <c r="C439" s="19" t="s">
        <v>12</v>
      </c>
      <c r="D439" s="23"/>
      <c r="E439" s="21" t="s">
        <v>13</v>
      </c>
      <c r="F439" s="21" t="s">
        <v>13</v>
      </c>
      <c r="G439" s="21" t="s">
        <v>13</v>
      </c>
      <c r="H439" s="21" t="s">
        <v>13</v>
      </c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x14ac:dyDescent="0.25">
      <c r="A440" s="17">
        <v>2439</v>
      </c>
      <c r="B440" s="22" t="str">
        <f>HYPERLINK("https://www.facebook.com/p/C%C3%B4ng-an-x%C3%A3-T%E1%BB%B1-Do-Huy%E1%BB%87n-Qu%E1%BA%A3ng-Ho%C3%A0-T%E1%BB%89nh-Cao-B%E1%BA%B1ng-100067970618157/", "Công an xã Tự Do tỉnh Cao Bằng")</f>
        <v>Công an xã Tự Do tỉnh Cao Bằng</v>
      </c>
      <c r="C440" s="19" t="s">
        <v>12</v>
      </c>
      <c r="D440" s="20" t="s">
        <v>43</v>
      </c>
      <c r="E440" s="21" t="s">
        <v>13</v>
      </c>
      <c r="F440" s="21" t="s">
        <v>13</v>
      </c>
      <c r="G440" s="21" t="s">
        <v>13</v>
      </c>
      <c r="H440" s="21" t="s">
        <v>14</v>
      </c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x14ac:dyDescent="0.25">
      <c r="A441" s="17">
        <v>2440</v>
      </c>
      <c r="B441" s="22" t="str">
        <f>HYPERLINK("https://tudo.quanghoa.caobang.gov.vn/", "UBND Ủy ban nhân dân xã Tự Do tỉnh Cao Bằng")</f>
        <v>UBND Ủy ban nhân dân xã Tự Do tỉnh Cao Bằng</v>
      </c>
      <c r="C441" s="19" t="s">
        <v>12</v>
      </c>
      <c r="D441" s="23"/>
      <c r="E441" s="21" t="s">
        <v>13</v>
      </c>
      <c r="F441" s="21" t="s">
        <v>13</v>
      </c>
      <c r="G441" s="21" t="s">
        <v>13</v>
      </c>
      <c r="H441" s="21" t="s">
        <v>13</v>
      </c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x14ac:dyDescent="0.25">
      <c r="A442" s="17">
        <v>2441</v>
      </c>
      <c r="B442" s="18" t="str">
        <f>HYPERLINK("", "Công an xã Hồng Định tỉnh Cao Bằng")</f>
        <v>Công an xã Hồng Định tỉnh Cao Bằng</v>
      </c>
      <c r="C442" s="19" t="s">
        <v>12</v>
      </c>
      <c r="D442" s="20"/>
      <c r="E442" s="21" t="s">
        <v>13</v>
      </c>
      <c r="F442" s="21" t="s">
        <v>13</v>
      </c>
      <c r="G442" s="21" t="s">
        <v>13</v>
      </c>
      <c r="H442" s="21" t="s">
        <v>14</v>
      </c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x14ac:dyDescent="0.25">
      <c r="A443" s="17">
        <v>2442</v>
      </c>
      <c r="B443" s="22" t="str">
        <f>HYPERLINK("https://baolac.caobang.gov.vn/", "UBND Ủy ban nhân dân xã Hồng Định tỉnh Cao Bằng")</f>
        <v>UBND Ủy ban nhân dân xã Hồng Định tỉnh Cao Bằng</v>
      </c>
      <c r="C443" s="19" t="s">
        <v>12</v>
      </c>
      <c r="D443" s="23"/>
      <c r="E443" s="21" t="s">
        <v>13</v>
      </c>
      <c r="F443" s="21" t="s">
        <v>13</v>
      </c>
      <c r="G443" s="21" t="s">
        <v>13</v>
      </c>
      <c r="H443" s="21" t="s">
        <v>13</v>
      </c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x14ac:dyDescent="0.25">
      <c r="A444" s="17">
        <v>2443</v>
      </c>
      <c r="B444" s="22" t="s">
        <v>142</v>
      </c>
      <c r="C444" s="24" t="s">
        <v>13</v>
      </c>
      <c r="D444" s="20" t="s">
        <v>43</v>
      </c>
      <c r="E444" s="21" t="s">
        <v>13</v>
      </c>
      <c r="F444" s="21" t="s">
        <v>13</v>
      </c>
      <c r="G444" s="21" t="s">
        <v>13</v>
      </c>
      <c r="H444" s="21" t="s">
        <v>14</v>
      </c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x14ac:dyDescent="0.25">
      <c r="A445" s="17">
        <v>2444</v>
      </c>
      <c r="B445" s="22" t="str">
        <f>HYPERLINK("http://hongquang.quanghoa.caobang.gov.vn/", "UBND Ủy ban nhân dân xã Hồng Quang tỉnh Cao Bằng")</f>
        <v>UBND Ủy ban nhân dân xã Hồng Quang tỉnh Cao Bằng</v>
      </c>
      <c r="C445" s="19" t="s">
        <v>12</v>
      </c>
      <c r="D445" s="23"/>
      <c r="E445" s="21" t="s">
        <v>13</v>
      </c>
      <c r="F445" s="21" t="s">
        <v>13</v>
      </c>
      <c r="G445" s="21" t="s">
        <v>13</v>
      </c>
      <c r="H445" s="21" t="s">
        <v>13</v>
      </c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x14ac:dyDescent="0.25">
      <c r="A446" s="17">
        <v>2445</v>
      </c>
      <c r="B446" s="18" t="str">
        <f>HYPERLINK("", "Công an xã Ngọc Động tỉnh Cao Bằng")</f>
        <v>Công an xã Ngọc Động tỉnh Cao Bằng</v>
      </c>
      <c r="C446" s="19" t="s">
        <v>12</v>
      </c>
      <c r="D446" s="20" t="s">
        <v>43</v>
      </c>
      <c r="E446" s="21" t="s">
        <v>13</v>
      </c>
      <c r="F446" s="21" t="s">
        <v>13</v>
      </c>
      <c r="G446" s="21" t="s">
        <v>13</v>
      </c>
      <c r="H446" s="21" t="s">
        <v>14</v>
      </c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x14ac:dyDescent="0.25">
      <c r="A447" s="17">
        <v>2446</v>
      </c>
      <c r="B447" s="22" t="str">
        <f>HYPERLINK("http://ngocdong.haquang.caobang.gov.vn/", "UBND Ủy ban nhân dân xã Ngọc Động tỉnh Cao Bằng")</f>
        <v>UBND Ủy ban nhân dân xã Ngọc Động tỉnh Cao Bằng</v>
      </c>
      <c r="C447" s="19" t="s">
        <v>12</v>
      </c>
      <c r="D447" s="23"/>
      <c r="E447" s="21" t="s">
        <v>13</v>
      </c>
      <c r="F447" s="21" t="s">
        <v>13</v>
      </c>
      <c r="G447" s="21" t="s">
        <v>13</v>
      </c>
      <c r="H447" s="21" t="s">
        <v>13</v>
      </c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x14ac:dyDescent="0.25">
      <c r="A448" s="17">
        <v>2447</v>
      </c>
      <c r="B448" s="18" t="str">
        <f>HYPERLINK("", "Công an xã Hoàng Hải tỉnh Cao Bằng")</f>
        <v>Công an xã Hoàng Hải tỉnh Cao Bằng</v>
      </c>
      <c r="C448" s="19" t="s">
        <v>12</v>
      </c>
      <c r="D448" s="20"/>
      <c r="E448" s="21" t="s">
        <v>13</v>
      </c>
      <c r="F448" s="21" t="s">
        <v>13</v>
      </c>
      <c r="G448" s="21" t="s">
        <v>13</v>
      </c>
      <c r="H448" s="21" t="s">
        <v>14</v>
      </c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x14ac:dyDescent="0.25">
      <c r="A449" s="17">
        <v>2448</v>
      </c>
      <c r="B449" s="22" t="str">
        <f>HYPERLINK("https://caobang.gov.vn/so-ban-nganh-pa/van-phong-ubnd-tinh-941948", "UBND Ủy ban nhân dân xã Hoàng Hải tỉnh Cao Bằng")</f>
        <v>UBND Ủy ban nhân dân xã Hoàng Hải tỉnh Cao Bằng</v>
      </c>
      <c r="C449" s="19" t="s">
        <v>12</v>
      </c>
      <c r="D449" s="23"/>
      <c r="E449" s="21" t="s">
        <v>13</v>
      </c>
      <c r="F449" s="21" t="s">
        <v>13</v>
      </c>
      <c r="G449" s="21" t="s">
        <v>13</v>
      </c>
      <c r="H449" s="21" t="s">
        <v>13</v>
      </c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x14ac:dyDescent="0.25">
      <c r="A450" s="17">
        <v>2449</v>
      </c>
      <c r="B450" s="18" t="str">
        <f>HYPERLINK("https://www.facebook.com/profile.php?id=100069915618140", "Công an xã Hạnh Phúc tỉnh Cao Bằng")</f>
        <v>Công an xã Hạnh Phúc tỉnh Cao Bằng</v>
      </c>
      <c r="C450" s="19" t="s">
        <v>12</v>
      </c>
      <c r="D450" s="20" t="s">
        <v>43</v>
      </c>
      <c r="E450" s="21" t="s">
        <v>13</v>
      </c>
      <c r="F450" s="21" t="str">
        <f>HYPERLINK("mailto:hoangmanhlinhqh87@gmail.com", "hoangmanhlinhqh87@gmail.com")</f>
        <v>hoangmanhlinhqh87@gmail.com</v>
      </c>
      <c r="G450" s="21" t="s">
        <v>143</v>
      </c>
      <c r="H450" s="21" t="s">
        <v>13</v>
      </c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x14ac:dyDescent="0.25">
      <c r="A451" s="17">
        <v>2450</v>
      </c>
      <c r="B451" s="22" t="str">
        <f>HYPERLINK("https://hanhphuc.quanghoa.caobang.gov.vn/", "UBND Ủy ban nhân dân xã Hạnh Phúc tỉnh Cao Bằng")</f>
        <v>UBND Ủy ban nhân dân xã Hạnh Phúc tỉnh Cao Bằng</v>
      </c>
      <c r="C451" s="19" t="s">
        <v>12</v>
      </c>
      <c r="D451" s="23"/>
      <c r="E451" s="21" t="s">
        <v>13</v>
      </c>
      <c r="F451" s="21" t="s">
        <v>13</v>
      </c>
      <c r="G451" s="21" t="s">
        <v>13</v>
      </c>
      <c r="H451" s="21" t="s">
        <v>13</v>
      </c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x14ac:dyDescent="0.25">
      <c r="A452" s="17">
        <v>2451</v>
      </c>
      <c r="B452" s="22" t="str">
        <f>HYPERLINK("https://www.facebook.com/p/C%C3%B4ng-an-th%E1%BB%8B-tr%E1%BA%A5n-T%C3%A0-L%C3%B9ng-100067627942996/", "Công an thị trấn Tà Lùng tỉnh Cao Bằng")</f>
        <v>Công an thị trấn Tà Lùng tỉnh Cao Bằng</v>
      </c>
      <c r="C452" s="19" t="s">
        <v>12</v>
      </c>
      <c r="D452" s="20" t="s">
        <v>43</v>
      </c>
      <c r="E452" s="21" t="s">
        <v>13</v>
      </c>
      <c r="F452" s="21" t="s">
        <v>13</v>
      </c>
      <c r="G452" s="21" t="s">
        <v>13</v>
      </c>
      <c r="H452" s="21" t="s">
        <v>14</v>
      </c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x14ac:dyDescent="0.25">
      <c r="A453" s="17">
        <v>2452</v>
      </c>
      <c r="B453" s="22" t="str">
        <f>HYPERLINK("https://talung.quanghoa.caobang.gov.vn/", "UBND Ủy ban nhân dân thị trấn Tà Lùng tỉnh Cao Bằng")</f>
        <v>UBND Ủy ban nhân dân thị trấn Tà Lùng tỉnh Cao Bằng</v>
      </c>
      <c r="C453" s="19" t="s">
        <v>12</v>
      </c>
      <c r="D453" s="23"/>
      <c r="E453" s="21" t="s">
        <v>13</v>
      </c>
      <c r="F453" s="21" t="s">
        <v>13</v>
      </c>
      <c r="G453" s="21" t="s">
        <v>13</v>
      </c>
      <c r="H453" s="21" t="s">
        <v>13</v>
      </c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x14ac:dyDescent="0.25">
      <c r="A454" s="17">
        <v>2453</v>
      </c>
      <c r="B454" s="18" t="str">
        <f>HYPERLINK("", "Công an xã Triệu ẩu tỉnh Cao Bằng")</f>
        <v>Công an xã Triệu ẩu tỉnh Cao Bằng</v>
      </c>
      <c r="C454" s="19" t="s">
        <v>12</v>
      </c>
      <c r="D454" s="20"/>
      <c r="E454" s="21" t="s">
        <v>13</v>
      </c>
      <c r="F454" s="21" t="s">
        <v>13</v>
      </c>
      <c r="G454" s="21" t="s">
        <v>13</v>
      </c>
      <c r="H454" s="21" t="s">
        <v>14</v>
      </c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x14ac:dyDescent="0.25">
      <c r="A455" s="17">
        <v>2454</v>
      </c>
      <c r="B455" s="22" t="str">
        <f>HYPERLINK("http://ttythalang.soytecaobang.gov.vn/kham-chua-benh/so-y-te-trao-qua-ho-tro-xay-dung-nong-thon-moi-tai-xa-trieu-au-640216", "UBND Ủy ban nhân dân xã Triệu ẩu tỉnh Cao Bằng")</f>
        <v>UBND Ủy ban nhân dân xã Triệu ẩu tỉnh Cao Bằng</v>
      </c>
      <c r="C455" s="19" t="s">
        <v>12</v>
      </c>
      <c r="D455" s="23"/>
      <c r="E455" s="21" t="s">
        <v>13</v>
      </c>
      <c r="F455" s="21" t="s">
        <v>13</v>
      </c>
      <c r="G455" s="21" t="s">
        <v>13</v>
      </c>
      <c r="H455" s="21" t="s">
        <v>13</v>
      </c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x14ac:dyDescent="0.25">
      <c r="A456" s="17">
        <v>2455</v>
      </c>
      <c r="B456" s="18" t="str">
        <f>HYPERLINK("", "Công an xã Hồng Đại tỉnh Cao Bằng")</f>
        <v>Công an xã Hồng Đại tỉnh Cao Bằng</v>
      </c>
      <c r="C456" s="19" t="s">
        <v>12</v>
      </c>
      <c r="D456" s="20"/>
      <c r="E456" s="21" t="s">
        <v>13</v>
      </c>
      <c r="F456" s="21" t="s">
        <v>13</v>
      </c>
      <c r="G456" s="21" t="s">
        <v>13</v>
      </c>
      <c r="H456" s="21" t="s">
        <v>14</v>
      </c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x14ac:dyDescent="0.25">
      <c r="A457" s="17">
        <v>2456</v>
      </c>
      <c r="B457" s="22" t="str">
        <f>HYPERLINK("https://hongquang.quanghoa.caobang.gov.vn/uy-ban-nhan-dan/uy-ban-nhan-dan-xa-hong-quang-859986", "UBND Ủy ban nhân dân xã Hồng Đại tỉnh Cao Bằng")</f>
        <v>UBND Ủy ban nhân dân xã Hồng Đại tỉnh Cao Bằng</v>
      </c>
      <c r="C457" s="19" t="s">
        <v>12</v>
      </c>
      <c r="D457" s="23"/>
      <c r="E457" s="21" t="s">
        <v>13</v>
      </c>
      <c r="F457" s="21" t="s">
        <v>13</v>
      </c>
      <c r="G457" s="21" t="s">
        <v>13</v>
      </c>
      <c r="H457" s="21" t="s">
        <v>13</v>
      </c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x14ac:dyDescent="0.25">
      <c r="A458" s="17">
        <v>2457</v>
      </c>
      <c r="B458" s="22" t="str">
        <f>HYPERLINK("https://www.facebook.com/p/C%C3%B4ng-an-x%C3%A3-C%C3%A1ch-Linh-Qu%E1%BA%A3ng-Ho%C3%A0-Cao-B%E1%BA%B1ng-100070154328754/", "Công an xã Cách Linh tỉnh Cao Bằng")</f>
        <v>Công an xã Cách Linh tỉnh Cao Bằng</v>
      </c>
      <c r="C458" s="19" t="s">
        <v>12</v>
      </c>
      <c r="D458" s="20" t="s">
        <v>43</v>
      </c>
      <c r="E458" s="21" t="s">
        <v>13</v>
      </c>
      <c r="F458" s="21" t="s">
        <v>13</v>
      </c>
      <c r="G458" s="21" t="s">
        <v>13</v>
      </c>
      <c r="H458" s="21" t="s">
        <v>14</v>
      </c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x14ac:dyDescent="0.25">
      <c r="A459" s="17">
        <v>2458</v>
      </c>
      <c r="B459" s="22" t="str">
        <f>HYPERLINK("http://cachlinh.quanghoa.caobang.gov.vn/", "UBND Ủy ban nhân dân xã Cách Linh tỉnh Cao Bằng")</f>
        <v>UBND Ủy ban nhân dân xã Cách Linh tỉnh Cao Bằng</v>
      </c>
      <c r="C459" s="19" t="s">
        <v>12</v>
      </c>
      <c r="D459" s="23"/>
      <c r="E459" s="21" t="s">
        <v>13</v>
      </c>
      <c r="F459" s="21" t="s">
        <v>13</v>
      </c>
      <c r="G459" s="21" t="s">
        <v>13</v>
      </c>
      <c r="H459" s="21" t="s">
        <v>13</v>
      </c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x14ac:dyDescent="0.25">
      <c r="A460" s="17">
        <v>2459</v>
      </c>
      <c r="B460" s="22" t="str">
        <f>HYPERLINK("https://www.facebook.com/Conganxadaison/", "Công an xã Đại Sơn tỉnh Cao Bằng")</f>
        <v>Công an xã Đại Sơn tỉnh Cao Bằng</v>
      </c>
      <c r="C460" s="19" t="s">
        <v>12</v>
      </c>
      <c r="D460" s="20" t="s">
        <v>43</v>
      </c>
      <c r="E460" s="21" t="s">
        <v>13</v>
      </c>
      <c r="F460" s="21" t="s">
        <v>13</v>
      </c>
      <c r="G460" s="21" t="s">
        <v>13</v>
      </c>
      <c r="H460" s="21" t="s">
        <v>14</v>
      </c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x14ac:dyDescent="0.25">
      <c r="A461" s="17">
        <v>2460</v>
      </c>
      <c r="B461" s="22" t="str">
        <f>HYPERLINK("http://daison.quanghoa.caobang.gov.vn/", "UBND Ủy ban nhân dân xã Đại Sơn tỉnh Cao Bằng")</f>
        <v>UBND Ủy ban nhân dân xã Đại Sơn tỉnh Cao Bằng</v>
      </c>
      <c r="C461" s="19" t="s">
        <v>12</v>
      </c>
      <c r="D461" s="23"/>
      <c r="E461" s="21" t="s">
        <v>13</v>
      </c>
      <c r="F461" s="21" t="s">
        <v>13</v>
      </c>
      <c r="G461" s="21" t="s">
        <v>13</v>
      </c>
      <c r="H461" s="21" t="s">
        <v>13</v>
      </c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x14ac:dyDescent="0.25">
      <c r="A462" s="17">
        <v>2461</v>
      </c>
      <c r="B462" s="18" t="str">
        <f>HYPERLINK("https://www.facebook.com/profile.php?id=61555166345639", "Công an xã Lương Thiện tỉnh Cao Bằng")</f>
        <v>Công an xã Lương Thiện tỉnh Cao Bằng</v>
      </c>
      <c r="C462" s="19" t="s">
        <v>12</v>
      </c>
      <c r="D462" s="20" t="s">
        <v>43</v>
      </c>
      <c r="E462" s="21" t="s">
        <v>144</v>
      </c>
      <c r="F462" s="21" t="s">
        <v>13</v>
      </c>
      <c r="G462" s="21" t="s">
        <v>13</v>
      </c>
      <c r="H462" s="21" t="s">
        <v>14</v>
      </c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x14ac:dyDescent="0.25">
      <c r="A463" s="17">
        <v>2462</v>
      </c>
      <c r="B463" s="22" t="str">
        <f>HYPERLINK("https://quanghoa.caobang.gov.vn/qua-trinh-phat-trien", "UBND Ủy ban nhân dân xã Lương Thiện tỉnh Cao Bằng")</f>
        <v>UBND Ủy ban nhân dân xã Lương Thiện tỉnh Cao Bằng</v>
      </c>
      <c r="C463" s="19" t="s">
        <v>12</v>
      </c>
      <c r="D463" s="23"/>
      <c r="E463" s="21" t="s">
        <v>13</v>
      </c>
      <c r="F463" s="21" t="s">
        <v>13</v>
      </c>
      <c r="G463" s="21" t="s">
        <v>13</v>
      </c>
      <c r="H463" s="21" t="s">
        <v>13</v>
      </c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x14ac:dyDescent="0.25">
      <c r="A464" s="17">
        <v>2463</v>
      </c>
      <c r="B464" s="18" t="str">
        <f>HYPERLINK("", "Công an xã Tiên Thành tỉnh Cao Bằng")</f>
        <v>Công an xã Tiên Thành tỉnh Cao Bằng</v>
      </c>
      <c r="C464" s="19" t="s">
        <v>12</v>
      </c>
      <c r="D464" s="20"/>
      <c r="E464" s="21" t="s">
        <v>13</v>
      </c>
      <c r="F464" s="21" t="s">
        <v>13</v>
      </c>
      <c r="G464" s="21" t="s">
        <v>13</v>
      </c>
      <c r="H464" s="21" t="s">
        <v>14</v>
      </c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x14ac:dyDescent="0.25">
      <c r="A465" s="17">
        <v>2464</v>
      </c>
      <c r="B465" s="22" t="str">
        <f>HYPERLINK("https://tienthanh.quanghoa.caobang.gov.vn/", "UBND Ủy ban nhân dân xã Tiên Thành tỉnh Cao Bằng")</f>
        <v>UBND Ủy ban nhân dân xã Tiên Thành tỉnh Cao Bằng</v>
      </c>
      <c r="C465" s="19" t="s">
        <v>12</v>
      </c>
      <c r="D465" s="23"/>
      <c r="E465" s="21" t="s">
        <v>13</v>
      </c>
      <c r="F465" s="21" t="s">
        <v>13</v>
      </c>
      <c r="G465" s="21" t="s">
        <v>13</v>
      </c>
      <c r="H465" s="21" t="s">
        <v>13</v>
      </c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x14ac:dyDescent="0.25">
      <c r="A466" s="17">
        <v>2465</v>
      </c>
      <c r="B466" s="22" t="s">
        <v>145</v>
      </c>
      <c r="C466" s="24" t="s">
        <v>13</v>
      </c>
      <c r="D466" s="20" t="s">
        <v>43</v>
      </c>
      <c r="E466" s="21" t="s">
        <v>13</v>
      </c>
      <c r="F466" s="21" t="s">
        <v>13</v>
      </c>
      <c r="G466" s="21" t="s">
        <v>13</v>
      </c>
      <c r="H466" s="21" t="s">
        <v>14</v>
      </c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x14ac:dyDescent="0.25">
      <c r="A467" s="17">
        <v>2466</v>
      </c>
      <c r="B467" s="22" t="str">
        <f>HYPERLINK("http://tthoathuan.quanghoa.caobang.gov.vn/Default.aspx?sname=tthoathuan&amp;sid=1521&amp;pageid=45609", "UBND Ủy ban nhân dân thị trấn Hoà Thuận tỉnh Cao Bằng")</f>
        <v>UBND Ủy ban nhân dân thị trấn Hoà Thuận tỉnh Cao Bằng</v>
      </c>
      <c r="C467" s="19" t="s">
        <v>12</v>
      </c>
      <c r="D467" s="23"/>
      <c r="E467" s="21" t="s">
        <v>13</v>
      </c>
      <c r="F467" s="21" t="s">
        <v>13</v>
      </c>
      <c r="G467" s="21" t="s">
        <v>13</v>
      </c>
      <c r="H467" s="21" t="s">
        <v>13</v>
      </c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x14ac:dyDescent="0.25">
      <c r="A468" s="17">
        <v>2467</v>
      </c>
      <c r="B468" s="22" t="s">
        <v>146</v>
      </c>
      <c r="C468" s="24" t="s">
        <v>13</v>
      </c>
      <c r="D468" s="20" t="s">
        <v>43</v>
      </c>
      <c r="E468" s="21" t="s">
        <v>13</v>
      </c>
      <c r="F468" s="21" t="s">
        <v>13</v>
      </c>
      <c r="G468" s="21" t="s">
        <v>13</v>
      </c>
      <c r="H468" s="21" t="s">
        <v>14</v>
      </c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x14ac:dyDescent="0.25">
      <c r="A469" s="17">
        <v>2468</v>
      </c>
      <c r="B469" s="22" t="str">
        <f>HYPERLINK("http://myhung.quanghoa.caobang.gov.vn/", "UBND Ủy ban nhân dân xã Mỹ Hưng tỉnh Cao Bằng")</f>
        <v>UBND Ủy ban nhân dân xã Mỹ Hưng tỉnh Cao Bằng</v>
      </c>
      <c r="C469" s="19" t="s">
        <v>12</v>
      </c>
      <c r="D469" s="23"/>
      <c r="E469" s="21" t="s">
        <v>13</v>
      </c>
      <c r="F469" s="21" t="s">
        <v>13</v>
      </c>
      <c r="G469" s="21" t="s">
        <v>13</v>
      </c>
      <c r="H469" s="21" t="s">
        <v>13</v>
      </c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x14ac:dyDescent="0.25">
      <c r="A470" s="17">
        <v>2469</v>
      </c>
      <c r="B470" s="22" t="str">
        <f>HYPERLINK("https://www.facebook.com/p/C%C3%B4ng-an-th%E1%BB%8B-tr%E1%BA%A5n-N%C6%B0%E1%BB%9Bc-Hai-100070540420107/", "Công an thị trấn Nước Hai tỉnh Cao Bằng")</f>
        <v>Công an thị trấn Nước Hai tỉnh Cao Bằng</v>
      </c>
      <c r="C470" s="19" t="s">
        <v>12</v>
      </c>
      <c r="D470" s="20" t="s">
        <v>43</v>
      </c>
      <c r="E470" s="21" t="s">
        <v>13</v>
      </c>
      <c r="F470" s="21" t="s">
        <v>13</v>
      </c>
      <c r="G470" s="21" t="s">
        <v>13</v>
      </c>
      <c r="H470" s="21" t="s">
        <v>14</v>
      </c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x14ac:dyDescent="0.25">
      <c r="A471" s="17">
        <v>2470</v>
      </c>
      <c r="B471" s="22" t="str">
        <f>HYPERLINK("https://hoaan.caobang.gov.vn/thi-tran-nuoc-hai", "UBND Ủy ban nhân dân thị trấn Nước Hai tỉnh Cao Bằng")</f>
        <v>UBND Ủy ban nhân dân thị trấn Nước Hai tỉnh Cao Bằng</v>
      </c>
      <c r="C471" s="19" t="s">
        <v>12</v>
      </c>
      <c r="D471" s="23"/>
      <c r="E471" s="21" t="s">
        <v>13</v>
      </c>
      <c r="F471" s="21" t="s">
        <v>13</v>
      </c>
      <c r="G471" s="21" t="s">
        <v>13</v>
      </c>
      <c r="H471" s="21" t="s">
        <v>13</v>
      </c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x14ac:dyDescent="0.25">
      <c r="A472" s="17">
        <v>2471</v>
      </c>
      <c r="B472" s="18" t="str">
        <f>HYPERLINK("https://www.facebook.com/CongAnXaDanChu", "Công an xã Dân Chủ tỉnh Cao Bằng")</f>
        <v>Công an xã Dân Chủ tỉnh Cao Bằng</v>
      </c>
      <c r="C472" s="19" t="s">
        <v>12</v>
      </c>
      <c r="D472" s="20" t="s">
        <v>43</v>
      </c>
      <c r="E472" s="21" t="s">
        <v>13</v>
      </c>
      <c r="F472" s="21" t="s">
        <v>13</v>
      </c>
      <c r="G472" s="21" t="s">
        <v>13</v>
      </c>
      <c r="H472" s="21" t="s">
        <v>14</v>
      </c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x14ac:dyDescent="0.25">
      <c r="A473" s="17">
        <v>2472</v>
      </c>
      <c r="B473" s="22" t="str">
        <f>HYPERLINK("https://danchu.hoaan.caobang.gov.vn/uy-ban-nhan-dan", "UBND Ủy ban nhân dân xã Dân Chủ tỉnh Cao Bằng")</f>
        <v>UBND Ủy ban nhân dân xã Dân Chủ tỉnh Cao Bằng</v>
      </c>
      <c r="C473" s="19" t="s">
        <v>12</v>
      </c>
      <c r="D473" s="23"/>
      <c r="E473" s="21" t="s">
        <v>13</v>
      </c>
      <c r="F473" s="21" t="s">
        <v>13</v>
      </c>
      <c r="G473" s="21" t="s">
        <v>13</v>
      </c>
      <c r="H473" s="21" t="s">
        <v>13</v>
      </c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x14ac:dyDescent="0.25">
      <c r="A474" s="17">
        <v>2473</v>
      </c>
      <c r="B474" s="22" t="s">
        <v>147</v>
      </c>
      <c r="C474" s="24" t="s">
        <v>13</v>
      </c>
      <c r="D474" s="20" t="s">
        <v>43</v>
      </c>
      <c r="E474" s="21" t="s">
        <v>13</v>
      </c>
      <c r="F474" s="21" t="s">
        <v>13</v>
      </c>
      <c r="G474" s="21" t="s">
        <v>13</v>
      </c>
      <c r="H474" s="21" t="s">
        <v>14</v>
      </c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x14ac:dyDescent="0.25">
      <c r="A475" s="17">
        <v>2474</v>
      </c>
      <c r="B475" s="22" t="str">
        <f>HYPERLINK("https://namtuan.hoaan.caobang.gov.vn/", "UBND Ủy ban nhân dân xã Nam Tuấn tỉnh Cao Bằng")</f>
        <v>UBND Ủy ban nhân dân xã Nam Tuấn tỉnh Cao Bằng</v>
      </c>
      <c r="C475" s="19" t="s">
        <v>12</v>
      </c>
      <c r="D475" s="23"/>
      <c r="E475" s="21" t="s">
        <v>13</v>
      </c>
      <c r="F475" s="21" t="s">
        <v>13</v>
      </c>
      <c r="G475" s="21" t="s">
        <v>13</v>
      </c>
      <c r="H475" s="21" t="s">
        <v>13</v>
      </c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x14ac:dyDescent="0.25">
      <c r="A476" s="17">
        <v>2475</v>
      </c>
      <c r="B476" s="22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476" s="19" t="s">
        <v>12</v>
      </c>
      <c r="D476" s="20" t="s">
        <v>43</v>
      </c>
      <c r="E476" s="21" t="s">
        <v>13</v>
      </c>
      <c r="F476" s="21" t="s">
        <v>13</v>
      </c>
      <c r="G476" s="21" t="s">
        <v>13</v>
      </c>
      <c r="H476" s="21" t="s">
        <v>14</v>
      </c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x14ac:dyDescent="0.25">
      <c r="A477" s="17">
        <v>2476</v>
      </c>
      <c r="B477" s="22" t="str">
        <f>HYPERLINK("http://ducxuan.thachan.caobang.gov.vn/", "UBND Ủy ban nhân dân xã Đức Xuân tỉnh Cao Bằng")</f>
        <v>UBND Ủy ban nhân dân xã Đức Xuân tỉnh Cao Bằng</v>
      </c>
      <c r="C477" s="19" t="s">
        <v>12</v>
      </c>
      <c r="D477" s="23"/>
      <c r="E477" s="21" t="s">
        <v>13</v>
      </c>
      <c r="F477" s="21" t="s">
        <v>13</v>
      </c>
      <c r="G477" s="21" t="s">
        <v>13</v>
      </c>
      <c r="H477" s="21" t="s">
        <v>13</v>
      </c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x14ac:dyDescent="0.25">
      <c r="A478" s="17">
        <v>2477</v>
      </c>
      <c r="B478" s="18" t="str">
        <f>HYPERLINK("https://www.facebook.com/profile.php?id=100066630255787", "Công an xã Đại Tiến tỉnh Cao Bằng")</f>
        <v>Công an xã Đại Tiến tỉnh Cao Bằng</v>
      </c>
      <c r="C478" s="19" t="s">
        <v>12</v>
      </c>
      <c r="D478" s="20" t="s">
        <v>43</v>
      </c>
      <c r="E478" s="21" t="s">
        <v>148</v>
      </c>
      <c r="F478" s="21" t="s">
        <v>13</v>
      </c>
      <c r="G478" s="21" t="s">
        <v>13</v>
      </c>
      <c r="H478" s="21" t="s">
        <v>14</v>
      </c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x14ac:dyDescent="0.25">
      <c r="A479" s="17">
        <v>2478</v>
      </c>
      <c r="B479" s="22" t="str">
        <f>HYPERLINK("https://hoaan.caobang.gov.vn/dai-tien", "UBND Ủy ban nhân dân xã Đại Tiến tỉnh Cao Bằng")</f>
        <v>UBND Ủy ban nhân dân xã Đại Tiến tỉnh Cao Bằng</v>
      </c>
      <c r="C479" s="19" t="s">
        <v>12</v>
      </c>
      <c r="D479" s="23"/>
      <c r="E479" s="21" t="s">
        <v>13</v>
      </c>
      <c r="F479" s="21" t="s">
        <v>13</v>
      </c>
      <c r="G479" s="21" t="s">
        <v>13</v>
      </c>
      <c r="H479" s="21" t="s">
        <v>13</v>
      </c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x14ac:dyDescent="0.25">
      <c r="A480" s="17">
        <v>2479</v>
      </c>
      <c r="B480" s="18" t="str">
        <f>HYPERLINK("https://www.facebook.com/profile.php?id=100065544547777", "Công an xã Đức Long tỉnh Cao Bằng")</f>
        <v>Công an xã Đức Long tỉnh Cao Bằng</v>
      </c>
      <c r="C480" s="19" t="s">
        <v>12</v>
      </c>
      <c r="D480" s="20" t="s">
        <v>43</v>
      </c>
      <c r="E480" s="21" t="s">
        <v>88</v>
      </c>
      <c r="F480" s="21" t="s">
        <v>13</v>
      </c>
      <c r="G480" s="21" t="s">
        <v>13</v>
      </c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x14ac:dyDescent="0.25">
      <c r="A481" s="17">
        <v>2480</v>
      </c>
      <c r="B481" s="22" t="str">
        <f>HYPERLINK("http://duclong.thachan.caobang.gov.vn/", "UBND Ủy ban nhân dân xã Đức Long tỉnh Cao Bằng")</f>
        <v>UBND Ủy ban nhân dân xã Đức Long tỉnh Cao Bằng</v>
      </c>
      <c r="C481" s="19" t="s">
        <v>12</v>
      </c>
      <c r="D481" s="23"/>
      <c r="E481" s="21" t="s">
        <v>13</v>
      </c>
      <c r="F481" s="21" t="s">
        <v>13</v>
      </c>
      <c r="G481" s="21" t="s">
        <v>13</v>
      </c>
      <c r="H481" s="21" t="s">
        <v>13</v>
      </c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x14ac:dyDescent="0.25">
      <c r="A482" s="17">
        <v>2481</v>
      </c>
      <c r="B482" s="22" t="str">
        <f>HYPERLINK("https://www.facebook.com/p/C%C3%B4ng-an-x%C3%A3-Ng%C5%A9-L%C3%A3o-Ho%C3%A0-An-Cao-B%E1%BA%B1ng-100066745700042/", "Công an xã Ngũ Lão tỉnh Cao Bằng")</f>
        <v>Công an xã Ngũ Lão tỉnh Cao Bằng</v>
      </c>
      <c r="C482" s="19" t="s">
        <v>12</v>
      </c>
      <c r="D482" s="20" t="s">
        <v>43</v>
      </c>
      <c r="E482" s="21" t="s">
        <v>13</v>
      </c>
      <c r="F482" s="21" t="s">
        <v>13</v>
      </c>
      <c r="G482" s="21" t="s">
        <v>13</v>
      </c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x14ac:dyDescent="0.25">
      <c r="A483" s="17">
        <v>2482</v>
      </c>
      <c r="B483" s="22" t="str">
        <f>HYPERLINK("https://ngulao.hoaan.caobang.gov.vn/", "UBND Ủy ban nhân dân xã Ngũ Lão tỉnh Cao Bằng")</f>
        <v>UBND Ủy ban nhân dân xã Ngũ Lão tỉnh Cao Bằng</v>
      </c>
      <c r="C483" s="19" t="s">
        <v>12</v>
      </c>
      <c r="D483" s="23"/>
      <c r="E483" s="21" t="s">
        <v>13</v>
      </c>
      <c r="F483" s="21" t="s">
        <v>13</v>
      </c>
      <c r="G483" s="21" t="s">
        <v>13</v>
      </c>
      <c r="H483" s="21" t="s">
        <v>13</v>
      </c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x14ac:dyDescent="0.25">
      <c r="A484" s="17">
        <v>2483</v>
      </c>
      <c r="B484" s="22" t="s">
        <v>149</v>
      </c>
      <c r="C484" s="24" t="s">
        <v>13</v>
      </c>
      <c r="D484" s="20" t="s">
        <v>43</v>
      </c>
      <c r="E484" s="21" t="s">
        <v>13</v>
      </c>
      <c r="F484" s="21" t="s">
        <v>13</v>
      </c>
      <c r="G484" s="21" t="s">
        <v>13</v>
      </c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x14ac:dyDescent="0.25">
      <c r="A485" s="17">
        <v>2484</v>
      </c>
      <c r="B485" s="22" t="str">
        <f>HYPERLINK("https://hoaan.caobang.gov.vn/truong-luong", "UBND Ủy ban nhân dân xã Trương Lương tỉnh Cao Bằng")</f>
        <v>UBND Ủy ban nhân dân xã Trương Lương tỉnh Cao Bằng</v>
      </c>
      <c r="C485" s="19" t="s">
        <v>12</v>
      </c>
      <c r="D485" s="23"/>
      <c r="E485" s="21" t="s">
        <v>13</v>
      </c>
      <c r="F485" s="21" t="s">
        <v>13</v>
      </c>
      <c r="G485" s="21" t="s">
        <v>13</v>
      </c>
      <c r="H485" s="21" t="s">
        <v>13</v>
      </c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x14ac:dyDescent="0.25">
      <c r="A486" s="17">
        <v>2485</v>
      </c>
      <c r="B486" s="18" t="str">
        <f>HYPERLINK("", "Công an xã Bình Long tỉnh Cao Bằng")</f>
        <v>Công an xã Bình Long tỉnh Cao Bằng</v>
      </c>
      <c r="C486" s="19" t="s">
        <v>12</v>
      </c>
      <c r="D486" s="20"/>
      <c r="E486" s="21" t="s">
        <v>13</v>
      </c>
      <c r="F486" s="21" t="s">
        <v>13</v>
      </c>
      <c r="G486" s="21" t="s">
        <v>13</v>
      </c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x14ac:dyDescent="0.25">
      <c r="A487" s="17">
        <v>2486</v>
      </c>
      <c r="B487" s="22" t="str">
        <f>HYPERLINK("https://hoaan.caobang.gov.vn/van-ban", "UBND Ủy ban nhân dân xã Bình Long tỉnh Cao Bằng")</f>
        <v>UBND Ủy ban nhân dân xã Bình Long tỉnh Cao Bằng</v>
      </c>
      <c r="C487" s="19" t="s">
        <v>12</v>
      </c>
      <c r="D487" s="23"/>
      <c r="E487" s="21" t="s">
        <v>13</v>
      </c>
      <c r="F487" s="21" t="s">
        <v>13</v>
      </c>
      <c r="G487" s="21" t="s">
        <v>13</v>
      </c>
      <c r="H487" s="21" t="s">
        <v>13</v>
      </c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x14ac:dyDescent="0.25">
      <c r="A488" s="17">
        <v>2487</v>
      </c>
      <c r="B488" s="22" t="s">
        <v>150</v>
      </c>
      <c r="C488" s="24" t="s">
        <v>13</v>
      </c>
      <c r="D488" s="20" t="s">
        <v>43</v>
      </c>
      <c r="E488" s="21" t="s">
        <v>13</v>
      </c>
      <c r="F488" s="21" t="s">
        <v>13</v>
      </c>
      <c r="G488" s="21" t="s">
        <v>13</v>
      </c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x14ac:dyDescent="0.25">
      <c r="A489" s="17">
        <v>2488</v>
      </c>
      <c r="B489" s="22" t="str">
        <f>HYPERLINK("https://hoaan.caobang.gov.vn/nguyen-hue", "UBND Ủy ban nhân dân xã Nguyễn Huệ tỉnh Cao Bằng")</f>
        <v>UBND Ủy ban nhân dân xã Nguyễn Huệ tỉnh Cao Bằng</v>
      </c>
      <c r="C489" s="19" t="s">
        <v>12</v>
      </c>
      <c r="D489" s="23"/>
      <c r="E489" s="21" t="s">
        <v>13</v>
      </c>
      <c r="F489" s="21" t="s">
        <v>13</v>
      </c>
      <c r="G489" s="21" t="s">
        <v>13</v>
      </c>
      <c r="H489" s="21" t="s">
        <v>13</v>
      </c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x14ac:dyDescent="0.25">
      <c r="A490" s="17">
        <v>2489</v>
      </c>
      <c r="B490" s="18" t="str">
        <f>HYPERLINK("", "Công an xã Công Trừng tỉnh Cao Bằng")</f>
        <v>Công an xã Công Trừng tỉnh Cao Bằng</v>
      </c>
      <c r="C490" s="19" t="s">
        <v>12</v>
      </c>
      <c r="D490" s="20"/>
      <c r="E490" s="21" t="s">
        <v>13</v>
      </c>
      <c r="F490" s="21" t="s">
        <v>13</v>
      </c>
      <c r="G490" s="21" t="s">
        <v>13</v>
      </c>
      <c r="H490" s="21" t="s">
        <v>14</v>
      </c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x14ac:dyDescent="0.25">
      <c r="A491" s="17">
        <v>2490</v>
      </c>
      <c r="B491" s="22" t="str">
        <f>HYPERLINK("https://trungkhanh.caobang.gov.vn/", "UBND Ủy ban nhân dân xã Công Trừng tỉnh Cao Bằng")</f>
        <v>UBND Ủy ban nhân dân xã Công Trừng tỉnh Cao Bằng</v>
      </c>
      <c r="C491" s="19" t="s">
        <v>12</v>
      </c>
      <c r="D491" s="23"/>
      <c r="E491" s="21" t="s">
        <v>13</v>
      </c>
      <c r="F491" s="21" t="s">
        <v>13</v>
      </c>
      <c r="G491" s="21" t="s">
        <v>13</v>
      </c>
      <c r="H491" s="21" t="s">
        <v>13</v>
      </c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x14ac:dyDescent="0.25">
      <c r="A492" s="17">
        <v>2491</v>
      </c>
      <c r="B492" s="18" t="str">
        <f>HYPERLINK("https://www.facebook.com/profile.php?id=100067467774722", "Công an xã Hồng Việt tỉnh Cao Bằng")</f>
        <v>Công an xã Hồng Việt tỉnh Cao Bằng</v>
      </c>
      <c r="C492" s="19" t="s">
        <v>12</v>
      </c>
      <c r="D492" s="20" t="s">
        <v>43</v>
      </c>
      <c r="E492" s="21" t="s">
        <v>13</v>
      </c>
      <c r="F492" s="21" t="s">
        <v>13</v>
      </c>
      <c r="G492" s="21" t="s">
        <v>13</v>
      </c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x14ac:dyDescent="0.25">
      <c r="A493" s="17">
        <v>2492</v>
      </c>
      <c r="B493" s="22" t="str">
        <f>HYPERLINK("http://hongviet.hoaan.caobang.gov.vn/", "UBND Ủy ban nhân dân xã Hồng Việt tỉnh Cao Bằng")</f>
        <v>UBND Ủy ban nhân dân xã Hồng Việt tỉnh Cao Bằng</v>
      </c>
      <c r="C493" s="19" t="s">
        <v>12</v>
      </c>
      <c r="D493" s="23"/>
      <c r="E493" s="21" t="s">
        <v>13</v>
      </c>
      <c r="F493" s="21" t="s">
        <v>13</v>
      </c>
      <c r="G493" s="21" t="s">
        <v>13</v>
      </c>
      <c r="H493" s="21" t="s">
        <v>13</v>
      </c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x14ac:dyDescent="0.25">
      <c r="A494" s="17">
        <v>2493</v>
      </c>
      <c r="B494" s="22" t="s">
        <v>151</v>
      </c>
      <c r="C494" s="24" t="s">
        <v>13</v>
      </c>
      <c r="D494" s="20"/>
      <c r="E494" s="21" t="s">
        <v>13</v>
      </c>
      <c r="F494" s="21" t="s">
        <v>13</v>
      </c>
      <c r="G494" s="21" t="s">
        <v>13</v>
      </c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x14ac:dyDescent="0.25">
      <c r="A495" s="17">
        <v>2494</v>
      </c>
      <c r="B495" s="22" t="str">
        <f>HYPERLINK("https://caobang.gov.vn/cac-uy-vien-ubnd-tinh-cao-bang", "UBND Ủy ban nhân dân xã Bế Triều tỉnh Cao Bằng")</f>
        <v>UBND Ủy ban nhân dân xã Bế Triều tỉnh Cao Bằng</v>
      </c>
      <c r="C495" s="19" t="s">
        <v>12</v>
      </c>
      <c r="D495" s="23"/>
      <c r="E495" s="21" t="s">
        <v>13</v>
      </c>
      <c r="F495" s="21" t="s">
        <v>13</v>
      </c>
      <c r="G495" s="21" t="s">
        <v>13</v>
      </c>
      <c r="H495" s="21" t="s">
        <v>13</v>
      </c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x14ac:dyDescent="0.25">
      <c r="A496" s="17">
        <v>2495</v>
      </c>
      <c r="B496" s="22" t="str">
        <f>HYPERLINK("https://www.facebook.com/p/C%C3%B4ng-an-x%C3%A3-Ho%C3%A0ng-Tung-Ho%C3%A0-An-Cao-B%E1%BA%B1ng-100065415702514/", "Công an xã Hoàng Tung tỉnh Cao Bằng")</f>
        <v>Công an xã Hoàng Tung tỉnh Cao Bằng</v>
      </c>
      <c r="C496" s="19" t="s">
        <v>12</v>
      </c>
      <c r="D496" s="20" t="s">
        <v>43</v>
      </c>
      <c r="E496" s="21" t="s">
        <v>13</v>
      </c>
      <c r="F496" s="21" t="s">
        <v>13</v>
      </c>
      <c r="G496" s="21" t="s">
        <v>13</v>
      </c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x14ac:dyDescent="0.25">
      <c r="A497" s="17">
        <v>2496</v>
      </c>
      <c r="B497" s="22" t="str">
        <f>HYPERLINK("https://hoaan.caobang.gov.vn/hoang-tung", "UBND Ủy ban nhân dân xã Hoàng Tung tỉnh Cao Bằng")</f>
        <v>UBND Ủy ban nhân dân xã Hoàng Tung tỉnh Cao Bằng</v>
      </c>
      <c r="C497" s="19" t="s">
        <v>12</v>
      </c>
      <c r="D497" s="23"/>
      <c r="E497" s="21" t="s">
        <v>13</v>
      </c>
      <c r="F497" s="21" t="s">
        <v>13</v>
      </c>
      <c r="G497" s="21" t="s">
        <v>13</v>
      </c>
      <c r="H497" s="21" t="s">
        <v>13</v>
      </c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x14ac:dyDescent="0.25">
      <c r="A498" s="17">
        <v>2497</v>
      </c>
      <c r="B498" s="18" t="str">
        <f>HYPERLINK("", "Công an xã Trương Vương tỉnh Cao Bằng")</f>
        <v>Công an xã Trương Vương tỉnh Cao Bằng</v>
      </c>
      <c r="C498" s="19" t="s">
        <v>12</v>
      </c>
      <c r="D498" s="20"/>
      <c r="E498" s="21" t="s">
        <v>13</v>
      </c>
      <c r="F498" s="21" t="s">
        <v>13</v>
      </c>
      <c r="G498" s="21" t="s">
        <v>13</v>
      </c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x14ac:dyDescent="0.25">
      <c r="A499" s="17">
        <v>2498</v>
      </c>
      <c r="B499" s="22" t="str">
        <f>HYPERLINK("https://trungvuong.viettri.phutho.gov.vn/", "UBND Ủy ban nhân dân xã Trương Vương tỉnh Cao Bằng")</f>
        <v>UBND Ủy ban nhân dân xã Trương Vương tỉnh Cao Bằng</v>
      </c>
      <c r="C499" s="19" t="s">
        <v>12</v>
      </c>
      <c r="D499" s="23"/>
      <c r="E499" s="21" t="s">
        <v>13</v>
      </c>
      <c r="F499" s="21" t="s">
        <v>13</v>
      </c>
      <c r="G499" s="21" t="s">
        <v>13</v>
      </c>
      <c r="H499" s="21" t="s">
        <v>13</v>
      </c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x14ac:dyDescent="0.25">
      <c r="A500" s="17">
        <v>2499</v>
      </c>
      <c r="B500" s="18" t="str">
        <f>HYPERLINK("", "Công an xã Quang Trung tỉnh Cao Bằng")</f>
        <v>Công an xã Quang Trung tỉnh Cao Bằng</v>
      </c>
      <c r="C500" s="19" t="s">
        <v>12</v>
      </c>
      <c r="D500" s="20" t="s">
        <v>43</v>
      </c>
      <c r="E500" s="21" t="s">
        <v>13</v>
      </c>
      <c r="F500" s="21" t="s">
        <v>13</v>
      </c>
      <c r="G500" s="21" t="s">
        <v>13</v>
      </c>
      <c r="H500" s="21" t="s">
        <v>14</v>
      </c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x14ac:dyDescent="0.25">
      <c r="A501" s="17">
        <v>2500</v>
      </c>
      <c r="B501" s="22" t="str">
        <f>HYPERLINK("http://quangtrung.trungkhanh.caobang.gov.vn/", "UBND Ủy ban nhân dân xã Quang Trung tỉnh Cao Bằng")</f>
        <v>UBND Ủy ban nhân dân xã Quang Trung tỉnh Cao Bằng</v>
      </c>
      <c r="C501" s="19" t="s">
        <v>12</v>
      </c>
      <c r="D501" s="23"/>
      <c r="E501" s="21" t="s">
        <v>13</v>
      </c>
      <c r="F501" s="21" t="s">
        <v>13</v>
      </c>
      <c r="G501" s="21" t="s">
        <v>13</v>
      </c>
      <c r="H501" s="21" t="s">
        <v>13</v>
      </c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x14ac:dyDescent="0.25">
      <c r="A502" s="17">
        <v>2501</v>
      </c>
      <c r="B502" s="22" t="str">
        <f>HYPERLINK("https://www.facebook.com/p/C%C3%B4ng-an-x%C3%A3-B%E1%BA%A1ch-%C4%90%E1%BA%B1ng-Ho%C3%A0-An-Cao-B%E1%BA%B1ng-100066895833964/", "Công an xã Bạch Đằng tỉnh Cao Bằng")</f>
        <v>Công an xã Bạch Đằng tỉnh Cao Bằng</v>
      </c>
      <c r="C502" s="19" t="s">
        <v>12</v>
      </c>
      <c r="D502" s="20" t="s">
        <v>43</v>
      </c>
      <c r="E502" s="21" t="s">
        <v>13</v>
      </c>
      <c r="F502" s="21" t="s">
        <v>13</v>
      </c>
      <c r="G502" s="21" t="s">
        <v>13</v>
      </c>
      <c r="H502" s="21" t="s">
        <v>14</v>
      </c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x14ac:dyDescent="0.25">
      <c r="A503" s="17">
        <v>2502</v>
      </c>
      <c r="B503" s="22" t="str">
        <f>HYPERLINK("https://bachdang.hoaan.caobang.gov.vn/", "UBND Ủy ban nhân dân xã Bạch Đằng tỉnh Cao Bằng")</f>
        <v>UBND Ủy ban nhân dân xã Bạch Đằng tỉnh Cao Bằng</v>
      </c>
      <c r="C503" s="19" t="s">
        <v>12</v>
      </c>
      <c r="D503" s="23"/>
      <c r="E503" s="21" t="s">
        <v>13</v>
      </c>
      <c r="F503" s="21" t="s">
        <v>13</v>
      </c>
      <c r="G503" s="21" t="s">
        <v>13</v>
      </c>
      <c r="H503" s="21" t="s">
        <v>13</v>
      </c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x14ac:dyDescent="0.25">
      <c r="A504" s="17">
        <v>2503</v>
      </c>
      <c r="B504" s="18" t="str">
        <f>HYPERLINK("https://www.facebook.com/profile.php?id=100068681784298", "Công an xã Bình Dương tỉnh Cao Bằng")</f>
        <v>Công an xã Bình Dương tỉnh Cao Bằng</v>
      </c>
      <c r="C504" s="19" t="s">
        <v>12</v>
      </c>
      <c r="D504" s="20" t="s">
        <v>43</v>
      </c>
      <c r="E504" s="21" t="s">
        <v>13</v>
      </c>
      <c r="F504" s="21" t="s">
        <v>13</v>
      </c>
      <c r="G504" s="21" t="s">
        <v>13</v>
      </c>
      <c r="H504" s="21" t="s">
        <v>152</v>
      </c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x14ac:dyDescent="0.25">
      <c r="A505" s="17">
        <v>2504</v>
      </c>
      <c r="B505" s="22" t="str">
        <f>HYPERLINK("https://binhduong.hoaan.caobang.gov.vn/", "UBND Ủy ban nhân dân xã Bình Dương tỉnh Cao Bằng")</f>
        <v>UBND Ủy ban nhân dân xã Bình Dương tỉnh Cao Bằng</v>
      </c>
      <c r="C505" s="19" t="s">
        <v>12</v>
      </c>
      <c r="D505" s="23"/>
      <c r="E505" s="21" t="s">
        <v>13</v>
      </c>
      <c r="F505" s="21" t="s">
        <v>13</v>
      </c>
      <c r="G505" s="21" t="s">
        <v>13</v>
      </c>
      <c r="H505" s="21" t="s">
        <v>13</v>
      </c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x14ac:dyDescent="0.25">
      <c r="A506" s="17">
        <v>2505</v>
      </c>
      <c r="B506" s="18" t="str">
        <f>HYPERLINK("https://www.facebook.com/profile.php?id=100067100221034", "Công an xã Lê Chung tỉnh Cao Bằng")</f>
        <v>Công an xã Lê Chung tỉnh Cao Bằng</v>
      </c>
      <c r="C506" s="19" t="s">
        <v>12</v>
      </c>
      <c r="D506" s="20" t="s">
        <v>43</v>
      </c>
      <c r="E506" s="21" t="s">
        <v>88</v>
      </c>
      <c r="F506" s="21" t="s">
        <v>13</v>
      </c>
      <c r="G506" s="21" t="s">
        <v>13</v>
      </c>
      <c r="H506" s="21" t="s">
        <v>14</v>
      </c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x14ac:dyDescent="0.25">
      <c r="A507" s="17">
        <v>2506</v>
      </c>
      <c r="B507" s="22" t="str">
        <f>HYPERLINK("https://lechung.hoaan.caobang.gov.vn/", "UBND Ủy ban nhân dân xã Lê Chung tỉnh Cao Bằng")</f>
        <v>UBND Ủy ban nhân dân xã Lê Chung tỉnh Cao Bằng</v>
      </c>
      <c r="C507" s="19" t="s">
        <v>12</v>
      </c>
      <c r="D507" s="23"/>
      <c r="E507" s="21" t="s">
        <v>13</v>
      </c>
      <c r="F507" s="21" t="s">
        <v>13</v>
      </c>
      <c r="G507" s="21" t="s">
        <v>13</v>
      </c>
      <c r="H507" s="21" t="s">
        <v>13</v>
      </c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x14ac:dyDescent="0.25">
      <c r="A508" s="17">
        <v>2507</v>
      </c>
      <c r="B508" s="22" t="s">
        <v>153</v>
      </c>
      <c r="C508" s="24" t="s">
        <v>13</v>
      </c>
      <c r="D508" s="20"/>
      <c r="E508" s="21" t="s">
        <v>13</v>
      </c>
      <c r="F508" s="21" t="s">
        <v>13</v>
      </c>
      <c r="G508" s="21" t="s">
        <v>13</v>
      </c>
      <c r="H508" s="21" t="s">
        <v>14</v>
      </c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x14ac:dyDescent="0.25">
      <c r="A509" s="17">
        <v>2508</v>
      </c>
      <c r="B509" s="22" t="str">
        <f>HYPERLINK("https://ubndtp.caobang.gov.vn/ubnd-xa-chu-trinh", "UBND Ủy ban nhân dân xã Hà Trì tỉnh Cao Bằng")</f>
        <v>UBND Ủy ban nhân dân xã Hà Trì tỉnh Cao Bằng</v>
      </c>
      <c r="C509" s="19" t="s">
        <v>12</v>
      </c>
      <c r="D509" s="23"/>
      <c r="E509" s="21" t="s">
        <v>13</v>
      </c>
      <c r="F509" s="21" t="s">
        <v>13</v>
      </c>
      <c r="G509" s="21" t="s">
        <v>13</v>
      </c>
      <c r="H509" s="21" t="s">
        <v>13</v>
      </c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x14ac:dyDescent="0.25">
      <c r="A510" s="17">
        <v>2509</v>
      </c>
      <c r="B510" s="22" t="str">
        <f>HYPERLINK("https://www.facebook.com/100065677472004", "Công an xã Hồng Nam tỉnh Cao Bằng")</f>
        <v>Công an xã Hồng Nam tỉnh Cao Bằng</v>
      </c>
      <c r="C510" s="19" t="s">
        <v>12</v>
      </c>
      <c r="D510" s="20" t="s">
        <v>43</v>
      </c>
      <c r="E510" s="21" t="s">
        <v>13</v>
      </c>
      <c r="F510" s="21" t="s">
        <v>13</v>
      </c>
      <c r="G510" s="21" t="s">
        <v>154</v>
      </c>
      <c r="H510" s="21" t="s">
        <v>13</v>
      </c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x14ac:dyDescent="0.25">
      <c r="A511" s="17">
        <v>2510</v>
      </c>
      <c r="B511" s="22" t="str">
        <f>HYPERLINK("https://hoaan.caobang.gov.vn/hong-nam", "UBND Ủy ban nhân dân xã Hồng Nam tỉnh Cao Bằng")</f>
        <v>UBND Ủy ban nhân dân xã Hồng Nam tỉnh Cao Bằng</v>
      </c>
      <c r="C511" s="19" t="s">
        <v>12</v>
      </c>
      <c r="D511" s="23"/>
      <c r="E511" s="21" t="s">
        <v>13</v>
      </c>
      <c r="F511" s="21" t="s">
        <v>13</v>
      </c>
      <c r="G511" s="21" t="s">
        <v>13</v>
      </c>
      <c r="H511" s="21" t="s">
        <v>13</v>
      </c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x14ac:dyDescent="0.25">
      <c r="A512" s="17">
        <v>2511</v>
      </c>
      <c r="B512" s="18" t="str">
        <f>HYPERLINK("", "Công an thị trấn Nguyên Bình tỉnh Cao Bằng")</f>
        <v>Công an thị trấn Nguyên Bình tỉnh Cao Bằng</v>
      </c>
      <c r="C512" s="19" t="s">
        <v>12</v>
      </c>
      <c r="D512" s="20" t="s">
        <v>43</v>
      </c>
      <c r="E512" s="21" t="s">
        <v>13</v>
      </c>
      <c r="F512" s="21" t="s">
        <v>13</v>
      </c>
      <c r="G512" s="21" t="s">
        <v>13</v>
      </c>
      <c r="H512" s="21" t="s">
        <v>14</v>
      </c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x14ac:dyDescent="0.25">
      <c r="A513" s="17">
        <v>2512</v>
      </c>
      <c r="B513" s="22" t="str">
        <f>HYPERLINK("https://nguyenbinh.caobang.gov.vn/", "UBND Ủy ban nhân dân thị trấn Nguyên Bình tỉnh Cao Bằng")</f>
        <v>UBND Ủy ban nhân dân thị trấn Nguyên Bình tỉnh Cao Bằng</v>
      </c>
      <c r="C513" s="19" t="s">
        <v>12</v>
      </c>
      <c r="D513" s="23"/>
      <c r="E513" s="21" t="s">
        <v>13</v>
      </c>
      <c r="F513" s="21" t="s">
        <v>13</v>
      </c>
      <c r="G513" s="21" t="s">
        <v>13</v>
      </c>
      <c r="H513" s="21" t="s">
        <v>13</v>
      </c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x14ac:dyDescent="0.25">
      <c r="A514" s="17">
        <v>2513</v>
      </c>
      <c r="B514" s="22" t="str">
        <f>HYPERLINK("https://www.facebook.com/p/C%C3%B4ng-an-th%E1%BB%8B-tr%E1%BA%A5n-T%C4%A9nh-T%C3%BAc-huy%E1%BB%87n-Nguy%C3%AAn-B%C3%ACnh-100075817578133/", "Công an thị trấn Tĩnh Túc tỉnh Cao Bằng")</f>
        <v>Công an thị trấn Tĩnh Túc tỉnh Cao Bằng</v>
      </c>
      <c r="C514" s="19" t="s">
        <v>12</v>
      </c>
      <c r="D514" s="20" t="s">
        <v>43</v>
      </c>
      <c r="E514" s="21" t="s">
        <v>13</v>
      </c>
      <c r="F514" s="21" t="s">
        <v>13</v>
      </c>
      <c r="G514" s="21" t="s">
        <v>13</v>
      </c>
      <c r="H514" s="21" t="s">
        <v>14</v>
      </c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x14ac:dyDescent="0.25">
      <c r="A515" s="17">
        <v>2514</v>
      </c>
      <c r="B515" s="22" t="str">
        <f>HYPERLINK("https://nguyenbinh.caobang.gov.vn/thi-tran-tinh-tuc", "UBND Ủy ban nhân dân thị trấn Tĩnh Túc tỉnh Cao Bằng")</f>
        <v>UBND Ủy ban nhân dân thị trấn Tĩnh Túc tỉnh Cao Bằng</v>
      </c>
      <c r="C515" s="19" t="s">
        <v>12</v>
      </c>
      <c r="D515" s="23"/>
      <c r="E515" s="21" t="s">
        <v>13</v>
      </c>
      <c r="F515" s="21" t="s">
        <v>13</v>
      </c>
      <c r="G515" s="21" t="s">
        <v>13</v>
      </c>
      <c r="H515" s="21" t="s">
        <v>13</v>
      </c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x14ac:dyDescent="0.25">
      <c r="A516" s="17">
        <v>2515</v>
      </c>
      <c r="B516" s="18" t="str">
        <f>HYPERLINK("https://www.facebook.com/caxyl.nbcb", "Công an xã Yên Lạc tỉnh Cao Bằng")</f>
        <v>Công an xã Yên Lạc tỉnh Cao Bằng</v>
      </c>
      <c r="C516" s="19" t="s">
        <v>12</v>
      </c>
      <c r="D516" s="20" t="s">
        <v>43</v>
      </c>
      <c r="E516" s="21" t="s">
        <v>13</v>
      </c>
      <c r="F516" s="21" t="s">
        <v>13</v>
      </c>
      <c r="G516" s="21" t="s">
        <v>13</v>
      </c>
      <c r="H516" s="21" t="s">
        <v>14</v>
      </c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x14ac:dyDescent="0.25">
      <c r="A517" s="17">
        <v>2516</v>
      </c>
      <c r="B517" s="22" t="str">
        <f>HYPERLINK("http://yenlac.nguyenbinh.caobang.gov.vn/", "UBND Ủy ban nhân dân xã Yên Lạc tỉnh Cao Bằng")</f>
        <v>UBND Ủy ban nhân dân xã Yên Lạc tỉnh Cao Bằng</v>
      </c>
      <c r="C517" s="19" t="s">
        <v>12</v>
      </c>
      <c r="D517" s="23"/>
      <c r="E517" s="21" t="s">
        <v>13</v>
      </c>
      <c r="F517" s="21" t="s">
        <v>13</v>
      </c>
      <c r="G517" s="21" t="s">
        <v>13</v>
      </c>
      <c r="H517" s="21" t="s">
        <v>13</v>
      </c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x14ac:dyDescent="0.25">
      <c r="A518" s="17">
        <v>2517</v>
      </c>
      <c r="B518" s="22" t="s">
        <v>155</v>
      </c>
      <c r="C518" s="24" t="s">
        <v>13</v>
      </c>
      <c r="D518" s="20" t="s">
        <v>43</v>
      </c>
      <c r="E518" s="21" t="s">
        <v>13</v>
      </c>
      <c r="F518" s="21" t="s">
        <v>13</v>
      </c>
      <c r="G518" s="21" t="s">
        <v>13</v>
      </c>
      <c r="H518" s="21" t="s">
        <v>14</v>
      </c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x14ac:dyDescent="0.25">
      <c r="A519" s="17">
        <v>2518</v>
      </c>
      <c r="B519" s="22" t="str">
        <f>HYPERLINK("https://nguyenbinh.caobang.gov.vn/xa-trieu-nguyen", "UBND Ủy ban nhân dân xã Triệu Nguyên tỉnh Cao Bằng")</f>
        <v>UBND Ủy ban nhân dân xã Triệu Nguyên tỉnh Cao Bằng</v>
      </c>
      <c r="C519" s="19" t="s">
        <v>12</v>
      </c>
      <c r="D519" s="23"/>
      <c r="E519" s="21" t="s">
        <v>13</v>
      </c>
      <c r="F519" s="21" t="s">
        <v>13</v>
      </c>
      <c r="G519" s="21" t="s">
        <v>13</v>
      </c>
      <c r="H519" s="21" t="s">
        <v>13</v>
      </c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x14ac:dyDescent="0.25">
      <c r="A520" s="17">
        <v>2519</v>
      </c>
      <c r="B520" s="22" t="str">
        <f>HYPERLINK("https://www.facebook.com/TuoitreConganCaoBang/?locale=bn_IN", "Công an xã Ca Thành tỉnh Cao Bằng")</f>
        <v>Công an xã Ca Thành tỉnh Cao Bằng</v>
      </c>
      <c r="C520" s="19" t="s">
        <v>12</v>
      </c>
      <c r="D520" s="20" t="s">
        <v>43</v>
      </c>
      <c r="E520" s="21" t="s">
        <v>13</v>
      </c>
      <c r="F520" s="21" t="s">
        <v>13</v>
      </c>
      <c r="G520" s="21" t="s">
        <v>13</v>
      </c>
      <c r="H520" s="21" t="s">
        <v>14</v>
      </c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x14ac:dyDescent="0.25">
      <c r="A521" s="17">
        <v>2520</v>
      </c>
      <c r="B521" s="22" t="str">
        <f>HYPERLINK("https://nguyenbinh.caobang.gov.vn/xa-ca-thanh", "UBND Ủy ban nhân dân xã Ca Thành tỉnh Cao Bằng")</f>
        <v>UBND Ủy ban nhân dân xã Ca Thành tỉnh Cao Bằng</v>
      </c>
      <c r="C521" s="19" t="s">
        <v>12</v>
      </c>
      <c r="D521" s="23"/>
      <c r="E521" s="21" t="s">
        <v>13</v>
      </c>
      <c r="F521" s="21" t="s">
        <v>13</v>
      </c>
      <c r="G521" s="21" t="s">
        <v>13</v>
      </c>
      <c r="H521" s="21" t="s">
        <v>13</v>
      </c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x14ac:dyDescent="0.25">
      <c r="A522" s="17">
        <v>2521</v>
      </c>
      <c r="B522" s="22" t="str">
        <f>HYPERLINK("https://www.facebook.com/p/C%C3%B4ng-an-x%C3%A3-Th%C3%A1i-H%E1%BB%8Dc-B%E1%BA%A3o-L%C3%A2m-Cao-B%E1%BA%B1ng-100069695572389/", "Công an xã Thái Học tỉnh Cao Bằng")</f>
        <v>Công an xã Thái Học tỉnh Cao Bằng</v>
      </c>
      <c r="C522" s="19" t="s">
        <v>12</v>
      </c>
      <c r="D522" s="20" t="s">
        <v>43</v>
      </c>
      <c r="E522" s="21" t="s">
        <v>13</v>
      </c>
      <c r="F522" s="21" t="s">
        <v>13</v>
      </c>
      <c r="G522" s="21" t="s">
        <v>13</v>
      </c>
      <c r="H522" s="21" t="s">
        <v>14</v>
      </c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x14ac:dyDescent="0.25">
      <c r="A523" s="17">
        <v>2522</v>
      </c>
      <c r="B523" s="22" t="str">
        <f>HYPERLINK("https://thaihoc.baolam.caobang.gov.vn/kinh-te-xa-hoi/uy-ban-nhan-dan-xa-thai-hoc-935029", "UBND Ủy ban nhân dân xã Thái Học tỉnh Cao Bằng")</f>
        <v>UBND Ủy ban nhân dân xã Thái Học tỉnh Cao Bằng</v>
      </c>
      <c r="C523" s="19" t="s">
        <v>12</v>
      </c>
      <c r="D523" s="23"/>
      <c r="E523" s="21" t="s">
        <v>13</v>
      </c>
      <c r="F523" s="21" t="s">
        <v>13</v>
      </c>
      <c r="G523" s="21" t="s">
        <v>13</v>
      </c>
      <c r="H523" s="21" t="s">
        <v>13</v>
      </c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x14ac:dyDescent="0.25">
      <c r="A524" s="17">
        <v>2523</v>
      </c>
      <c r="B524" s="18" t="str">
        <f>HYPERLINK("https://www.facebook.com/caxvn.nbcb", "Công an xã Vũ Nông tỉnh Cao Bằng")</f>
        <v>Công an xã Vũ Nông tỉnh Cao Bằng</v>
      </c>
      <c r="C524" s="19" t="s">
        <v>12</v>
      </c>
      <c r="D524" s="20" t="s">
        <v>43</v>
      </c>
      <c r="E524" s="21" t="s">
        <v>13</v>
      </c>
      <c r="F524" s="21" t="s">
        <v>13</v>
      </c>
      <c r="G524" s="21" t="s">
        <v>13</v>
      </c>
      <c r="H524" s="21" t="s">
        <v>14</v>
      </c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x14ac:dyDescent="0.25">
      <c r="A525" s="17">
        <v>2524</v>
      </c>
      <c r="B525" s="22" t="str">
        <f>HYPERLINK("https://nguyenbinh.caobang.gov.vn/1350/34066/69782/xa-vu-nong", "UBND Ủy ban nhân dân xã Vũ Nông tỉnh Cao Bằng")</f>
        <v>UBND Ủy ban nhân dân xã Vũ Nông tỉnh Cao Bằng</v>
      </c>
      <c r="C525" s="19" t="s">
        <v>12</v>
      </c>
      <c r="D525" s="23"/>
      <c r="E525" s="21" t="s">
        <v>13</v>
      </c>
      <c r="F525" s="21" t="s">
        <v>13</v>
      </c>
      <c r="G525" s="21" t="s">
        <v>13</v>
      </c>
      <c r="H525" s="21" t="s">
        <v>13</v>
      </c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x14ac:dyDescent="0.25">
      <c r="A526" s="17">
        <v>2525</v>
      </c>
      <c r="B526" s="18" t="str">
        <f>HYPERLINK("", "Công an xã Minh Tâm tỉnh Cao Bằng")</f>
        <v>Công an xã Minh Tâm tỉnh Cao Bằng</v>
      </c>
      <c r="C526" s="19" t="s">
        <v>12</v>
      </c>
      <c r="D526" s="20" t="s">
        <v>43</v>
      </c>
      <c r="E526" s="21" t="s">
        <v>13</v>
      </c>
      <c r="F526" s="21" t="s">
        <v>13</v>
      </c>
      <c r="G526" s="21" t="s">
        <v>13</v>
      </c>
      <c r="H526" s="21" t="s">
        <v>14</v>
      </c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x14ac:dyDescent="0.25">
      <c r="A527" s="17">
        <v>2526</v>
      </c>
      <c r="B527" s="22" t="str">
        <f>HYPERLINK("http://minhtam.nguyenbinh.caobang.gov.vn/uy-ban-nhan-dan", "UBND Ủy ban nhân dân xã Minh Tâm tỉnh Cao Bằng")</f>
        <v>UBND Ủy ban nhân dân xã Minh Tâm tỉnh Cao Bằng</v>
      </c>
      <c r="C527" s="19" t="s">
        <v>12</v>
      </c>
      <c r="D527" s="23"/>
      <c r="E527" s="21" t="s">
        <v>13</v>
      </c>
      <c r="F527" s="21" t="s">
        <v>13</v>
      </c>
      <c r="G527" s="21" t="s">
        <v>13</v>
      </c>
      <c r="H527" s="21" t="s">
        <v>13</v>
      </c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x14ac:dyDescent="0.25">
      <c r="A528" s="17">
        <v>2527</v>
      </c>
      <c r="B528" s="18" t="str">
        <f>HYPERLINK("", "Công an xã Thể Dục tỉnh Cao Bằng")</f>
        <v>Công an xã Thể Dục tỉnh Cao Bằng</v>
      </c>
      <c r="C528" s="19" t="s">
        <v>12</v>
      </c>
      <c r="D528" s="20" t="s">
        <v>43</v>
      </c>
      <c r="E528" s="21" t="s">
        <v>13</v>
      </c>
      <c r="F528" s="21" t="s">
        <v>13</v>
      </c>
      <c r="G528" s="21" t="s">
        <v>13</v>
      </c>
      <c r="H528" s="21" t="s">
        <v>14</v>
      </c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x14ac:dyDescent="0.25">
      <c r="A529" s="17">
        <v>2528</v>
      </c>
      <c r="B529" s="22" t="str">
        <f>HYPERLINK("https://nguyenbinh.caobang.gov.vn/xa-the-duc", "UBND Ủy ban nhân dân xã Thể Dục tỉnh Cao Bằng")</f>
        <v>UBND Ủy ban nhân dân xã Thể Dục tỉnh Cao Bằng</v>
      </c>
      <c r="C529" s="19" t="s">
        <v>12</v>
      </c>
      <c r="D529" s="23"/>
      <c r="E529" s="21" t="s">
        <v>13</v>
      </c>
      <c r="F529" s="21" t="s">
        <v>13</v>
      </c>
      <c r="G529" s="21" t="s">
        <v>13</v>
      </c>
      <c r="H529" s="21" t="s">
        <v>13</v>
      </c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x14ac:dyDescent="0.25">
      <c r="A530" s="17">
        <v>2529</v>
      </c>
      <c r="B530" s="18" t="str">
        <f>HYPERLINK("", "Công an xã Bắc Hợp tỉnh Cao Bằng")</f>
        <v>Công an xã Bắc Hợp tỉnh Cao Bằng</v>
      </c>
      <c r="C530" s="19" t="s">
        <v>12</v>
      </c>
      <c r="D530" s="20" t="s">
        <v>43</v>
      </c>
      <c r="E530" s="21" t="s">
        <v>13</v>
      </c>
      <c r="F530" s="21" t="s">
        <v>13</v>
      </c>
      <c r="G530" s="21" t="s">
        <v>13</v>
      </c>
      <c r="H530" s="21" t="s">
        <v>14</v>
      </c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x14ac:dyDescent="0.25">
      <c r="A531" s="17">
        <v>2530</v>
      </c>
      <c r="B531" s="22" t="str">
        <f>HYPERLINK("https://sotnmt.caobang.gov.vn/1326/32802/95144/777622/ho-so-cap-gcnqsdd-cac-to-chuc-tren-dia-ban-tinh-cao-bang-tu-nam-2010-den-2015/-huyen-nguyen-binh", "UBND Ủy ban nhân dân xã Bắc Hợp tỉnh Cao Bằng")</f>
        <v>UBND Ủy ban nhân dân xã Bắc Hợp tỉnh Cao Bằng</v>
      </c>
      <c r="C531" s="19" t="s">
        <v>12</v>
      </c>
      <c r="D531" s="23"/>
      <c r="E531" s="21" t="s">
        <v>13</v>
      </c>
      <c r="F531" s="21" t="s">
        <v>13</v>
      </c>
      <c r="G531" s="21" t="s">
        <v>13</v>
      </c>
      <c r="H531" s="21" t="s">
        <v>13</v>
      </c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x14ac:dyDescent="0.25">
      <c r="A532" s="17">
        <v>2531</v>
      </c>
      <c r="B532" s="22" t="str">
        <f>HYPERLINK("https://www.facebook.com/p/C%C3%B4ng-an-x%C3%A3-Mai-Long-Nguy%C3%AAn-B%C3%ACnh-Cao-B%E1%BA%B1ng-100081462572959/", "Công an xã Mai Long tỉnh Cao Bằng")</f>
        <v>Công an xã Mai Long tỉnh Cao Bằng</v>
      </c>
      <c r="C532" s="19" t="s">
        <v>12</v>
      </c>
      <c r="D532" s="20" t="s">
        <v>43</v>
      </c>
      <c r="E532" s="21" t="s">
        <v>13</v>
      </c>
      <c r="F532" s="21" t="s">
        <v>13</v>
      </c>
      <c r="G532" s="21" t="s">
        <v>13</v>
      </c>
      <c r="H532" s="21" t="s">
        <v>14</v>
      </c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x14ac:dyDescent="0.25">
      <c r="A533" s="17">
        <v>2532</v>
      </c>
      <c r="B533" s="22" t="str">
        <f>HYPERLINK("https://nguyenbinh.caobang.gov.vn/xa-mai-long", "UBND Ủy ban nhân dân xã Mai Long tỉnh Cao Bằng")</f>
        <v>UBND Ủy ban nhân dân xã Mai Long tỉnh Cao Bằng</v>
      </c>
      <c r="C533" s="19" t="s">
        <v>12</v>
      </c>
      <c r="D533" s="23"/>
      <c r="E533" s="21" t="s">
        <v>13</v>
      </c>
      <c r="F533" s="21" t="s">
        <v>13</v>
      </c>
      <c r="G533" s="21" t="s">
        <v>13</v>
      </c>
      <c r="H533" s="21" t="s">
        <v>13</v>
      </c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x14ac:dyDescent="0.25">
      <c r="A534" s="17">
        <v>2533</v>
      </c>
      <c r="B534" s="18" t="str">
        <f>HYPERLINK("N", "Công an xã Lang Môn tỉnh Cao Bằng")</f>
        <v>Công an xã Lang Môn tỉnh Cao Bằng</v>
      </c>
      <c r="C534" s="19" t="s">
        <v>12</v>
      </c>
      <c r="D534" s="20"/>
      <c r="E534" s="21" t="s">
        <v>13</v>
      </c>
      <c r="F534" s="21" t="s">
        <v>13</v>
      </c>
      <c r="G534" s="21" t="s">
        <v>13</v>
      </c>
      <c r="H534" s="21" t="s">
        <v>14</v>
      </c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x14ac:dyDescent="0.25">
      <c r="A535" s="17">
        <v>2534</v>
      </c>
      <c r="B535" s="22" t="str">
        <f>HYPERLINK("https://halang.caobang.gov.vn/thong-bao-cua-uy-ban-nhan-dan-huyen", "UBND Ủy ban nhân dân xã Lang Môn tỉnh Cao Bằng")</f>
        <v>UBND Ủy ban nhân dân xã Lang Môn tỉnh Cao Bằng</v>
      </c>
      <c r="C535" s="19" t="s">
        <v>12</v>
      </c>
      <c r="D535" s="23"/>
      <c r="E535" s="21" t="s">
        <v>13</v>
      </c>
      <c r="F535" s="21" t="s">
        <v>13</v>
      </c>
      <c r="G535" s="21" t="s">
        <v>13</v>
      </c>
      <c r="H535" s="21" t="s">
        <v>13</v>
      </c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x14ac:dyDescent="0.25">
      <c r="A536" s="17">
        <v>2535</v>
      </c>
      <c r="B536" s="18" t="str">
        <f>HYPERLINK("", "Công an xã Minh Thanh tỉnh Cao Bằng")</f>
        <v>Công an xã Minh Thanh tỉnh Cao Bằng</v>
      </c>
      <c r="C536" s="19" t="s">
        <v>12</v>
      </c>
      <c r="D536" s="20"/>
      <c r="E536" s="21" t="s">
        <v>13</v>
      </c>
      <c r="F536" s="21" t="s">
        <v>13</v>
      </c>
      <c r="G536" s="21" t="s">
        <v>13</v>
      </c>
      <c r="H536" s="21" t="s">
        <v>14</v>
      </c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x14ac:dyDescent="0.25">
      <c r="A537" s="17">
        <v>2536</v>
      </c>
      <c r="B537" s="22" t="str">
        <f>HYPERLINK("https://nguyenbinh.caobang.gov.vn/", "UBND Ủy ban nhân dân xã Minh Thanh tỉnh Cao Bằng")</f>
        <v>UBND Ủy ban nhân dân xã Minh Thanh tỉnh Cao Bằng</v>
      </c>
      <c r="C537" s="19" t="s">
        <v>12</v>
      </c>
      <c r="D537" s="23"/>
      <c r="E537" s="21" t="s">
        <v>13</v>
      </c>
      <c r="F537" s="21" t="s">
        <v>13</v>
      </c>
      <c r="G537" s="21" t="s">
        <v>13</v>
      </c>
      <c r="H537" s="21" t="s">
        <v>13</v>
      </c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x14ac:dyDescent="0.25">
      <c r="A538" s="17">
        <v>2537</v>
      </c>
      <c r="B538" s="22" t="str">
        <f>HYPERLINK("https://www.facebook.com/p/C%C3%B4ng-an-x%C3%A3-Hoa-Th%C3%A1m-Nguy%C3%AAn-B%C3%ACnh-Cao-B%E1%BA%B1ng-100072152491391/", "Công an xã Hoa Thám tỉnh Cao Bằng")</f>
        <v>Công an xã Hoa Thám tỉnh Cao Bằng</v>
      </c>
      <c r="C538" s="19" t="s">
        <v>12</v>
      </c>
      <c r="D538" s="20" t="s">
        <v>43</v>
      </c>
      <c r="E538" s="21" t="s">
        <v>13</v>
      </c>
      <c r="F538" s="21" t="s">
        <v>13</v>
      </c>
      <c r="G538" s="21" t="s">
        <v>13</v>
      </c>
      <c r="H538" s="21" t="s">
        <v>14</v>
      </c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x14ac:dyDescent="0.25">
      <c r="A539" s="17">
        <v>2538</v>
      </c>
      <c r="B539" s="22" t="str">
        <f>HYPERLINK("https://nguyenbinh.caobang.gov.vn/xa-hoa-tham", "UBND Ủy ban nhân dân xã Hoa Thám tỉnh Cao Bằng")</f>
        <v>UBND Ủy ban nhân dân xã Hoa Thám tỉnh Cao Bằng</v>
      </c>
      <c r="C539" s="19" t="s">
        <v>12</v>
      </c>
      <c r="D539" s="23"/>
      <c r="E539" s="21" t="s">
        <v>13</v>
      </c>
      <c r="F539" s="21" t="s">
        <v>13</v>
      </c>
      <c r="G539" s="21" t="s">
        <v>13</v>
      </c>
      <c r="H539" s="21" t="s">
        <v>13</v>
      </c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x14ac:dyDescent="0.25">
      <c r="A540" s="17">
        <v>2539</v>
      </c>
      <c r="B540" s="18" t="str">
        <f>HYPERLINK("", "Công an xã Phan Thanh tỉnh Cao Bằng")</f>
        <v>Công an xã Phan Thanh tỉnh Cao Bằng</v>
      </c>
      <c r="C540" s="19" t="s">
        <v>12</v>
      </c>
      <c r="D540" s="20" t="s">
        <v>43</v>
      </c>
      <c r="E540" s="21" t="s">
        <v>13</v>
      </c>
      <c r="F540" s="21" t="s">
        <v>13</v>
      </c>
      <c r="G540" s="21" t="s">
        <v>13</v>
      </c>
      <c r="H540" s="21" t="s">
        <v>14</v>
      </c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x14ac:dyDescent="0.25">
      <c r="A541" s="17">
        <v>2540</v>
      </c>
      <c r="B541" s="22" t="str">
        <f>HYPERLINK("https://nguyenbinh.caobang.gov.vn/xa-phan-thanh", "UBND Ủy ban nhân dân xã Phan Thanh tỉnh Cao Bằng")</f>
        <v>UBND Ủy ban nhân dân xã Phan Thanh tỉnh Cao Bằng</v>
      </c>
      <c r="C541" s="19" t="s">
        <v>12</v>
      </c>
      <c r="D541" s="23"/>
      <c r="E541" s="21" t="s">
        <v>13</v>
      </c>
      <c r="F541" s="21" t="s">
        <v>13</v>
      </c>
      <c r="G541" s="21" t="s">
        <v>13</v>
      </c>
      <c r="H541" s="21" t="s">
        <v>13</v>
      </c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x14ac:dyDescent="0.25">
      <c r="A542" s="17">
        <v>2541</v>
      </c>
      <c r="B542" s="18" t="str">
        <f>HYPERLINK("", "Công an xã Quang Thành tỉnh Cao Bằng")</f>
        <v>Công an xã Quang Thành tỉnh Cao Bằng</v>
      </c>
      <c r="C542" s="19" t="s">
        <v>12</v>
      </c>
      <c r="D542" s="20" t="s">
        <v>43</v>
      </c>
      <c r="E542" s="21" t="s">
        <v>13</v>
      </c>
      <c r="F542" s="21" t="s">
        <v>13</v>
      </c>
      <c r="G542" s="21" t="s">
        <v>13</v>
      </c>
      <c r="H542" s="21" t="s">
        <v>14</v>
      </c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x14ac:dyDescent="0.25">
      <c r="A543" s="17">
        <v>2542</v>
      </c>
      <c r="B543" s="22" t="str">
        <f>HYPERLINK("https://nguyenbinh.caobang.gov.vn/xa-quang-thanh", "UBND Ủy ban nhân dân xã Quang Thành tỉnh Cao Bằng")</f>
        <v>UBND Ủy ban nhân dân xã Quang Thành tỉnh Cao Bằng</v>
      </c>
      <c r="C543" s="19" t="s">
        <v>12</v>
      </c>
      <c r="D543" s="23"/>
      <c r="E543" s="21" t="s">
        <v>13</v>
      </c>
      <c r="F543" s="21" t="s">
        <v>13</v>
      </c>
      <c r="G543" s="21" t="s">
        <v>13</v>
      </c>
      <c r="H543" s="21" t="s">
        <v>13</v>
      </c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x14ac:dyDescent="0.25">
      <c r="A544" s="17">
        <v>2543</v>
      </c>
      <c r="B544" s="22" t="str">
        <f>HYPERLINK("https://www.facebook.com/caxtk.nbcb/", "Công an xã Tam Kim tỉnh Cao Bằng")</f>
        <v>Công an xã Tam Kim tỉnh Cao Bằng</v>
      </c>
      <c r="C544" s="19" t="s">
        <v>12</v>
      </c>
      <c r="D544" s="20" t="s">
        <v>43</v>
      </c>
      <c r="E544" s="21" t="s">
        <v>13</v>
      </c>
      <c r="F544" s="21" t="s">
        <v>13</v>
      </c>
      <c r="G544" s="21" t="s">
        <v>13</v>
      </c>
      <c r="H544" s="21" t="s">
        <v>14</v>
      </c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x14ac:dyDescent="0.25">
      <c r="A545" s="17">
        <v>2544</v>
      </c>
      <c r="B545" s="22" t="str">
        <f>HYPERLINK("https://nguyenbinh.caobang.gov.vn/xa-tam-kim", "UBND Ủy ban nhân dân xã Tam Kim tỉnh Cao Bằng")</f>
        <v>UBND Ủy ban nhân dân xã Tam Kim tỉnh Cao Bằng</v>
      </c>
      <c r="C545" s="19" t="s">
        <v>12</v>
      </c>
      <c r="D545" s="23"/>
      <c r="E545" s="21" t="s">
        <v>13</v>
      </c>
      <c r="F545" s="21" t="s">
        <v>13</v>
      </c>
      <c r="G545" s="21" t="s">
        <v>13</v>
      </c>
      <c r="H545" s="21" t="s">
        <v>13</v>
      </c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x14ac:dyDescent="0.25">
      <c r="A546" s="17">
        <v>2545</v>
      </c>
      <c r="B546" s="18" t="str">
        <f>HYPERLINK("", "Công an xã Thành Công tỉnh Cao Bằng")</f>
        <v>Công an xã Thành Công tỉnh Cao Bằng</v>
      </c>
      <c r="C546" s="19" t="s">
        <v>12</v>
      </c>
      <c r="D546" s="20"/>
      <c r="E546" s="21" t="s">
        <v>13</v>
      </c>
      <c r="F546" s="21" t="s">
        <v>13</v>
      </c>
      <c r="G546" s="21" t="s">
        <v>13</v>
      </c>
      <c r="H546" s="21" t="s">
        <v>14</v>
      </c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x14ac:dyDescent="0.25">
      <c r="A547" s="17">
        <v>2546</v>
      </c>
      <c r="B547" s="22" t="str">
        <f>HYPERLINK("https://thanhcong.nguyenbinh.caobang.gov.vn/", "UBND Ủy ban nhân dân xã Thành Công tỉnh Cao Bằng")</f>
        <v>UBND Ủy ban nhân dân xã Thành Công tỉnh Cao Bằng</v>
      </c>
      <c r="C547" s="19" t="s">
        <v>12</v>
      </c>
      <c r="D547" s="23"/>
      <c r="E547" s="21" t="s">
        <v>13</v>
      </c>
      <c r="F547" s="21" t="s">
        <v>13</v>
      </c>
      <c r="G547" s="21" t="s">
        <v>13</v>
      </c>
      <c r="H547" s="21" t="s">
        <v>13</v>
      </c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x14ac:dyDescent="0.25">
      <c r="A548" s="17">
        <v>2547</v>
      </c>
      <c r="B548" s="18" t="str">
        <f>HYPERLINK("https://www.facebook.com/caxtv.nbcb", "Công an xã Thịnh Vượng tỉnh Cao Bằng")</f>
        <v>Công an xã Thịnh Vượng tỉnh Cao Bằng</v>
      </c>
      <c r="C548" s="19" t="s">
        <v>12</v>
      </c>
      <c r="D548" s="20" t="s">
        <v>43</v>
      </c>
      <c r="E548" s="21" t="s">
        <v>13</v>
      </c>
      <c r="F548" s="21" t="s">
        <v>13</v>
      </c>
      <c r="G548" s="21" t="s">
        <v>13</v>
      </c>
      <c r="H548" s="21" t="s">
        <v>14</v>
      </c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x14ac:dyDescent="0.25">
      <c r="A549" s="17">
        <v>2548</v>
      </c>
      <c r="B549" s="22" t="str">
        <f>HYPERLINK("https://nguyenbinh.caobang.gov.vn/xa-thinh-vuong", "UBND Ủy ban nhân dân xã Thịnh Vượng tỉnh Cao Bằng")</f>
        <v>UBND Ủy ban nhân dân xã Thịnh Vượng tỉnh Cao Bằng</v>
      </c>
      <c r="C549" s="19" t="s">
        <v>12</v>
      </c>
      <c r="D549" s="23"/>
      <c r="E549" s="21" t="s">
        <v>13</v>
      </c>
      <c r="F549" s="21" t="s">
        <v>13</v>
      </c>
      <c r="G549" s="21" t="s">
        <v>13</v>
      </c>
      <c r="H549" s="21" t="s">
        <v>13</v>
      </c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x14ac:dyDescent="0.25">
      <c r="A550" s="17">
        <v>2549</v>
      </c>
      <c r="B550" s="22" t="s">
        <v>78</v>
      </c>
      <c r="C550" s="24" t="s">
        <v>13</v>
      </c>
      <c r="D550" s="20" t="s">
        <v>43</v>
      </c>
      <c r="E550" s="21" t="s">
        <v>13</v>
      </c>
      <c r="F550" s="21" t="s">
        <v>13</v>
      </c>
      <c r="G550" s="21" t="s">
        <v>13</v>
      </c>
      <c r="H550" s="21" t="s">
        <v>14</v>
      </c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x14ac:dyDescent="0.25">
      <c r="A551" s="17">
        <v>2550</v>
      </c>
      <c r="B551" s="22" t="str">
        <f>HYPERLINK("https://ubndtp.caobang.gov.vn/ubnd-xa-hung-dao", "UBND Ủy ban nhân dân xã Hưng Đạo tỉnh Cao Bằng")</f>
        <v>UBND Ủy ban nhân dân xã Hưng Đạo tỉnh Cao Bằng</v>
      </c>
      <c r="C551" s="19" t="s">
        <v>12</v>
      </c>
      <c r="D551" s="23"/>
      <c r="E551" s="21" t="s">
        <v>13</v>
      </c>
      <c r="F551" s="21" t="s">
        <v>13</v>
      </c>
      <c r="G551" s="21" t="s">
        <v>13</v>
      </c>
      <c r="H551" s="21" t="s">
        <v>13</v>
      </c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x14ac:dyDescent="0.25">
      <c r="A552" s="17">
        <v>2551</v>
      </c>
      <c r="B552" s="22" t="str">
        <f>HYPERLINK("https://www.facebook.com/p/C%C3%B4ng-an-Th%E1%BB%8B-Tr%E1%BA%A5n-%C4%90%C3%B4ng-Kh%C3%AA-100079492961310/", "Công an thị trấn Đông Khê tỉnh Cao Bằng")</f>
        <v>Công an thị trấn Đông Khê tỉnh Cao Bằng</v>
      </c>
      <c r="C552" s="19" t="s">
        <v>12</v>
      </c>
      <c r="D552" s="20" t="s">
        <v>43</v>
      </c>
      <c r="E552" s="21" t="s">
        <v>13</v>
      </c>
      <c r="F552" s="21" t="s">
        <v>13</v>
      </c>
      <c r="G552" s="21" t="s">
        <v>13</v>
      </c>
      <c r="H552" s="21" t="s">
        <v>14</v>
      </c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x14ac:dyDescent="0.25">
      <c r="A553" s="17">
        <v>2552</v>
      </c>
      <c r="B553" s="22" t="str">
        <f>HYPERLINK("http://dongkhe.thachan.caobang.gov.vn/", "UBND Ủy ban nhân dân thị trấn Đông Khê tỉnh Cao Bằng")</f>
        <v>UBND Ủy ban nhân dân thị trấn Đông Khê tỉnh Cao Bằng</v>
      </c>
      <c r="C553" s="19" t="s">
        <v>12</v>
      </c>
      <c r="D553" s="23"/>
      <c r="E553" s="21" t="s">
        <v>13</v>
      </c>
      <c r="F553" s="21" t="s">
        <v>13</v>
      </c>
      <c r="G553" s="21" t="s">
        <v>13</v>
      </c>
      <c r="H553" s="21" t="s">
        <v>13</v>
      </c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x14ac:dyDescent="0.25">
      <c r="A554" s="17">
        <v>2553</v>
      </c>
      <c r="B554" s="22" t="str">
        <f>HYPERLINK("https://www.facebook.com/p/C%C3%B4ng-an-x%C3%A3-Canh-T%C3%A2n-Th%E1%BA%A1ch-An-100066700664062/", "Công an xã Canh Tân tỉnh Cao Bằng")</f>
        <v>Công an xã Canh Tân tỉnh Cao Bằng</v>
      </c>
      <c r="C554" s="19" t="s">
        <v>12</v>
      </c>
      <c r="D554" s="20" t="s">
        <v>43</v>
      </c>
      <c r="E554" s="21" t="s">
        <v>13</v>
      </c>
      <c r="F554" s="21" t="s">
        <v>13</v>
      </c>
      <c r="G554" s="21" t="s">
        <v>13</v>
      </c>
      <c r="H554" s="21" t="s">
        <v>14</v>
      </c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x14ac:dyDescent="0.25">
      <c r="A555" s="17">
        <v>2554</v>
      </c>
      <c r="B555" s="22" t="str">
        <f>HYPERLINK("https://canhtan.thachan.caobang.gov.vn/", "UBND Ủy ban nhân dân xã Canh Tân tỉnh Cao Bằng")</f>
        <v>UBND Ủy ban nhân dân xã Canh Tân tỉnh Cao Bằng</v>
      </c>
      <c r="C555" s="19" t="s">
        <v>12</v>
      </c>
      <c r="D555" s="23"/>
      <c r="E555" s="21" t="s">
        <v>13</v>
      </c>
      <c r="F555" s="21" t="s">
        <v>13</v>
      </c>
      <c r="G555" s="21" t="s">
        <v>13</v>
      </c>
      <c r="H555" s="21" t="s">
        <v>13</v>
      </c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x14ac:dyDescent="0.25">
      <c r="A556" s="17">
        <v>2555</v>
      </c>
      <c r="B556" s="22" t="str">
        <f>HYPERLINK("https://www.facebook.com/p/C%C3%B4ng-an-x%C3%A3-Kim-%C4%90%E1%BB%93ng-Th%E1%BA%A1ch-an-100079589457187/", "Công an xã Kim Đồng tỉnh Cao Bằng")</f>
        <v>Công an xã Kim Đồng tỉnh Cao Bằng</v>
      </c>
      <c r="C556" s="19" t="s">
        <v>12</v>
      </c>
      <c r="D556" s="20" t="s">
        <v>43</v>
      </c>
      <c r="E556" s="21" t="s">
        <v>13</v>
      </c>
      <c r="F556" s="21" t="s">
        <v>13</v>
      </c>
      <c r="G556" s="21" t="s">
        <v>13</v>
      </c>
      <c r="H556" s="21" t="s">
        <v>14</v>
      </c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x14ac:dyDescent="0.25">
      <c r="A557" s="17">
        <v>2556</v>
      </c>
      <c r="B557" s="22" t="str">
        <f>HYPERLINK("https://kimdong.thachan.caobang.gov.vn/", "UBND Ủy ban nhân dân xã Kim Đồng tỉnh Cao Bằng")</f>
        <v>UBND Ủy ban nhân dân xã Kim Đồng tỉnh Cao Bằng</v>
      </c>
      <c r="C557" s="19" t="s">
        <v>12</v>
      </c>
      <c r="D557" s="23"/>
      <c r="E557" s="21" t="s">
        <v>13</v>
      </c>
      <c r="F557" s="21" t="s">
        <v>13</v>
      </c>
      <c r="G557" s="21" t="s">
        <v>13</v>
      </c>
      <c r="H557" s="21" t="s">
        <v>13</v>
      </c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x14ac:dyDescent="0.25">
      <c r="A558" s="17">
        <v>2557</v>
      </c>
      <c r="B558" s="22" t="str">
        <f>HYPERLINK("https://www.facebook.com/conganxaminhkhai/", "Công an xã Minh Khai tỉnh Cao Bằng")</f>
        <v>Công an xã Minh Khai tỉnh Cao Bằng</v>
      </c>
      <c r="C558" s="19" t="s">
        <v>12</v>
      </c>
      <c r="D558" s="20" t="s">
        <v>43</v>
      </c>
      <c r="E558" s="21" t="s">
        <v>13</v>
      </c>
      <c r="F558" s="21" t="s">
        <v>13</v>
      </c>
      <c r="G558" s="21" t="s">
        <v>13</v>
      </c>
      <c r="H558" s="21" t="s">
        <v>14</v>
      </c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x14ac:dyDescent="0.25">
      <c r="A559" s="17">
        <v>2558</v>
      </c>
      <c r="B559" s="22" t="str">
        <f>HYPERLINK("http://minhkhai.thachan.caobang.gov.vn/", "UBND Ủy ban nhân dân xã Minh Khai tỉnh Cao Bằng")</f>
        <v>UBND Ủy ban nhân dân xã Minh Khai tỉnh Cao Bằng</v>
      </c>
      <c r="C559" s="19" t="s">
        <v>12</v>
      </c>
      <c r="D559" s="23"/>
      <c r="E559" s="21" t="s">
        <v>13</v>
      </c>
      <c r="F559" s="21" t="s">
        <v>13</v>
      </c>
      <c r="G559" s="21" t="s">
        <v>13</v>
      </c>
      <c r="H559" s="21" t="s">
        <v>13</v>
      </c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x14ac:dyDescent="0.25">
      <c r="A560" s="17">
        <v>2559</v>
      </c>
      <c r="B560" s="18" t="str">
        <f>HYPERLINK("", "Công an xã Thị Ngân tỉnh Cao Bằng")</f>
        <v>Công an xã Thị Ngân tỉnh Cao Bằng</v>
      </c>
      <c r="C560" s="19" t="s">
        <v>12</v>
      </c>
      <c r="D560" s="20"/>
      <c r="E560" s="21" t="s">
        <v>13</v>
      </c>
      <c r="F560" s="21" t="s">
        <v>13</v>
      </c>
      <c r="G560" s="21" t="s">
        <v>13</v>
      </c>
      <c r="H560" s="21" t="s">
        <v>14</v>
      </c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x14ac:dyDescent="0.25">
      <c r="A561" s="17">
        <v>2560</v>
      </c>
      <c r="B561" s="22" t="str">
        <f>HYPERLINK("https://halang.caobang.gov.vn/", "UBND Ủy ban nhân dân xã Thị Ngân tỉnh Cao Bằng")</f>
        <v>UBND Ủy ban nhân dân xã Thị Ngân tỉnh Cao Bằng</v>
      </c>
      <c r="C561" s="19" t="s">
        <v>12</v>
      </c>
      <c r="D561" s="23"/>
      <c r="E561" s="21" t="s">
        <v>13</v>
      </c>
      <c r="F561" s="21" t="s">
        <v>13</v>
      </c>
      <c r="G561" s="21" t="s">
        <v>13</v>
      </c>
      <c r="H561" s="21" t="s">
        <v>13</v>
      </c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x14ac:dyDescent="0.25">
      <c r="A562" s="17">
        <v>2561</v>
      </c>
      <c r="B562" s="18" t="str">
        <f>HYPERLINK("https://www.facebook.com/profile.php?id=100066944194275", "Công an xã Đức Thông tỉnh Cao Bằng")</f>
        <v>Công an xã Đức Thông tỉnh Cao Bằng</v>
      </c>
      <c r="C562" s="19" t="s">
        <v>12</v>
      </c>
      <c r="D562" s="20" t="s">
        <v>43</v>
      </c>
      <c r="E562" s="21" t="s">
        <v>156</v>
      </c>
      <c r="F562" s="21" t="str">
        <f>HYPERLINK("mailto:Caxducthong@gmail.com", "Caxducthong@gmail.com")</f>
        <v>Caxducthong@gmail.com</v>
      </c>
      <c r="G562" s="21" t="s">
        <v>13</v>
      </c>
      <c r="H562" s="21" t="s">
        <v>14</v>
      </c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x14ac:dyDescent="0.25">
      <c r="A563" s="17">
        <v>2562</v>
      </c>
      <c r="B563" s="22" t="str">
        <f>HYPERLINK("http://ducxuan.thachan.caobang.gov.vn/", "UBND Ủy ban nhân dân xã Đức Thông tỉnh Cao Bằng")</f>
        <v>UBND Ủy ban nhân dân xã Đức Thông tỉnh Cao Bằng</v>
      </c>
      <c r="C563" s="19" t="s">
        <v>12</v>
      </c>
      <c r="D563" s="23"/>
      <c r="E563" s="21" t="s">
        <v>13</v>
      </c>
      <c r="F563" s="21" t="s">
        <v>13</v>
      </c>
      <c r="G563" s="21" t="s">
        <v>13</v>
      </c>
      <c r="H563" s="21" t="s">
        <v>13</v>
      </c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x14ac:dyDescent="0.25">
      <c r="A564" s="17">
        <v>2563</v>
      </c>
      <c r="B564" s="22" t="str">
        <f>HYPERLINK("https://www.facebook.com/tuoitrethaicuong/", "Công an xã Thái Cường tỉnh Cao Bằng")</f>
        <v>Công an xã Thái Cường tỉnh Cao Bằng</v>
      </c>
      <c r="C564" s="19" t="s">
        <v>12</v>
      </c>
      <c r="D564" s="20" t="s">
        <v>43</v>
      </c>
      <c r="E564" s="21" t="s">
        <v>13</v>
      </c>
      <c r="F564" s="21" t="s">
        <v>13</v>
      </c>
      <c r="G564" s="21" t="s">
        <v>13</v>
      </c>
      <c r="H564" s="21" t="s">
        <v>14</v>
      </c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x14ac:dyDescent="0.25">
      <c r="A565" s="17">
        <v>2564</v>
      </c>
      <c r="B565" s="22" t="str">
        <f>HYPERLINK("https://thaicuong.thachan.caobang.gov.vn/", "UBND Ủy ban nhân dân xã Thái Cường tỉnh Cao Bằng")</f>
        <v>UBND Ủy ban nhân dân xã Thái Cường tỉnh Cao Bằng</v>
      </c>
      <c r="C565" s="19" t="s">
        <v>12</v>
      </c>
      <c r="D565" s="23"/>
      <c r="E565" s="21" t="s">
        <v>13</v>
      </c>
      <c r="F565" s="21" t="s">
        <v>13</v>
      </c>
      <c r="G565" s="21" t="s">
        <v>13</v>
      </c>
      <c r="H565" s="21" t="s">
        <v>13</v>
      </c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x14ac:dyDescent="0.25">
      <c r="A566" s="17">
        <v>2565</v>
      </c>
      <c r="B566" s="18" t="str">
        <f>HYPERLINK("", "Công an xã Vân Trình tỉnh Cao Bằng")</f>
        <v>Công an xã Vân Trình tỉnh Cao Bằng</v>
      </c>
      <c r="C566" s="19" t="s">
        <v>12</v>
      </c>
      <c r="D566" s="20" t="s">
        <v>43</v>
      </c>
      <c r="E566" s="21" t="s">
        <v>13</v>
      </c>
      <c r="F566" s="21" t="s">
        <v>13</v>
      </c>
      <c r="G566" s="21" t="s">
        <v>13</v>
      </c>
      <c r="H566" s="21" t="s">
        <v>14</v>
      </c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x14ac:dyDescent="0.25">
      <c r="A567" s="17">
        <v>2566</v>
      </c>
      <c r="B567" s="22" t="str">
        <f>HYPERLINK("https://vantrinh.thachan.caobang.gov.vn/", "UBND Ủy ban nhân dân xã Vân Trình tỉnh Cao Bằng")</f>
        <v>UBND Ủy ban nhân dân xã Vân Trình tỉnh Cao Bằng</v>
      </c>
      <c r="C567" s="19" t="s">
        <v>12</v>
      </c>
      <c r="D567" s="23"/>
      <c r="E567" s="21" t="s">
        <v>13</v>
      </c>
      <c r="F567" s="21" t="s">
        <v>13</v>
      </c>
      <c r="G567" s="21" t="s">
        <v>13</v>
      </c>
      <c r="H567" s="21" t="s">
        <v>13</v>
      </c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x14ac:dyDescent="0.25">
      <c r="A568" s="17">
        <v>2567</v>
      </c>
      <c r="B568" s="22" t="str">
        <f>HYPERLINK("https://www.facebook.com/conganxathuyhung/", "Công an xã Thụy Hùng tỉnh Cao Bằng")</f>
        <v>Công an xã Thụy Hùng tỉnh Cao Bằng</v>
      </c>
      <c r="C568" s="19" t="s">
        <v>12</v>
      </c>
      <c r="D568" s="20" t="s">
        <v>43</v>
      </c>
      <c r="E568" s="21" t="s">
        <v>13</v>
      </c>
      <c r="F568" s="21" t="s">
        <v>13</v>
      </c>
      <c r="G568" s="21" t="s">
        <v>13</v>
      </c>
      <c r="H568" s="21" t="s">
        <v>14</v>
      </c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x14ac:dyDescent="0.25">
      <c r="A569" s="17">
        <v>2568</v>
      </c>
      <c r="B569" s="22" t="str">
        <f>HYPERLINK("https://thuyhung.thachan.caobang.gov.vn/", "UBND Ủy ban nhân dân xã Thụy Hùng tỉnh Cao Bằng")</f>
        <v>UBND Ủy ban nhân dân xã Thụy Hùng tỉnh Cao Bằng</v>
      </c>
      <c r="C569" s="19" t="s">
        <v>12</v>
      </c>
      <c r="D569" s="23"/>
      <c r="E569" s="21" t="s">
        <v>13</v>
      </c>
      <c r="F569" s="21" t="s">
        <v>13</v>
      </c>
      <c r="G569" s="21" t="s">
        <v>13</v>
      </c>
      <c r="H569" s="21" t="s">
        <v>13</v>
      </c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x14ac:dyDescent="0.25">
      <c r="A570" s="17">
        <v>2569</v>
      </c>
      <c r="B570" s="22" t="str">
        <f>HYPERLINK("https://www.facebook.com/conganxaquangtrongthachancaobang/", "Công an xã Quang Trọng tỉnh Cao Bằng")</f>
        <v>Công an xã Quang Trọng tỉnh Cao Bằng</v>
      </c>
      <c r="C570" s="19" t="s">
        <v>12</v>
      </c>
      <c r="D570" s="20" t="s">
        <v>43</v>
      </c>
      <c r="E570" s="21" t="s">
        <v>13</v>
      </c>
      <c r="F570" s="21" t="s">
        <v>13</v>
      </c>
      <c r="G570" s="21" t="s">
        <v>13</v>
      </c>
      <c r="H570" s="21" t="s">
        <v>14</v>
      </c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x14ac:dyDescent="0.25">
      <c r="A571" s="17">
        <v>2570</v>
      </c>
      <c r="B571" s="22" t="str">
        <f>HYPERLINK("https://quangtrong.thachan.caobang.gov.vn/", "UBND Ủy ban nhân dân xã Quang Trọng tỉnh Cao Bằng")</f>
        <v>UBND Ủy ban nhân dân xã Quang Trọng tỉnh Cao Bằng</v>
      </c>
      <c r="C571" s="19" t="s">
        <v>12</v>
      </c>
      <c r="D571" s="23"/>
      <c r="E571" s="21" t="s">
        <v>13</v>
      </c>
      <c r="F571" s="21" t="s">
        <v>13</v>
      </c>
      <c r="G571" s="21" t="s">
        <v>13</v>
      </c>
      <c r="H571" s="21" t="s">
        <v>13</v>
      </c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x14ac:dyDescent="0.25">
      <c r="A572" s="17">
        <v>2571</v>
      </c>
      <c r="B572" s="18" t="str">
        <f>HYPERLINK("https://www.facebook.com/profile.php?id=100065667452530", "Công an xã Trọng Con tỉnh Cao Bằng")</f>
        <v>Công an xã Trọng Con tỉnh Cao Bằng</v>
      </c>
      <c r="C572" s="19" t="s">
        <v>12</v>
      </c>
      <c r="D572" s="20" t="s">
        <v>43</v>
      </c>
      <c r="E572" s="21" t="s">
        <v>157</v>
      </c>
      <c r="F572" s="21" t="str">
        <f>HYPERLINK("mailto:ngacnamcb@gmail.com", "ngacnamcb@gmail.com")</f>
        <v>ngacnamcb@gmail.com</v>
      </c>
      <c r="G572" s="21" t="s">
        <v>158</v>
      </c>
      <c r="H572" s="21" t="s">
        <v>13</v>
      </c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x14ac:dyDescent="0.25">
      <c r="A573" s="17">
        <v>2572</v>
      </c>
      <c r="B573" s="22" t="str">
        <f>HYPERLINK("https://thachan.caobang.gov.vn/", "UBND Ủy ban nhân dân xã Trọng Con tỉnh Cao Bằng")</f>
        <v>UBND Ủy ban nhân dân xã Trọng Con tỉnh Cao Bằng</v>
      </c>
      <c r="C573" s="19" t="s">
        <v>12</v>
      </c>
      <c r="D573" s="23"/>
      <c r="E573" s="21" t="s">
        <v>13</v>
      </c>
      <c r="F573" s="21" t="s">
        <v>13</v>
      </c>
      <c r="G573" s="21" t="s">
        <v>13</v>
      </c>
      <c r="H573" s="21" t="s">
        <v>13</v>
      </c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x14ac:dyDescent="0.25">
      <c r="A574" s="17">
        <v>2573</v>
      </c>
      <c r="B574" s="22" t="str">
        <f>HYPERLINK("https://www.facebook.com/conganxalelai/", "Công an xã Lê Lai tỉnh Cao Bằng")</f>
        <v>Công an xã Lê Lai tỉnh Cao Bằng</v>
      </c>
      <c r="C574" s="19" t="s">
        <v>12</v>
      </c>
      <c r="D574" s="20" t="s">
        <v>43</v>
      </c>
      <c r="E574" s="21" t="s">
        <v>13</v>
      </c>
      <c r="F574" s="21" t="s">
        <v>13</v>
      </c>
      <c r="G574" s="21" t="s">
        <v>13</v>
      </c>
      <c r="H574" s="21" t="s">
        <v>14</v>
      </c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x14ac:dyDescent="0.25">
      <c r="A575" s="17">
        <v>2574</v>
      </c>
      <c r="B575" s="22" t="str">
        <f>HYPERLINK("http://lelai.thachan.caobang.gov.vn/", "UBND Ủy ban nhân dân xã Lê Lai tỉnh Cao Bằng")</f>
        <v>UBND Ủy ban nhân dân xã Lê Lai tỉnh Cao Bằng</v>
      </c>
      <c r="C575" s="19" t="s">
        <v>12</v>
      </c>
      <c r="D575" s="23"/>
      <c r="E575" s="21" t="s">
        <v>13</v>
      </c>
      <c r="F575" s="21" t="s">
        <v>13</v>
      </c>
      <c r="G575" s="21" t="s">
        <v>13</v>
      </c>
      <c r="H575" s="21" t="s">
        <v>13</v>
      </c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x14ac:dyDescent="0.25">
      <c r="A576" s="17">
        <v>2575</v>
      </c>
      <c r="B576" s="18" t="str">
        <f>HYPERLINK("https://www.facebook.com/profile.php?id=1000655445477777", "Công an xã Đức Long tỉnh Cao Bằng")</f>
        <v>Công an xã Đức Long tỉnh Cao Bằng</v>
      </c>
      <c r="C576" s="19" t="s">
        <v>12</v>
      </c>
      <c r="D576" s="20" t="s">
        <v>43</v>
      </c>
      <c r="E576" s="21" t="s">
        <v>13</v>
      </c>
      <c r="F576" s="21" t="s">
        <v>13</v>
      </c>
      <c r="G576" s="21" t="s">
        <v>13</v>
      </c>
      <c r="H576" s="21" t="s">
        <v>14</v>
      </c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x14ac:dyDescent="0.25">
      <c r="A577" s="17">
        <v>2576</v>
      </c>
      <c r="B577" s="22" t="str">
        <f>HYPERLINK("http://duclong.thachan.caobang.gov.vn/", "UBND Ủy ban nhân dân xã Đức Long tỉnh Cao Bằng")</f>
        <v>UBND Ủy ban nhân dân xã Đức Long tỉnh Cao Bằng</v>
      </c>
      <c r="C577" s="19" t="s">
        <v>12</v>
      </c>
      <c r="D577" s="23"/>
      <c r="E577" s="21" t="s">
        <v>13</v>
      </c>
      <c r="F577" s="21" t="s">
        <v>13</v>
      </c>
      <c r="G577" s="21" t="s">
        <v>13</v>
      </c>
      <c r="H577" s="21" t="s">
        <v>13</v>
      </c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x14ac:dyDescent="0.25">
      <c r="A578" s="17">
        <v>2577</v>
      </c>
      <c r="B578" s="18" t="str">
        <f>HYPERLINK("", "Công an xã Danh Sỹ tỉnh Cao Bằng")</f>
        <v>Công an xã Danh Sỹ tỉnh Cao Bằng</v>
      </c>
      <c r="C578" s="19" t="s">
        <v>12</v>
      </c>
      <c r="D578" s="20"/>
      <c r="E578" s="21" t="s">
        <v>13</v>
      </c>
      <c r="F578" s="21" t="s">
        <v>13</v>
      </c>
      <c r="G578" s="21" t="s">
        <v>13</v>
      </c>
      <c r="H578" s="21" t="s">
        <v>14</v>
      </c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x14ac:dyDescent="0.25">
      <c r="A579" s="17">
        <v>2578</v>
      </c>
      <c r="B579" s="22" t="str">
        <f>HYPERLINK("https://sotnmt.caobang.gov.vn/ho-so-cap-gcnqsdd-cac-to-chuc-tren-dia-ban-tinh-cao-bang-tu-nam-2010-den-2015/ebba70a97a9bd0c0a63be97b2854a9fc-777626", "UBND Ủy ban nhân dân xã Danh Sỹ tỉnh Cao Bằng")</f>
        <v>UBND Ủy ban nhân dân xã Danh Sỹ tỉnh Cao Bằng</v>
      </c>
      <c r="C579" s="19" t="s">
        <v>12</v>
      </c>
      <c r="D579" s="23"/>
      <c r="E579" s="21" t="s">
        <v>13</v>
      </c>
      <c r="F579" s="21" t="s">
        <v>13</v>
      </c>
      <c r="G579" s="21" t="s">
        <v>13</v>
      </c>
      <c r="H579" s="21" t="s">
        <v>13</v>
      </c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x14ac:dyDescent="0.25">
      <c r="A580" s="17">
        <v>2579</v>
      </c>
      <c r="B580" s="22" t="str">
        <f>HYPERLINK("https://www.facebook.com/conganxaleloi/", "Công an xã Lê Lợi tỉnh Cao Bằng")</f>
        <v>Công an xã Lê Lợi tỉnh Cao Bằng</v>
      </c>
      <c r="C580" s="19" t="s">
        <v>12</v>
      </c>
      <c r="D580" s="20" t="s">
        <v>43</v>
      </c>
      <c r="E580" s="21" t="s">
        <v>13</v>
      </c>
      <c r="F580" s="21" t="s">
        <v>13</v>
      </c>
      <c r="G580" s="21" t="s">
        <v>13</v>
      </c>
      <c r="H580" s="21" t="s">
        <v>14</v>
      </c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x14ac:dyDescent="0.25">
      <c r="A581" s="17">
        <v>2580</v>
      </c>
      <c r="B581" s="22" t="str">
        <f>HYPERLINK("https://leloi.thachan.caobang.gov.vn/", "UBND Ủy ban nhân dân xã Lê Lợi tỉnh Cao Bằng")</f>
        <v>UBND Ủy ban nhân dân xã Lê Lợi tỉnh Cao Bằng</v>
      </c>
      <c r="C581" s="19" t="s">
        <v>12</v>
      </c>
      <c r="D581" s="23"/>
      <c r="E581" s="21" t="s">
        <v>13</v>
      </c>
      <c r="F581" s="21" t="s">
        <v>13</v>
      </c>
      <c r="G581" s="21" t="s">
        <v>13</v>
      </c>
      <c r="H581" s="21" t="s">
        <v>13</v>
      </c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x14ac:dyDescent="0.25">
      <c r="A582" s="17">
        <v>2581</v>
      </c>
      <c r="B582" s="22" t="str">
        <f>HYPERLINK("https://www.facebook.com/p/C%C3%B4ng-an-x%C3%A3-%C4%90%E1%BB%A9c-Xu%C3%A2n-Th%E1%BA%A1ch-An-Cao-B%E1%BA%B1ng-100066798127521/", "Công an xã Đức Xuân tỉnh Cao Bằng")</f>
        <v>Công an xã Đức Xuân tỉnh Cao Bằng</v>
      </c>
      <c r="C582" s="19" t="s">
        <v>12</v>
      </c>
      <c r="D582" s="20" t="s">
        <v>43</v>
      </c>
      <c r="E582" s="21" t="s">
        <v>13</v>
      </c>
      <c r="F582" s="21" t="s">
        <v>13</v>
      </c>
      <c r="G582" s="21" t="s">
        <v>13</v>
      </c>
      <c r="H582" s="21" t="s">
        <v>14</v>
      </c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x14ac:dyDescent="0.25">
      <c r="A583" s="17">
        <v>2582</v>
      </c>
      <c r="B583" s="22" t="str">
        <f>HYPERLINK("http://ducxuan.thachan.caobang.gov.vn/", "UBND Ủy ban nhân dân xã Đức Xuân tỉnh Cao Bằng")</f>
        <v>UBND Ủy ban nhân dân xã Đức Xuân tỉnh Cao Bằng</v>
      </c>
      <c r="C583" s="19" t="s">
        <v>12</v>
      </c>
      <c r="D583" s="23"/>
      <c r="E583" s="21" t="s">
        <v>13</v>
      </c>
      <c r="F583" s="21" t="s">
        <v>13</v>
      </c>
      <c r="G583" s="21" t="s">
        <v>13</v>
      </c>
      <c r="H583" s="21" t="s">
        <v>13</v>
      </c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x14ac:dyDescent="0.25">
      <c r="A584" s="17">
        <v>2583</v>
      </c>
      <c r="B584" s="22" t="s">
        <v>159</v>
      </c>
      <c r="C584" s="24" t="s">
        <v>13</v>
      </c>
      <c r="D584" s="20" t="s">
        <v>43</v>
      </c>
      <c r="E584" s="21" t="s">
        <v>13</v>
      </c>
      <c r="F584" s="21" t="s">
        <v>13</v>
      </c>
      <c r="G584" s="21" t="s">
        <v>13</v>
      </c>
      <c r="H584" s="21" t="s">
        <v>14</v>
      </c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x14ac:dyDescent="0.25">
      <c r="A585" s="17">
        <v>2584</v>
      </c>
      <c r="B585" s="22" t="str">
        <f>HYPERLINK("https://nguyenthiminhkhai.backancity.gov.vn/", "UBND Ủy ban nhân dân phường Nguyễn Thị Minh Khai tỉnh Bắc Kạn")</f>
        <v>UBND Ủy ban nhân dân phường Nguyễn Thị Minh Khai tỉnh Bắc Kạn</v>
      </c>
      <c r="C585" s="19" t="s">
        <v>12</v>
      </c>
      <c r="D585" s="23"/>
      <c r="E585" s="21" t="s">
        <v>13</v>
      </c>
      <c r="F585" s="21" t="s">
        <v>13</v>
      </c>
      <c r="G585" s="21" t="s">
        <v>13</v>
      </c>
      <c r="H585" s="21" t="s">
        <v>13</v>
      </c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x14ac:dyDescent="0.25">
      <c r="A586" s="17">
        <v>2585</v>
      </c>
      <c r="B586" s="22" t="str">
        <f>HYPERLINK("https://www.facebook.com/p/%E1%BB%A6y-ban-Nh%C3%A2n-d%C3%A2n-ph%C6%B0%E1%BB%9Dng-S%C3%B4ng-C%E1%BA%A7u-100066700056373/", "Công an phường Sông Cầu tỉnh Bắc Kạn")</f>
        <v>Công an phường Sông Cầu tỉnh Bắc Kạn</v>
      </c>
      <c r="C586" s="19" t="s">
        <v>12</v>
      </c>
      <c r="D586" s="20"/>
      <c r="E586" s="21" t="s">
        <v>13</v>
      </c>
      <c r="F586" s="21" t="s">
        <v>13</v>
      </c>
      <c r="G586" s="21" t="s">
        <v>13</v>
      </c>
      <c r="H586" s="21" t="s">
        <v>14</v>
      </c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x14ac:dyDescent="0.25">
      <c r="A587" s="17">
        <v>2586</v>
      </c>
      <c r="B587" s="22" t="str">
        <f>HYPERLINK("https://songcau.backancity.gov.vn/", "UBND Ủy ban nhân dân phường Sông Cầu tỉnh Bắc Kạn")</f>
        <v>UBND Ủy ban nhân dân phường Sông Cầu tỉnh Bắc Kạn</v>
      </c>
      <c r="C587" s="19" t="s">
        <v>12</v>
      </c>
      <c r="D587" s="23"/>
      <c r="E587" s="21" t="s">
        <v>13</v>
      </c>
      <c r="F587" s="21" t="s">
        <v>13</v>
      </c>
      <c r="G587" s="21" t="s">
        <v>13</v>
      </c>
      <c r="H587" s="21" t="s">
        <v>13</v>
      </c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x14ac:dyDescent="0.25">
      <c r="A588" s="17">
        <v>2587</v>
      </c>
      <c r="B588" s="22" t="str">
        <f>HYPERLINK("https://www.facebook.com/p/C%C3%B4ng-an-ph%C6%B0%E1%BB%9Dng-%C4%90%E1%BB%A9c-Xu%C3%A2n-100071546072548/", "Công an phường Đức Xuân tỉnh Bắc Kạn")</f>
        <v>Công an phường Đức Xuân tỉnh Bắc Kạn</v>
      </c>
      <c r="C588" s="19" t="s">
        <v>12</v>
      </c>
      <c r="D588" s="20" t="s">
        <v>43</v>
      </c>
      <c r="E588" s="21" t="s">
        <v>13</v>
      </c>
      <c r="F588" s="21" t="s">
        <v>13</v>
      </c>
      <c r="G588" s="21" t="s">
        <v>13</v>
      </c>
      <c r="H588" s="21" t="s">
        <v>14</v>
      </c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x14ac:dyDescent="0.25">
      <c r="A589" s="17">
        <v>2588</v>
      </c>
      <c r="B589" s="22" t="str">
        <f>HYPERLINK("https://ducxuan.backancity.gov.vn/", "UBND Ủy ban nhân dân phường Đức Xuân tỉnh Bắc Kạn")</f>
        <v>UBND Ủy ban nhân dân phường Đức Xuân tỉnh Bắc Kạn</v>
      </c>
      <c r="C589" s="19" t="s">
        <v>12</v>
      </c>
      <c r="D589" s="23"/>
      <c r="E589" s="21" t="s">
        <v>13</v>
      </c>
      <c r="F589" s="21" t="s">
        <v>13</v>
      </c>
      <c r="G589" s="21" t="s">
        <v>13</v>
      </c>
      <c r="H589" s="21" t="s">
        <v>13</v>
      </c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x14ac:dyDescent="0.25">
      <c r="A590" s="17">
        <v>2589</v>
      </c>
      <c r="B590" s="22" t="str">
        <f>HYPERLINK("https://www.facebook.com/p/C%C3%B4ng-an-ph%C6%B0%E1%BB%9Dng-Ph%C3%B9ng-Ch%C3%AD-Ki%C3%AAn-TPB%E1%BA%AFc-K%E1%BA%A1n-100077735104887/", "Công an phường Phùng Chí Kiên tỉnh Bắc Kạn")</f>
        <v>Công an phường Phùng Chí Kiên tỉnh Bắc Kạn</v>
      </c>
      <c r="C590" s="19" t="s">
        <v>12</v>
      </c>
      <c r="D590" s="20" t="s">
        <v>43</v>
      </c>
      <c r="E590" s="21" t="s">
        <v>13</v>
      </c>
      <c r="F590" s="21" t="s">
        <v>13</v>
      </c>
      <c r="G590" s="21" t="s">
        <v>13</v>
      </c>
      <c r="H590" s="21" t="s">
        <v>14</v>
      </c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x14ac:dyDescent="0.25">
      <c r="A591" s="17">
        <v>2590</v>
      </c>
      <c r="B591" s="22" t="str">
        <f>HYPERLINK("https://phungchikien.backancity.gov.vn/", "UBND Ủy ban nhân dân phường Phùng Chí Kiên tỉnh Bắc Kạn")</f>
        <v>UBND Ủy ban nhân dân phường Phùng Chí Kiên tỉnh Bắc Kạn</v>
      </c>
      <c r="C591" s="19" t="s">
        <v>12</v>
      </c>
      <c r="D591" s="23"/>
      <c r="E591" s="21" t="s">
        <v>13</v>
      </c>
      <c r="F591" s="21" t="s">
        <v>13</v>
      </c>
      <c r="G591" s="21" t="s">
        <v>13</v>
      </c>
      <c r="H591" s="21" t="s">
        <v>13</v>
      </c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x14ac:dyDescent="0.25">
      <c r="A592" s="17">
        <v>2591</v>
      </c>
      <c r="B592" s="18" t="str">
        <f>HYPERLINK("https://www.facebook.com/profile.php?id=100082830927633", "Công an phường Huyền Tụng tỉnh Bắc Kạn")</f>
        <v>Công an phường Huyền Tụng tỉnh Bắc Kạn</v>
      </c>
      <c r="C592" s="19" t="s">
        <v>12</v>
      </c>
      <c r="D592" s="20" t="s">
        <v>43</v>
      </c>
      <c r="E592" s="21" t="s">
        <v>13</v>
      </c>
      <c r="F592" s="21" t="s">
        <v>13</v>
      </c>
      <c r="G592" s="21" t="s">
        <v>13</v>
      </c>
      <c r="H592" s="21" t="s">
        <v>160</v>
      </c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x14ac:dyDescent="0.25">
      <c r="A593" s="17">
        <v>2592</v>
      </c>
      <c r="B593" s="22" t="str">
        <f>HYPERLINK("https://huyentung.backancity.gov.vn/", "UBND Ủy ban nhân dân phường Huyền Tụng tỉnh Bắc Kạn")</f>
        <v>UBND Ủy ban nhân dân phường Huyền Tụng tỉnh Bắc Kạn</v>
      </c>
      <c r="C593" s="19" t="s">
        <v>12</v>
      </c>
      <c r="D593" s="23"/>
      <c r="E593" s="21" t="s">
        <v>13</v>
      </c>
      <c r="F593" s="21" t="s">
        <v>13</v>
      </c>
      <c r="G593" s="21" t="s">
        <v>13</v>
      </c>
      <c r="H593" s="21" t="s">
        <v>13</v>
      </c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x14ac:dyDescent="0.25">
      <c r="A594" s="17">
        <v>2593</v>
      </c>
      <c r="B594" s="22" t="s">
        <v>161</v>
      </c>
      <c r="C594" s="24" t="s">
        <v>13</v>
      </c>
      <c r="D594" s="20" t="s">
        <v>43</v>
      </c>
      <c r="E594" s="21" t="s">
        <v>13</v>
      </c>
      <c r="F594" s="21" t="s">
        <v>13</v>
      </c>
      <c r="G594" s="21" t="s">
        <v>13</v>
      </c>
      <c r="H594" s="21" t="s">
        <v>14</v>
      </c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x14ac:dyDescent="0.25">
      <c r="A595" s="17">
        <v>2594</v>
      </c>
      <c r="B595" s="22" t="str">
        <f>HYPERLINK("https://backancity.gov.vn/be-mac-dien-tap-chien-dau-xa-duong-quang-trong-khu-vuc-phong-thu-nam-2024/", "UBND Ủy ban nhân dân xã Dương Quang tỉnh Bắc Kạn")</f>
        <v>UBND Ủy ban nhân dân xã Dương Quang tỉnh Bắc Kạn</v>
      </c>
      <c r="C595" s="19" t="s">
        <v>12</v>
      </c>
      <c r="D595" s="23"/>
      <c r="E595" s="21" t="s">
        <v>13</v>
      </c>
      <c r="F595" s="21" t="s">
        <v>13</v>
      </c>
      <c r="G595" s="21" t="s">
        <v>13</v>
      </c>
      <c r="H595" s="21" t="s">
        <v>13</v>
      </c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x14ac:dyDescent="0.25">
      <c r="A596" s="17">
        <v>2595</v>
      </c>
      <c r="B596" s="22" t="s">
        <v>162</v>
      </c>
      <c r="C596" s="24" t="s">
        <v>13</v>
      </c>
      <c r="D596" s="20" t="s">
        <v>43</v>
      </c>
      <c r="E596" s="21" t="s">
        <v>13</v>
      </c>
      <c r="F596" s="21" t="s">
        <v>13</v>
      </c>
      <c r="G596" s="21" t="s">
        <v>13</v>
      </c>
      <c r="H596" s="21" t="s">
        <v>14</v>
      </c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x14ac:dyDescent="0.25">
      <c r="A597" s="17">
        <v>2596</v>
      </c>
      <c r="B597" s="22" t="str">
        <f>HYPERLINK("https://nongthuong.backancity.gov.vn/2024/01/04/so-dien-thoai-duong-day-nong-va-hop-thu-dien-tu-cong-vu-cua-uy-ban-nhan-dan-xa-nong-thuong-nam-2024/", "UBND Ủy ban nhân dân xã Nông Thượng tỉnh Bắc Kạn")</f>
        <v>UBND Ủy ban nhân dân xã Nông Thượng tỉnh Bắc Kạn</v>
      </c>
      <c r="C597" s="19" t="s">
        <v>12</v>
      </c>
      <c r="D597" s="23"/>
      <c r="E597" s="21" t="s">
        <v>13</v>
      </c>
      <c r="F597" s="21" t="s">
        <v>13</v>
      </c>
      <c r="G597" s="21" t="s">
        <v>13</v>
      </c>
      <c r="H597" s="21" t="s">
        <v>13</v>
      </c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x14ac:dyDescent="0.25">
      <c r="A598" s="17">
        <v>2597</v>
      </c>
      <c r="B598" s="22" t="s">
        <v>163</v>
      </c>
      <c r="C598" s="24" t="s">
        <v>13</v>
      </c>
      <c r="D598" s="20" t="s">
        <v>43</v>
      </c>
      <c r="E598" s="21" t="s">
        <v>13</v>
      </c>
      <c r="F598" s="21" t="s">
        <v>13</v>
      </c>
      <c r="G598" s="21" t="s">
        <v>13</v>
      </c>
      <c r="H598" s="21" t="s">
        <v>14</v>
      </c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x14ac:dyDescent="0.25">
      <c r="A599" s="17">
        <v>2598</v>
      </c>
      <c r="B599" s="22" t="str">
        <f>HYPERLINK("https://backancity.gov.vn/ky-hop-thu-nhat-hdnd-phuong-xuat-hoa/", "UBND Ủy ban nhân dân phường Xuất Hóa tỉnh Bắc Kạn")</f>
        <v>UBND Ủy ban nhân dân phường Xuất Hóa tỉnh Bắc Kạn</v>
      </c>
      <c r="C599" s="19" t="s">
        <v>12</v>
      </c>
      <c r="D599" s="23"/>
      <c r="E599" s="21" t="s">
        <v>13</v>
      </c>
      <c r="F599" s="21" t="s">
        <v>13</v>
      </c>
      <c r="G599" s="21" t="s">
        <v>13</v>
      </c>
      <c r="H599" s="21" t="s">
        <v>13</v>
      </c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x14ac:dyDescent="0.25">
      <c r="A600" s="17">
        <v>2599</v>
      </c>
      <c r="B600" s="18" t="str">
        <f>HYPERLINK("https://www.facebook.com/profile.php?id=100078302627195", "Công an xã Bằng Thành tỉnh Bắc Kạn")</f>
        <v>Công an xã Bằng Thành tỉnh Bắc Kạn</v>
      </c>
      <c r="C600" s="19" t="s">
        <v>12</v>
      </c>
      <c r="D600" s="20" t="s">
        <v>43</v>
      </c>
      <c r="E600" s="21" t="s">
        <v>164</v>
      </c>
      <c r="F600" s="21" t="str">
        <f>HYPERLINK("mailto:caxbangthanh@gmail.com", "caxbangthanh@gmail.com")</f>
        <v>caxbangthanh@gmail.com</v>
      </c>
      <c r="G600" s="21" t="s">
        <v>165</v>
      </c>
      <c r="H600" s="21" t="s">
        <v>13</v>
      </c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x14ac:dyDescent="0.25">
      <c r="A601" s="17">
        <v>2600</v>
      </c>
      <c r="B601" s="22" t="str">
        <f>HYPERLINK("https://backan.gov.vn/pages/uy-ban-nhan-dan-tinh-e8fd.aspx", "UBND Ủy ban nhân dân xã Bằng Thành tỉnh Bắc Kạn")</f>
        <v>UBND Ủy ban nhân dân xã Bằng Thành tỉnh Bắc Kạn</v>
      </c>
      <c r="C601" s="19" t="s">
        <v>12</v>
      </c>
      <c r="D601" s="23"/>
      <c r="E601" s="21" t="s">
        <v>13</v>
      </c>
      <c r="F601" s="21" t="s">
        <v>13</v>
      </c>
      <c r="G601" s="21" t="s">
        <v>13</v>
      </c>
      <c r="H601" s="21" t="s">
        <v>13</v>
      </c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x14ac:dyDescent="0.25">
      <c r="A602" s="17">
        <v>2601</v>
      </c>
      <c r="B602" s="22" t="str">
        <f>HYPERLINK("https://www.facebook.com/p/C%C3%B4ng-an-x%C3%A3-Nh%E1%BA%A1n-M%C3%B4n-huy%E1%BB%87n-P%C3%A1c-N%E1%BA%B7m-t%E1%BB%89nh-B%E1%BA%AFc-K%E1%BA%A1n-100054482859132/?locale=tr_TR", "Công an xã Nhạn Môn tỉnh Bắc Kạn")</f>
        <v>Công an xã Nhạn Môn tỉnh Bắc Kạn</v>
      </c>
      <c r="C602" s="19" t="s">
        <v>12</v>
      </c>
      <c r="D602" s="20" t="s">
        <v>43</v>
      </c>
      <c r="E602" s="21" t="s">
        <v>13</v>
      </c>
      <c r="F602" s="21" t="s">
        <v>13</v>
      </c>
      <c r="G602" s="21" t="s">
        <v>13</v>
      </c>
      <c r="H602" s="21" t="s">
        <v>14</v>
      </c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x14ac:dyDescent="0.25">
      <c r="A603" s="17">
        <v>2602</v>
      </c>
      <c r="B603" s="22" t="str">
        <f>HYPERLINK("https://nhanmon.pacnam.gov.vn/", "UBND Ủy ban nhân dân xã Nhạn Môn tỉnh Bắc Kạn")</f>
        <v>UBND Ủy ban nhân dân xã Nhạn Môn tỉnh Bắc Kạn</v>
      </c>
      <c r="C603" s="19" t="s">
        <v>12</v>
      </c>
      <c r="D603" s="23"/>
      <c r="E603" s="21" t="s">
        <v>13</v>
      </c>
      <c r="F603" s="21" t="s">
        <v>13</v>
      </c>
      <c r="G603" s="21" t="s">
        <v>13</v>
      </c>
      <c r="H603" s="21" t="s">
        <v>13</v>
      </c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x14ac:dyDescent="0.25">
      <c r="A604" s="17">
        <v>2603</v>
      </c>
      <c r="B604" s="22" t="str">
        <f>HYPERLINK("https://www.facebook.com/p/C%C3%B4ng-an-x%C3%A3-B%E1%BB%99c-B%E1%BB%91-100076950112533/", "Công an xã Bộc Bố tỉnh Bắc Kạn")</f>
        <v>Công an xã Bộc Bố tỉnh Bắc Kạn</v>
      </c>
      <c r="C604" s="19" t="s">
        <v>12</v>
      </c>
      <c r="D604" s="20" t="s">
        <v>43</v>
      </c>
      <c r="E604" s="21" t="s">
        <v>13</v>
      </c>
      <c r="F604" s="21" t="s">
        <v>13</v>
      </c>
      <c r="G604" s="21" t="s">
        <v>13</v>
      </c>
      <c r="H604" s="21" t="s">
        <v>14</v>
      </c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x14ac:dyDescent="0.25">
      <c r="A605" s="17">
        <v>2604</v>
      </c>
      <c r="B605" s="22" t="str">
        <f>HYPERLINK("https://bocbo.pacnam.gov.vn/", "UBND Ủy ban nhân dân xã Bộc Bố tỉnh Bắc Kạn")</f>
        <v>UBND Ủy ban nhân dân xã Bộc Bố tỉnh Bắc Kạn</v>
      </c>
      <c r="C605" s="19" t="s">
        <v>12</v>
      </c>
      <c r="D605" s="23"/>
      <c r="E605" s="21" t="s">
        <v>13</v>
      </c>
      <c r="F605" s="21" t="s">
        <v>13</v>
      </c>
      <c r="G605" s="21" t="s">
        <v>13</v>
      </c>
      <c r="H605" s="21" t="s">
        <v>13</v>
      </c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x14ac:dyDescent="0.25">
      <c r="A606" s="17">
        <v>2605</v>
      </c>
      <c r="B606" s="18" t="str">
        <f>HYPERLINK("https://www.facebook.com/profile.php?id=100079579266880", "Công an xã Công Bằng tỉnh Bắc Kạn")</f>
        <v>Công an xã Công Bằng tỉnh Bắc Kạn</v>
      </c>
      <c r="C606" s="19" t="s">
        <v>12</v>
      </c>
      <c r="D606" s="20" t="s">
        <v>43</v>
      </c>
      <c r="E606" s="21" t="s">
        <v>13</v>
      </c>
      <c r="F606" s="21" t="str">
        <f>HYPERLINK("mailto:hoangdai775@gmail.com", "hoangdai775@gmail.com")</f>
        <v>hoangdai775@gmail.com</v>
      </c>
      <c r="G606" s="21" t="s">
        <v>166</v>
      </c>
      <c r="H606" s="21" t="s">
        <v>13</v>
      </c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x14ac:dyDescent="0.25">
      <c r="A607" s="17">
        <v>2606</v>
      </c>
      <c r="B607" s="22" t="str">
        <f>HYPERLINK("https://backan.gov.vn/pages/van-ban.aspx?uid=1a7e7564-60a3-4d04-a04d-743aca0b428d&amp;itemid=7033", "UBND Ủy ban nhân dân xã Công Bằng tỉnh Bắc Kạn")</f>
        <v>UBND Ủy ban nhân dân xã Công Bằng tỉnh Bắc Kạn</v>
      </c>
      <c r="C607" s="19" t="s">
        <v>12</v>
      </c>
      <c r="D607" s="23"/>
      <c r="E607" s="21" t="s">
        <v>13</v>
      </c>
      <c r="F607" s="21" t="s">
        <v>13</v>
      </c>
      <c r="G607" s="21" t="s">
        <v>13</v>
      </c>
      <c r="H607" s="21" t="s">
        <v>13</v>
      </c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x14ac:dyDescent="0.25">
      <c r="A608" s="17">
        <v>2607</v>
      </c>
      <c r="B608" s="22" t="s">
        <v>167</v>
      </c>
      <c r="C608" s="24" t="s">
        <v>13</v>
      </c>
      <c r="D608" s="20" t="s">
        <v>43</v>
      </c>
      <c r="E608" s="21" t="s">
        <v>13</v>
      </c>
      <c r="F608" s="21" t="s">
        <v>13</v>
      </c>
      <c r="G608" s="21" t="s">
        <v>13</v>
      </c>
      <c r="H608" s="21" t="s">
        <v>14</v>
      </c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x14ac:dyDescent="0.25">
      <c r="A609" s="17">
        <v>2608</v>
      </c>
      <c r="B609" s="22" t="str">
        <f>HYPERLINK("https://giaohieu.pacnam.gov.vn/", "UBND Ủy ban nhân dân xã Giáo Hiệu tỉnh Bắc Kạn")</f>
        <v>UBND Ủy ban nhân dân xã Giáo Hiệu tỉnh Bắc Kạn</v>
      </c>
      <c r="C609" s="19" t="s">
        <v>12</v>
      </c>
      <c r="D609" s="23"/>
      <c r="E609" s="21" t="s">
        <v>13</v>
      </c>
      <c r="F609" s="21" t="s">
        <v>13</v>
      </c>
      <c r="G609" s="21" t="s">
        <v>13</v>
      </c>
      <c r="H609" s="21" t="s">
        <v>13</v>
      </c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x14ac:dyDescent="0.25">
      <c r="A610" s="17">
        <v>2609</v>
      </c>
      <c r="B610" s="18" t="str">
        <f>HYPERLINK("https://www.facebook.com/profile.php?id=100076933534301", "Công an xã Xuân La tỉnh Bắc Kạn")</f>
        <v>Công an xã Xuân La tỉnh Bắc Kạn</v>
      </c>
      <c r="C610" s="19" t="s">
        <v>12</v>
      </c>
      <c r="D610" s="20" t="s">
        <v>43</v>
      </c>
      <c r="E610" s="21" t="s">
        <v>168</v>
      </c>
      <c r="F610" s="21" t="s">
        <v>13</v>
      </c>
      <c r="G610" s="21" t="s">
        <v>13</v>
      </c>
      <c r="H610" s="21" t="s">
        <v>14</v>
      </c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x14ac:dyDescent="0.25">
      <c r="A611" s="17">
        <v>2610</v>
      </c>
      <c r="B611" s="22" t="str">
        <f>HYPERLINK("https://xuanla.pacnam.gov.vn/", "UBND Ủy ban nhân dân xã Xuân La tỉnh Bắc Kạn")</f>
        <v>UBND Ủy ban nhân dân xã Xuân La tỉnh Bắc Kạn</v>
      </c>
      <c r="C611" s="19" t="s">
        <v>12</v>
      </c>
      <c r="D611" s="23"/>
      <c r="E611" s="21" t="s">
        <v>13</v>
      </c>
      <c r="F611" s="21" t="s">
        <v>13</v>
      </c>
      <c r="G611" s="21" t="s">
        <v>13</v>
      </c>
      <c r="H611" s="21" t="s">
        <v>13</v>
      </c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x14ac:dyDescent="0.25">
      <c r="A612" s="17">
        <v>2611</v>
      </c>
      <c r="B612" s="18" t="str">
        <f>HYPERLINK("https://www.facebook.com/CAXAnThang", "Công an xã An Thắng tỉnh Bắc Kạn")</f>
        <v>Công an xã An Thắng tỉnh Bắc Kạn</v>
      </c>
      <c r="C612" s="19" t="s">
        <v>12</v>
      </c>
      <c r="D612" s="20" t="s">
        <v>43</v>
      </c>
      <c r="E612" s="21" t="s">
        <v>13</v>
      </c>
      <c r="F612" s="21" t="s">
        <v>13</v>
      </c>
      <c r="G612" s="21" t="s">
        <v>13</v>
      </c>
      <c r="H612" s="21" t="s">
        <v>14</v>
      </c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x14ac:dyDescent="0.25">
      <c r="A613" s="17">
        <v>2612</v>
      </c>
      <c r="B613" s="22" t="str">
        <f>HYPERLINK("http://dongthang.chodon.backan.gov.vn/", "UBND Ủy ban nhân dân xã An Thắng tỉnh Bắc Kạn")</f>
        <v>UBND Ủy ban nhân dân xã An Thắng tỉnh Bắc Kạn</v>
      </c>
      <c r="C613" s="19" t="s">
        <v>12</v>
      </c>
      <c r="D613" s="23"/>
      <c r="E613" s="21" t="s">
        <v>13</v>
      </c>
      <c r="F613" s="21" t="s">
        <v>13</v>
      </c>
      <c r="G613" s="21" t="s">
        <v>13</v>
      </c>
      <c r="H613" s="21" t="s">
        <v>13</v>
      </c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x14ac:dyDescent="0.25">
      <c r="A614" s="17">
        <v>2613</v>
      </c>
      <c r="B614" s="22" t="s">
        <v>169</v>
      </c>
      <c r="C614" s="24" t="s">
        <v>13</v>
      </c>
      <c r="D614" s="20" t="s">
        <v>43</v>
      </c>
      <c r="E614" s="21" t="s">
        <v>13</v>
      </c>
      <c r="F614" s="21" t="s">
        <v>13</v>
      </c>
      <c r="G614" s="21" t="s">
        <v>13</v>
      </c>
      <c r="H614" s="21" t="s">
        <v>14</v>
      </c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x14ac:dyDescent="0.25">
      <c r="A615" s="17">
        <v>2614</v>
      </c>
      <c r="B615" s="22" t="str">
        <f>HYPERLINK("https://congbao.backan.gov.vn/congbao.nsf/1ec98b9a09cc68af47258116000c7559/af1e05fe41a2cade4725808e00260f59?OpenDocument", "UBND Ủy ban nhân dân xã Cổ Linh tỉnh Bắc Kạn")</f>
        <v>UBND Ủy ban nhân dân xã Cổ Linh tỉnh Bắc Kạn</v>
      </c>
      <c r="C615" s="19" t="s">
        <v>12</v>
      </c>
      <c r="D615" s="23"/>
      <c r="E615" s="21" t="s">
        <v>13</v>
      </c>
      <c r="F615" s="21" t="s">
        <v>13</v>
      </c>
      <c r="G615" s="21" t="s">
        <v>13</v>
      </c>
      <c r="H615" s="21" t="s">
        <v>13</v>
      </c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x14ac:dyDescent="0.25">
      <c r="A616" s="17">
        <v>2615</v>
      </c>
      <c r="B616" s="22" t="str">
        <f>HYPERLINK("https://www.facebook.com/p/C%C3%B4ng-an-x%C3%A3-Nghi%C3%AAn-Loan-100080281666445/", "Công an xã Nghiên Loan tỉnh Bắc Kạn")</f>
        <v>Công an xã Nghiên Loan tỉnh Bắc Kạn</v>
      </c>
      <c r="C616" s="19" t="s">
        <v>12</v>
      </c>
      <c r="D616" s="20" t="s">
        <v>43</v>
      </c>
      <c r="E616" s="21" t="s">
        <v>13</v>
      </c>
      <c r="F616" s="21" t="s">
        <v>13</v>
      </c>
      <c r="G616" s="21" t="s">
        <v>13</v>
      </c>
      <c r="H616" s="21" t="s">
        <v>14</v>
      </c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x14ac:dyDescent="0.25">
      <c r="A617" s="17">
        <v>2616</v>
      </c>
      <c r="B617" s="22" t="str">
        <f>HYPERLINK("https://pacnam.gov.vn/dai-bieu-hoi-dong-nhan-dan-tinh-bac-kan-tiep-xuc-cu-tri-cac-xa-xuan-la-nghien-loan-an-thang/", "UBND Ủy ban nhân dân xã Nghiên Loan tỉnh Bắc Kạn")</f>
        <v>UBND Ủy ban nhân dân xã Nghiên Loan tỉnh Bắc Kạn</v>
      </c>
      <c r="C617" s="19" t="s">
        <v>12</v>
      </c>
      <c r="D617" s="23"/>
      <c r="E617" s="21" t="s">
        <v>13</v>
      </c>
      <c r="F617" s="21" t="s">
        <v>13</v>
      </c>
      <c r="G617" s="21" t="s">
        <v>13</v>
      </c>
      <c r="H617" s="21" t="s">
        <v>13</v>
      </c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x14ac:dyDescent="0.25">
      <c r="A618" s="17">
        <v>2617</v>
      </c>
      <c r="B618" s="18" t="str">
        <f>HYPERLINK("", "Công an xã Cao Tân tỉnh Bắc Kạn")</f>
        <v>Công an xã Cao Tân tỉnh Bắc Kạn</v>
      </c>
      <c r="C618" s="19" t="s">
        <v>12</v>
      </c>
      <c r="D618" s="20" t="s">
        <v>43</v>
      </c>
      <c r="E618" s="21" t="s">
        <v>13</v>
      </c>
      <c r="F618" s="21" t="s">
        <v>13</v>
      </c>
      <c r="G618" s="21" t="s">
        <v>13</v>
      </c>
      <c r="H618" s="21" t="s">
        <v>14</v>
      </c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x14ac:dyDescent="0.25">
      <c r="A619" s="17">
        <v>2618</v>
      </c>
      <c r="B619" s="22" t="str">
        <f>HYPERLINK("https://sonoivu.backan.gov.vn/to-chuc-thanh-cong-ngay-hoi-toan-dan-bao-ve-an-ninh-to-quoc-tai-thon-pu-luon-xa-cao-tan-nam-2023/", "UBND Ủy ban nhân dân xã Cao Tân tỉnh Bắc Kạn")</f>
        <v>UBND Ủy ban nhân dân xã Cao Tân tỉnh Bắc Kạn</v>
      </c>
      <c r="C619" s="19" t="s">
        <v>12</v>
      </c>
      <c r="D619" s="23"/>
      <c r="E619" s="21" t="s">
        <v>13</v>
      </c>
      <c r="F619" s="21" t="s">
        <v>13</v>
      </c>
      <c r="G619" s="21" t="s">
        <v>13</v>
      </c>
      <c r="H619" s="21" t="s">
        <v>13</v>
      </c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x14ac:dyDescent="0.25">
      <c r="A620" s="17">
        <v>2619</v>
      </c>
      <c r="B620" s="22" t="str">
        <f>HYPERLINK("https://www.facebook.com/p/C%C3%B4ng-an-th%E1%BB%8B-tr%E1%BA%A5n-Ch%E1%BB%A3-R%C3%A3-huy%E1%BB%87n-Ba-B%E1%BB%83-t%E1%BB%89nh-B%E1%BA%AFc-K%E1%BA%A1n-100036848301687/", "Công an thị trấn Chợ Rã tỉnh Bắc Kạn")</f>
        <v>Công an thị trấn Chợ Rã tỉnh Bắc Kạn</v>
      </c>
      <c r="C620" s="19" t="s">
        <v>12</v>
      </c>
      <c r="D620" s="20" t="s">
        <v>43</v>
      </c>
      <c r="E620" s="21" t="s">
        <v>13</v>
      </c>
      <c r="F620" s="21" t="s">
        <v>13</v>
      </c>
      <c r="G620" s="21" t="s">
        <v>13</v>
      </c>
      <c r="H620" s="21" t="s">
        <v>14</v>
      </c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x14ac:dyDescent="0.25">
      <c r="A621" s="17">
        <v>2620</v>
      </c>
      <c r="B621" s="22" t="str">
        <f>HYPERLINK("https://hanhchinhcong.backan.gov.vn/portaldvc/Pages/2022-11-22/Ket-qua-kiem-tra-De-an-06-cua-Van-phong-UBND-tinh-by99s7o79u37.aspx", "UBND Ủy ban nhân dân thị trấn Chợ Rã tỉnh Bắc Kạn")</f>
        <v>UBND Ủy ban nhân dân thị trấn Chợ Rã tỉnh Bắc Kạn</v>
      </c>
      <c r="C621" s="19" t="s">
        <v>12</v>
      </c>
      <c r="D621" s="23"/>
      <c r="E621" s="21" t="s">
        <v>13</v>
      </c>
      <c r="F621" s="21" t="s">
        <v>13</v>
      </c>
      <c r="G621" s="21" t="s">
        <v>13</v>
      </c>
      <c r="H621" s="21" t="s">
        <v>13</v>
      </c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x14ac:dyDescent="0.25">
      <c r="A622" s="17">
        <v>2621</v>
      </c>
      <c r="B622" s="22" t="s">
        <v>170</v>
      </c>
      <c r="C622" s="24" t="s">
        <v>13</v>
      </c>
      <c r="D622" s="20" t="s">
        <v>43</v>
      </c>
      <c r="E622" s="21" t="s">
        <v>13</v>
      </c>
      <c r="F622" s="21" t="s">
        <v>13</v>
      </c>
      <c r="G622" s="21" t="s">
        <v>13</v>
      </c>
      <c r="H622" s="21" t="s">
        <v>14</v>
      </c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x14ac:dyDescent="0.25">
      <c r="A623" s="17">
        <v>2622</v>
      </c>
      <c r="B623" s="22" t="str">
        <f>HYPERLINK("https://nguyenbinh.caobang.gov.vn/xa-phan-thanh", "UBND Ủy ban nhân dân xã Bành Trạch tỉnh Bắc Kạn")</f>
        <v>UBND Ủy ban nhân dân xã Bành Trạch tỉnh Bắc Kạn</v>
      </c>
      <c r="C623" s="19" t="s">
        <v>12</v>
      </c>
      <c r="D623" s="23"/>
      <c r="E623" s="21" t="s">
        <v>13</v>
      </c>
      <c r="F623" s="21" t="s">
        <v>13</v>
      </c>
      <c r="G623" s="21" t="s">
        <v>13</v>
      </c>
      <c r="H623" s="21" t="s">
        <v>13</v>
      </c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x14ac:dyDescent="0.25">
      <c r="A624" s="17">
        <v>2623</v>
      </c>
      <c r="B624" s="22" t="s">
        <v>171</v>
      </c>
      <c r="C624" s="24" t="s">
        <v>13</v>
      </c>
      <c r="D624" s="20" t="s">
        <v>43</v>
      </c>
      <c r="E624" s="21" t="s">
        <v>13</v>
      </c>
      <c r="F624" s="21" t="s">
        <v>13</v>
      </c>
      <c r="G624" s="21" t="s">
        <v>13</v>
      </c>
      <c r="H624" s="21" t="s">
        <v>14</v>
      </c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x14ac:dyDescent="0.25">
      <c r="A625" s="17">
        <v>2624</v>
      </c>
      <c r="B625" s="22" t="str">
        <f>HYPERLINK("https://babe.gov.vn/dang-bo-so-y-te-khanh-thanh-doan-duong-be-tong-thieng-diem-phia-khao-thuc-hien-mo-hinh-dan-van-kheo-giup-do-xa-phuc-loc-xay-dung-ntm/", "UBND Ủy ban nhân dân xã Phúc Lộc tỉnh Bắc Kạn")</f>
        <v>UBND Ủy ban nhân dân xã Phúc Lộc tỉnh Bắc Kạn</v>
      </c>
      <c r="C625" s="19" t="s">
        <v>12</v>
      </c>
      <c r="D625" s="23"/>
      <c r="E625" s="21" t="s">
        <v>13</v>
      </c>
      <c r="F625" s="21" t="s">
        <v>13</v>
      </c>
      <c r="G625" s="21" t="s">
        <v>13</v>
      </c>
      <c r="H625" s="21" t="s">
        <v>13</v>
      </c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x14ac:dyDescent="0.25">
      <c r="A626" s="17">
        <v>2625</v>
      </c>
      <c r="B626" s="18" t="str">
        <f>HYPERLINK("", "Công an xã Hà Hiệu tỉnh Bắc Kạn")</f>
        <v>Công an xã Hà Hiệu tỉnh Bắc Kạn</v>
      </c>
      <c r="C626" s="19" t="s">
        <v>12</v>
      </c>
      <c r="D626" s="20"/>
      <c r="E626" s="21" t="s">
        <v>13</v>
      </c>
      <c r="F626" s="21" t="s">
        <v>13</v>
      </c>
      <c r="G626" s="21" t="s">
        <v>13</v>
      </c>
      <c r="H626" s="21" t="s">
        <v>14</v>
      </c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x14ac:dyDescent="0.25">
      <c r="A627" s="17">
        <v>2626</v>
      </c>
      <c r="B627" s="22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627" s="19" t="s">
        <v>12</v>
      </c>
      <c r="D627" s="23"/>
      <c r="E627" s="21" t="s">
        <v>13</v>
      </c>
      <c r="F627" s="21" t="s">
        <v>13</v>
      </c>
      <c r="G627" s="21" t="s">
        <v>13</v>
      </c>
      <c r="H627" s="21" t="s">
        <v>13</v>
      </c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x14ac:dyDescent="0.25">
      <c r="A628" s="17">
        <v>2627</v>
      </c>
      <c r="B628" s="18" t="str">
        <f>HYPERLINK("", "Công an xã Cao Thượng tỉnh Bắc Kạn")</f>
        <v>Công an xã Cao Thượng tỉnh Bắc Kạn</v>
      </c>
      <c r="C628" s="19" t="s">
        <v>12</v>
      </c>
      <c r="D628" s="20"/>
      <c r="E628" s="21" t="s">
        <v>13</v>
      </c>
      <c r="F628" s="21" t="s">
        <v>13</v>
      </c>
      <c r="G628" s="21" t="s">
        <v>13</v>
      </c>
      <c r="H628" s="21" t="s">
        <v>14</v>
      </c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x14ac:dyDescent="0.25">
      <c r="A629" s="17">
        <v>2628</v>
      </c>
      <c r="B629" s="22" t="str">
        <f>HYPERLINK("https://caothuong.babe.gov.vn/", "UBND Ủy ban nhân dân xã Cao Thượng tỉnh Bắc Kạn")</f>
        <v>UBND Ủy ban nhân dân xã Cao Thượng tỉnh Bắc Kạn</v>
      </c>
      <c r="C629" s="19" t="s">
        <v>12</v>
      </c>
      <c r="D629" s="23"/>
      <c r="E629" s="21" t="s">
        <v>13</v>
      </c>
      <c r="F629" s="21" t="s">
        <v>13</v>
      </c>
      <c r="G629" s="21" t="s">
        <v>13</v>
      </c>
      <c r="H629" s="21" t="s">
        <v>13</v>
      </c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x14ac:dyDescent="0.25">
      <c r="A630" s="17">
        <v>2629</v>
      </c>
      <c r="B630" s="18" t="str">
        <f>HYPERLINK("", "Công an xã Cao Trĩ tỉnh Bắc Kạn")</f>
        <v>Công an xã Cao Trĩ tỉnh Bắc Kạn</v>
      </c>
      <c r="C630" s="19" t="s">
        <v>12</v>
      </c>
      <c r="D630" s="20"/>
      <c r="E630" s="21" t="s">
        <v>13</v>
      </c>
      <c r="F630" s="21" t="s">
        <v>13</v>
      </c>
      <c r="G630" s="21" t="s">
        <v>13</v>
      </c>
      <c r="H630" s="21" t="s">
        <v>14</v>
      </c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x14ac:dyDescent="0.25">
      <c r="A631" s="17">
        <v>2630</v>
      </c>
      <c r="B631" s="22" t="str">
        <f>HYPERLINK("https://congbao.backan.gov.vn/congbaonew.nsf/23F45F457D19B46247258A5F000C3C17/$file/QD_1977_signed.pdf", "UBND Ủy ban nhân dân xã Cao Trĩ tỉnh Bắc Kạn")</f>
        <v>UBND Ủy ban nhân dân xã Cao Trĩ tỉnh Bắc Kạn</v>
      </c>
      <c r="C631" s="19" t="s">
        <v>12</v>
      </c>
      <c r="D631" s="23"/>
      <c r="E631" s="21" t="s">
        <v>13</v>
      </c>
      <c r="F631" s="21" t="s">
        <v>13</v>
      </c>
      <c r="G631" s="21" t="s">
        <v>13</v>
      </c>
      <c r="H631" s="21" t="s">
        <v>13</v>
      </c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x14ac:dyDescent="0.25">
      <c r="A632" s="17">
        <v>2631</v>
      </c>
      <c r="B632" s="22" t="s">
        <v>172</v>
      </c>
      <c r="C632" s="24" t="s">
        <v>13</v>
      </c>
      <c r="D632" s="20"/>
      <c r="E632" s="21" t="s">
        <v>13</v>
      </c>
      <c r="F632" s="21" t="s">
        <v>13</v>
      </c>
      <c r="G632" s="21" t="s">
        <v>13</v>
      </c>
      <c r="H632" s="21" t="s">
        <v>14</v>
      </c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x14ac:dyDescent="0.25">
      <c r="A633" s="17">
        <v>2632</v>
      </c>
      <c r="B633" s="22" t="str">
        <f>HYPERLINK("https://sotuphap.backan.gov.vn/chinh-sach-uu-dai-co-hoi-dau-tu/chu-truong-dau-tu-cong-trinh-cai-tao-nang-cap-duong-don-den-na-mo-xa-khang-ninh-huyen-ba-be-tinh-101387", "UBND Ủy ban nhân dân xã Khang Ninh tỉnh Bắc Kạn")</f>
        <v>UBND Ủy ban nhân dân xã Khang Ninh tỉnh Bắc Kạn</v>
      </c>
      <c r="C633" s="19" t="s">
        <v>12</v>
      </c>
      <c r="D633" s="23"/>
      <c r="E633" s="21" t="s">
        <v>13</v>
      </c>
      <c r="F633" s="21" t="s">
        <v>13</v>
      </c>
      <c r="G633" s="21" t="s">
        <v>13</v>
      </c>
      <c r="H633" s="21" t="s">
        <v>13</v>
      </c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x14ac:dyDescent="0.25">
      <c r="A634" s="17">
        <v>2633</v>
      </c>
      <c r="B634" s="22" t="s">
        <v>173</v>
      </c>
      <c r="C634" s="24" t="s">
        <v>13</v>
      </c>
      <c r="D634" s="20" t="s">
        <v>43</v>
      </c>
      <c r="E634" s="21" t="s">
        <v>13</v>
      </c>
      <c r="F634" s="21" t="s">
        <v>13</v>
      </c>
      <c r="G634" s="21" t="s">
        <v>13</v>
      </c>
      <c r="H634" s="21" t="s">
        <v>14</v>
      </c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x14ac:dyDescent="0.25">
      <c r="A635" s="17">
        <v>2634</v>
      </c>
      <c r="B635" s="22" t="str">
        <f>HYPERLINK("https://congbao.backan.gov.vn/congbaonew.nsf/6BCB42EE64AC7FA84725873B002ACC02/$file/QD_1477_signed.pdf", "UBND Ủy ban nhân dân xã Nam Mẫu tỉnh Bắc Kạn")</f>
        <v>UBND Ủy ban nhân dân xã Nam Mẫu tỉnh Bắc Kạn</v>
      </c>
      <c r="C635" s="19" t="s">
        <v>12</v>
      </c>
      <c r="D635" s="23"/>
      <c r="E635" s="21" t="s">
        <v>13</v>
      </c>
      <c r="F635" s="21" t="s">
        <v>13</v>
      </c>
      <c r="G635" s="21" t="s">
        <v>13</v>
      </c>
      <c r="H635" s="21" t="s">
        <v>13</v>
      </c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x14ac:dyDescent="0.25">
      <c r="A636" s="17">
        <v>2635</v>
      </c>
      <c r="B636" s="18" t="str">
        <f>HYPERLINK("", "Công an xã Thượng Giáo tỉnh Bắc Kạn")</f>
        <v>Công an xã Thượng Giáo tỉnh Bắc Kạn</v>
      </c>
      <c r="C636" s="19" t="s">
        <v>12</v>
      </c>
      <c r="D636" s="20"/>
      <c r="E636" s="21" t="s">
        <v>13</v>
      </c>
      <c r="F636" s="21" t="s">
        <v>13</v>
      </c>
      <c r="G636" s="21" t="s">
        <v>13</v>
      </c>
      <c r="H636" s="21" t="s">
        <v>14</v>
      </c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x14ac:dyDescent="0.25">
      <c r="A637" s="17">
        <v>2636</v>
      </c>
      <c r="B637" s="22" t="str">
        <f>HYPERLINK("https://thuonggiao.babe.gov.vn/", "UBND Ủy ban nhân dân xã Thượng Giáo tỉnh Bắc Kạn")</f>
        <v>UBND Ủy ban nhân dân xã Thượng Giáo tỉnh Bắc Kạn</v>
      </c>
      <c r="C637" s="19" t="s">
        <v>12</v>
      </c>
      <c r="D637" s="23"/>
      <c r="E637" s="21" t="s">
        <v>13</v>
      </c>
      <c r="F637" s="21" t="s">
        <v>13</v>
      </c>
      <c r="G637" s="21" t="s">
        <v>13</v>
      </c>
      <c r="H637" s="21" t="s">
        <v>13</v>
      </c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x14ac:dyDescent="0.25">
      <c r="A638" s="17">
        <v>2637</v>
      </c>
      <c r="B638" s="18" t="str">
        <f>HYPERLINK("https://www.facebook.com/profile.php?id=100081553120315", "Công an xã Địa Linh tỉnh Bắc Kạn")</f>
        <v>Công an xã Địa Linh tỉnh Bắc Kạn</v>
      </c>
      <c r="C638" s="19" t="s">
        <v>12</v>
      </c>
      <c r="D638" s="20" t="s">
        <v>43</v>
      </c>
      <c r="E638" s="21" t="s">
        <v>174</v>
      </c>
      <c r="F638" s="21" t="s">
        <v>13</v>
      </c>
      <c r="G638" s="21" t="s">
        <v>175</v>
      </c>
      <c r="H638" s="21" t="s">
        <v>13</v>
      </c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x14ac:dyDescent="0.25">
      <c r="A639" s="17">
        <v>2638</v>
      </c>
      <c r="B639" s="22" t="str">
        <f>HYPERLINK("https://backan.gov.vn/pages/uy-ban-nhan-dan-tinh-e8fd.aspx", "UBND Ủy ban nhân dân xã Địa Linh tỉnh Bắc Kạn")</f>
        <v>UBND Ủy ban nhân dân xã Địa Linh tỉnh Bắc Kạn</v>
      </c>
      <c r="C639" s="19" t="s">
        <v>12</v>
      </c>
      <c r="D639" s="23"/>
      <c r="E639" s="21" t="s">
        <v>13</v>
      </c>
      <c r="F639" s="21" t="s">
        <v>13</v>
      </c>
      <c r="G639" s="21" t="s">
        <v>13</v>
      </c>
      <c r="H639" s="21" t="s">
        <v>13</v>
      </c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x14ac:dyDescent="0.25">
      <c r="A640" s="17">
        <v>2639</v>
      </c>
      <c r="B640" s="18" t="str">
        <f>HYPERLINK("https://www.facebook.com/profile.php?id=100082880515282", "Công an xã Yến Dương tỉnh Bắc Kạn")</f>
        <v>Công an xã Yến Dương tỉnh Bắc Kạn</v>
      </c>
      <c r="C640" s="19" t="s">
        <v>12</v>
      </c>
      <c r="D640" s="20" t="s">
        <v>43</v>
      </c>
      <c r="E640" s="21" t="s">
        <v>13</v>
      </c>
      <c r="F640" s="21" t="s">
        <v>13</v>
      </c>
      <c r="G640" s="21" t="s">
        <v>13</v>
      </c>
      <c r="H640" s="21" t="s">
        <v>14</v>
      </c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x14ac:dyDescent="0.25">
      <c r="A641" s="17">
        <v>2640</v>
      </c>
      <c r="B641" s="22" t="str">
        <f>HYPERLINK("https://backan.toaan.gov.vn/webcenter/portal/backan/chitietthongbao?dDocName=TAND021917", "UBND Ủy ban nhân dân xã Yến Dương tỉnh Bắc Kạn")</f>
        <v>UBND Ủy ban nhân dân xã Yến Dương tỉnh Bắc Kạn</v>
      </c>
      <c r="C641" s="19" t="s">
        <v>12</v>
      </c>
      <c r="D641" s="23"/>
      <c r="E641" s="21" t="s">
        <v>13</v>
      </c>
      <c r="F641" s="21" t="s">
        <v>13</v>
      </c>
      <c r="G641" s="21" t="s">
        <v>13</v>
      </c>
      <c r="H641" s="21" t="s">
        <v>13</v>
      </c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x14ac:dyDescent="0.25">
      <c r="A642" s="17">
        <v>2641</v>
      </c>
      <c r="B642" s="22" t="s">
        <v>176</v>
      </c>
      <c r="C642" s="24" t="s">
        <v>13</v>
      </c>
      <c r="D642" s="20" t="s">
        <v>43</v>
      </c>
      <c r="E642" s="21" t="s">
        <v>13</v>
      </c>
      <c r="F642" s="21" t="s">
        <v>13</v>
      </c>
      <c r="G642" s="21" t="s">
        <v>13</v>
      </c>
      <c r="H642" s="21" t="s">
        <v>14</v>
      </c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x14ac:dyDescent="0.25">
      <c r="A643" s="17">
        <v>2642</v>
      </c>
      <c r="B643" s="22" t="s">
        <v>177</v>
      </c>
      <c r="C643" s="19" t="s">
        <v>12</v>
      </c>
      <c r="D643" s="23"/>
      <c r="E643" s="21" t="s">
        <v>13</v>
      </c>
      <c r="F643" s="21" t="s">
        <v>13</v>
      </c>
      <c r="G643" s="21" t="s">
        <v>13</v>
      </c>
      <c r="H643" s="21" t="s">
        <v>13</v>
      </c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x14ac:dyDescent="0.25">
      <c r="A644" s="17">
        <v>2643</v>
      </c>
      <c r="B644" s="22" t="s">
        <v>178</v>
      </c>
      <c r="C644" s="24" t="s">
        <v>13</v>
      </c>
      <c r="D644" s="20" t="s">
        <v>43</v>
      </c>
      <c r="E644" s="21" t="s">
        <v>13</v>
      </c>
      <c r="F644" s="21" t="s">
        <v>13</v>
      </c>
      <c r="G644" s="21" t="s">
        <v>13</v>
      </c>
      <c r="H644" s="21" t="s">
        <v>14</v>
      </c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x14ac:dyDescent="0.25">
      <c r="A645" s="17">
        <v>2644</v>
      </c>
      <c r="B645" s="22" t="str">
        <f>HYPERLINK("https://quangkhe.babe.gov.vn/", "UBND Ủy ban nhân dân xã Quảng Khê tỉnh Bắc Kạn")</f>
        <v>UBND Ủy ban nhân dân xã Quảng Khê tỉnh Bắc Kạn</v>
      </c>
      <c r="C645" s="19" t="s">
        <v>12</v>
      </c>
      <c r="D645" s="23"/>
      <c r="E645" s="21" t="s">
        <v>13</v>
      </c>
      <c r="F645" s="21" t="s">
        <v>13</v>
      </c>
      <c r="G645" s="21" t="s">
        <v>13</v>
      </c>
      <c r="H645" s="21" t="s">
        <v>13</v>
      </c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x14ac:dyDescent="0.25">
      <c r="A646" s="17">
        <v>2645</v>
      </c>
      <c r="B646" s="22" t="str">
        <f>HYPERLINK("https://www.facebook.com/100091599660988", "Công an xã Mỹ Phương tỉnh Bắc Kạn")</f>
        <v>Công an xã Mỹ Phương tỉnh Bắc Kạn</v>
      </c>
      <c r="C646" s="19" t="s">
        <v>12</v>
      </c>
      <c r="D646" s="20" t="s">
        <v>43</v>
      </c>
      <c r="E646" s="21" t="s">
        <v>168</v>
      </c>
      <c r="F646" s="21" t="str">
        <f>HYPERLINK("mailto:caxamyphuong@gmail.com", "caxamyphuong@gmail.com")</f>
        <v>caxamyphuong@gmail.com</v>
      </c>
      <c r="G646" s="21" t="s">
        <v>179</v>
      </c>
      <c r="H646" s="21" t="s">
        <v>13</v>
      </c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x14ac:dyDescent="0.25">
      <c r="A647" s="17">
        <v>2646</v>
      </c>
      <c r="B647" s="22" t="str">
        <f>HYPERLINK("https://backan.gov.vn/pages/xa-my-phuong-no-luc-khong-lo-hen-chuan-nong-thon-moi-a7f9.aspx", "UBND Ủy ban nhân dân xã Mỹ Phương tỉnh Bắc Kạn")</f>
        <v>UBND Ủy ban nhân dân xã Mỹ Phương tỉnh Bắc Kạn</v>
      </c>
      <c r="C647" s="19" t="s">
        <v>12</v>
      </c>
      <c r="D647" s="23"/>
      <c r="E647" s="21" t="s">
        <v>13</v>
      </c>
      <c r="F647" s="21" t="s">
        <v>13</v>
      </c>
      <c r="G647" s="21" t="s">
        <v>13</v>
      </c>
      <c r="H647" s="21" t="s">
        <v>13</v>
      </c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x14ac:dyDescent="0.25">
      <c r="A648" s="17">
        <v>2647</v>
      </c>
      <c r="B648" s="22" t="s">
        <v>180</v>
      </c>
      <c r="C648" s="24" t="s">
        <v>13</v>
      </c>
      <c r="D648" s="20" t="s">
        <v>43</v>
      </c>
      <c r="E648" s="21" t="s">
        <v>13</v>
      </c>
      <c r="F648" s="21" t="s">
        <v>13</v>
      </c>
      <c r="G648" s="21" t="s">
        <v>13</v>
      </c>
      <c r="H648" s="21" t="s">
        <v>14</v>
      </c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x14ac:dyDescent="0.25">
      <c r="A649" s="17">
        <v>2648</v>
      </c>
      <c r="B649" s="22" t="str">
        <f>HYPERLINK("https://sonoivu.backan.gov.vn/kiem-tra-cong-vu-dot-xuat-tai-mot-so-co-quan-don-vi-tren-dia-ban-huye%CC%A3n-ba-be%CC%89/", "UBND Ủy ban nhân dân xã Hoàng Trĩ tỉnh Bắc Kạn")</f>
        <v>UBND Ủy ban nhân dân xã Hoàng Trĩ tỉnh Bắc Kạn</v>
      </c>
      <c r="C649" s="19" t="s">
        <v>12</v>
      </c>
      <c r="D649" s="23"/>
      <c r="E649" s="21" t="s">
        <v>13</v>
      </c>
      <c r="F649" s="21" t="s">
        <v>13</v>
      </c>
      <c r="G649" s="21" t="s">
        <v>13</v>
      </c>
      <c r="H649" s="21" t="s">
        <v>13</v>
      </c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x14ac:dyDescent="0.25">
      <c r="A650" s="17">
        <v>2649</v>
      </c>
      <c r="B650" s="18" t="str">
        <f>HYPERLINK("https://www.facebook.com/profile.php?id=100083001679187", "Công an xã Đồng Phúc tỉnh Bắc Kạn")</f>
        <v>Công an xã Đồng Phúc tỉnh Bắc Kạn</v>
      </c>
      <c r="C650" s="19" t="s">
        <v>12</v>
      </c>
      <c r="D650" s="20" t="s">
        <v>43</v>
      </c>
      <c r="E650" s="21" t="s">
        <v>181</v>
      </c>
      <c r="F650" s="21" t="s">
        <v>13</v>
      </c>
      <c r="G650" s="21" t="s">
        <v>13</v>
      </c>
      <c r="H650" s="21" t="s">
        <v>14</v>
      </c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x14ac:dyDescent="0.25">
      <c r="A651" s="17">
        <v>2650</v>
      </c>
      <c r="B651" s="22" t="str">
        <f>HYPERLINK("https://congbao.backan.gov.vn/congbao.nsf/4A88527D5F330C09472584B6001566FC/$file/QD_2089.signed.pdf", "UBND Ủy ban nhân dân xã Đồng Phúc tỉnh Bắc Kạn")</f>
        <v>UBND Ủy ban nhân dân xã Đồng Phúc tỉnh Bắc Kạn</v>
      </c>
      <c r="C651" s="19" t="s">
        <v>12</v>
      </c>
      <c r="D651" s="23"/>
      <c r="E651" s="21" t="s">
        <v>13</v>
      </c>
      <c r="F651" s="21" t="s">
        <v>13</v>
      </c>
      <c r="G651" s="21" t="s">
        <v>13</v>
      </c>
      <c r="H651" s="21" t="s">
        <v>13</v>
      </c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x14ac:dyDescent="0.25">
      <c r="A652" s="17">
        <v>2651</v>
      </c>
      <c r="B652" s="22" t="str">
        <f>HYPERLINK("https://www.facebook.com/cattnaphac/", "Công an thị trấn Nà Phặc tỉnh Bắc Kạn")</f>
        <v>Công an thị trấn Nà Phặc tỉnh Bắc Kạn</v>
      </c>
      <c r="C652" s="19" t="s">
        <v>12</v>
      </c>
      <c r="D652" s="20" t="s">
        <v>43</v>
      </c>
      <c r="E652" s="21" t="s">
        <v>13</v>
      </c>
      <c r="F652" s="21" t="s">
        <v>13</v>
      </c>
      <c r="G652" s="21" t="s">
        <v>13</v>
      </c>
      <c r="H652" s="21" t="s">
        <v>14</v>
      </c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x14ac:dyDescent="0.25">
      <c r="A653" s="17">
        <v>2652</v>
      </c>
      <c r="B653" s="22" t="str">
        <f>HYPERLINK("https://nganson.backan.gov.vn/index.php?com=gioithieu&amp;id=39", "UBND Ủy ban nhân dân thị trấn Nà Phặc tỉnh Bắc Kạn")</f>
        <v>UBND Ủy ban nhân dân thị trấn Nà Phặc tỉnh Bắc Kạn</v>
      </c>
      <c r="C653" s="19" t="s">
        <v>12</v>
      </c>
      <c r="D653" s="23"/>
      <c r="E653" s="21" t="s">
        <v>13</v>
      </c>
      <c r="F653" s="21" t="s">
        <v>13</v>
      </c>
      <c r="G653" s="21" t="s">
        <v>13</v>
      </c>
      <c r="H653" s="21" t="s">
        <v>13</v>
      </c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x14ac:dyDescent="0.25">
      <c r="A654" s="17">
        <v>2653</v>
      </c>
      <c r="B654" s="18" t="str">
        <f>HYPERLINK("", "Công an xã Thượng Ân tỉnh Bắc Kạn")</f>
        <v>Công an xã Thượng Ân tỉnh Bắc Kạn</v>
      </c>
      <c r="C654" s="19" t="s">
        <v>12</v>
      </c>
      <c r="D654" s="20" t="s">
        <v>43</v>
      </c>
      <c r="E654" s="21" t="s">
        <v>13</v>
      </c>
      <c r="F654" s="21" t="s">
        <v>13</v>
      </c>
      <c r="G654" s="21" t="s">
        <v>13</v>
      </c>
      <c r="H654" s="21" t="s">
        <v>14</v>
      </c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x14ac:dyDescent="0.25">
      <c r="A655" s="17">
        <v>2654</v>
      </c>
      <c r="B655" s="22" t="str">
        <f>HYPERLINK("https://nganson.backan.gov.vn/index.php?com=gioithieu&amp;id=44", "UBND Ủy ban nhân dân xã Thượng Ân tỉnh Bắc Kạn")</f>
        <v>UBND Ủy ban nhân dân xã Thượng Ân tỉnh Bắc Kạn</v>
      </c>
      <c r="C655" s="19" t="s">
        <v>12</v>
      </c>
      <c r="D655" s="23"/>
      <c r="E655" s="21" t="s">
        <v>13</v>
      </c>
      <c r="F655" s="21" t="s">
        <v>13</v>
      </c>
      <c r="G655" s="21" t="s">
        <v>13</v>
      </c>
      <c r="H655" s="21" t="s">
        <v>13</v>
      </c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x14ac:dyDescent="0.25">
      <c r="A656" s="17">
        <v>2655</v>
      </c>
      <c r="B656" s="18" t="str">
        <f>HYPERLINK("", "Công an xã Bằng Vân tỉnh Bắc Kạn")</f>
        <v>Công an xã Bằng Vân tỉnh Bắc Kạn</v>
      </c>
      <c r="C656" s="19" t="s">
        <v>12</v>
      </c>
      <c r="D656" s="20" t="s">
        <v>43</v>
      </c>
      <c r="E656" s="21" t="s">
        <v>13</v>
      </c>
      <c r="F656" s="21" t="s">
        <v>13</v>
      </c>
      <c r="G656" s="21" t="s">
        <v>13</v>
      </c>
      <c r="H656" s="21" t="s">
        <v>14</v>
      </c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x14ac:dyDescent="0.25">
      <c r="A657" s="17">
        <v>2656</v>
      </c>
      <c r="B657" s="22" t="str">
        <f>HYPERLINK("https://nganson.backan.gov.vn/index.php?com=gioithieu&amp;id=40", "UBND Ủy ban nhân dân xã Bằng Vân tỉnh Bắc Kạn")</f>
        <v>UBND Ủy ban nhân dân xã Bằng Vân tỉnh Bắc Kạn</v>
      </c>
      <c r="C657" s="20" t="s">
        <v>12</v>
      </c>
      <c r="D657" s="23"/>
      <c r="E657" s="21" t="s">
        <v>13</v>
      </c>
      <c r="F657" s="21" t="s">
        <v>13</v>
      </c>
      <c r="G657" s="21" t="s">
        <v>13</v>
      </c>
      <c r="H657" s="21" t="s">
        <v>13</v>
      </c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x14ac:dyDescent="0.25">
      <c r="A658" s="17">
        <v>2657</v>
      </c>
      <c r="B658" s="22" t="s">
        <v>182</v>
      </c>
      <c r="C658" s="24" t="s">
        <v>13</v>
      </c>
      <c r="D658" s="20" t="s">
        <v>43</v>
      </c>
      <c r="E658" s="21" t="s">
        <v>13</v>
      </c>
      <c r="F658" s="21" t="s">
        <v>13</v>
      </c>
      <c r="G658" s="21" t="s">
        <v>13</v>
      </c>
      <c r="H658" s="21" t="s">
        <v>14</v>
      </c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x14ac:dyDescent="0.25">
      <c r="A659" s="17">
        <v>2658</v>
      </c>
      <c r="B659" s="22" t="str">
        <f>HYPERLINK("https://nganson.backan.gov.vn/index.php?com=gioithieu&amp;id=41", "UBND Ủy ban nhân dân xã Cốc Đán tỉnh Bắc Kạn")</f>
        <v>UBND Ủy ban nhân dân xã Cốc Đán tỉnh Bắc Kạn</v>
      </c>
      <c r="C659" s="19" t="s">
        <v>12</v>
      </c>
      <c r="D659" s="23"/>
      <c r="E659" s="21" t="s">
        <v>13</v>
      </c>
      <c r="F659" s="21" t="s">
        <v>13</v>
      </c>
      <c r="G659" s="21" t="s">
        <v>13</v>
      </c>
      <c r="H659" s="21" t="s">
        <v>13</v>
      </c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x14ac:dyDescent="0.25">
      <c r="A660" s="17">
        <v>2659</v>
      </c>
      <c r="B660" s="18" t="str">
        <f>HYPERLINK("", "Công an xã Trung Hoà tỉnh Bắc Kạn")</f>
        <v>Công an xã Trung Hoà tỉnh Bắc Kạn</v>
      </c>
      <c r="C660" s="19" t="s">
        <v>12</v>
      </c>
      <c r="D660" s="20" t="s">
        <v>43</v>
      </c>
      <c r="E660" s="21" t="s">
        <v>13</v>
      </c>
      <c r="F660" s="21" t="s">
        <v>13</v>
      </c>
      <c r="G660" s="21" t="s">
        <v>13</v>
      </c>
      <c r="H660" s="21" t="s">
        <v>14</v>
      </c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x14ac:dyDescent="0.25">
      <c r="A661" s="17">
        <v>2660</v>
      </c>
      <c r="B661" s="22" t="str">
        <f>HYPERLINK("https://nganson.backan.gov.vn/index.php?com=gioithieu&amp;id=46", "UBND Ủy ban nhân dân xã Trung Hoà tỉnh Bắc Kạn")</f>
        <v>UBND Ủy ban nhân dân xã Trung Hoà tỉnh Bắc Kạn</v>
      </c>
      <c r="C661" s="19" t="s">
        <v>12</v>
      </c>
      <c r="D661" s="23"/>
      <c r="E661" s="21" t="s">
        <v>13</v>
      </c>
      <c r="F661" s="21" t="s">
        <v>13</v>
      </c>
      <c r="G661" s="21" t="s">
        <v>13</v>
      </c>
      <c r="H661" s="21" t="s">
        <v>13</v>
      </c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x14ac:dyDescent="0.25">
      <c r="A662" s="17">
        <v>2661</v>
      </c>
      <c r="B662" s="22" t="s">
        <v>183</v>
      </c>
      <c r="C662" s="24" t="s">
        <v>13</v>
      </c>
      <c r="D662" s="20" t="s">
        <v>43</v>
      </c>
      <c r="E662" s="21" t="s">
        <v>13</v>
      </c>
      <c r="F662" s="21" t="s">
        <v>13</v>
      </c>
      <c r="G662" s="21" t="s">
        <v>13</v>
      </c>
      <c r="H662" s="21" t="s">
        <v>14</v>
      </c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x14ac:dyDescent="0.25">
      <c r="A663" s="17">
        <v>2662</v>
      </c>
      <c r="B663" s="22" t="str">
        <f>HYPERLINK("https://nganson.backan.gov.vn/index.php?com=gioithieu&amp;id=42", "UBND Ủy ban nhân dân xã Đức Vân tỉnh Bắc Kạn")</f>
        <v>UBND Ủy ban nhân dân xã Đức Vân tỉnh Bắc Kạn</v>
      </c>
      <c r="C663" s="19" t="s">
        <v>12</v>
      </c>
      <c r="D663" s="23"/>
      <c r="E663" s="21" t="s">
        <v>13</v>
      </c>
      <c r="F663" s="21" t="s">
        <v>13</v>
      </c>
      <c r="G663" s="21" t="s">
        <v>13</v>
      </c>
      <c r="H663" s="21" t="s">
        <v>13</v>
      </c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x14ac:dyDescent="0.25">
      <c r="A664" s="17">
        <v>2663</v>
      </c>
      <c r="B664" s="22" t="s">
        <v>184</v>
      </c>
      <c r="C664" s="24" t="s">
        <v>13</v>
      </c>
      <c r="D664" s="20"/>
      <c r="E664" s="21" t="s">
        <v>13</v>
      </c>
      <c r="F664" s="21" t="s">
        <v>13</v>
      </c>
      <c r="G664" s="21" t="s">
        <v>13</v>
      </c>
      <c r="H664" s="21" t="s">
        <v>14</v>
      </c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x14ac:dyDescent="0.25">
      <c r="A665" s="17">
        <v>2664</v>
      </c>
      <c r="B665" s="22" t="str">
        <f>HYPERLINK("https://nganson.backan.gov.vn/index.php?com=gioithieu&amp;id=38", "UBND Ủy ban nhân dân xã Vân Tùng tỉnh Bắc Kạn")</f>
        <v>UBND Ủy ban nhân dân xã Vân Tùng tỉnh Bắc Kạn</v>
      </c>
      <c r="C665" s="19" t="s">
        <v>12</v>
      </c>
      <c r="D665" s="23"/>
      <c r="E665" s="21" t="s">
        <v>13</v>
      </c>
      <c r="F665" s="21" t="s">
        <v>13</v>
      </c>
      <c r="G665" s="21" t="s">
        <v>13</v>
      </c>
      <c r="H665" s="21" t="s">
        <v>13</v>
      </c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x14ac:dyDescent="0.25">
      <c r="A666" s="17">
        <v>2665</v>
      </c>
      <c r="B666" s="18" t="str">
        <f>HYPERLINK("", "Công an xã Thượng Quan tỉnh Bắc Kạn")</f>
        <v>Công an xã Thượng Quan tỉnh Bắc Kạn</v>
      </c>
      <c r="C666" s="19" t="s">
        <v>12</v>
      </c>
      <c r="D666" s="20" t="s">
        <v>43</v>
      </c>
      <c r="E666" s="21" t="s">
        <v>13</v>
      </c>
      <c r="F666" s="21" t="s">
        <v>13</v>
      </c>
      <c r="G666" s="21" t="s">
        <v>13</v>
      </c>
      <c r="H666" s="21" t="s">
        <v>14</v>
      </c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x14ac:dyDescent="0.25">
      <c r="A667" s="17">
        <v>2666</v>
      </c>
      <c r="B667" s="22" t="str">
        <f>HYPERLINK("https://nganson.backan.gov.vn/index.php?com=gioithieu&amp;id=45", "UBND Ủy ban nhân dân xã Thượng Quan tỉnh Bắc Kạn")</f>
        <v>UBND Ủy ban nhân dân xã Thượng Quan tỉnh Bắc Kạn</v>
      </c>
      <c r="C667" s="19" t="s">
        <v>12</v>
      </c>
      <c r="D667" s="23"/>
      <c r="E667" s="21" t="s">
        <v>13</v>
      </c>
      <c r="F667" s="21" t="s">
        <v>13</v>
      </c>
      <c r="G667" s="21" t="s">
        <v>13</v>
      </c>
      <c r="H667" s="21" t="s">
        <v>13</v>
      </c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x14ac:dyDescent="0.25">
      <c r="A668" s="17">
        <v>2667</v>
      </c>
      <c r="B668" s="22" t="s">
        <v>185</v>
      </c>
      <c r="C668" s="24" t="s">
        <v>13</v>
      </c>
      <c r="D668" s="20" t="s">
        <v>43</v>
      </c>
      <c r="E668" s="21" t="s">
        <v>13</v>
      </c>
      <c r="F668" s="21" t="s">
        <v>13</v>
      </c>
      <c r="G668" s="21" t="s">
        <v>13</v>
      </c>
      <c r="H668" s="21" t="s">
        <v>14</v>
      </c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x14ac:dyDescent="0.25">
      <c r="A669" s="17">
        <v>2668</v>
      </c>
      <c r="B669" s="22" t="str">
        <f>HYPERLINK("https://nganson.backan.gov.vn/index.php?com=gioithieu&amp;id=47", "UBND Ủy ban nhân dân xã Lãng Ngâm tỉnh Bắc Kạn")</f>
        <v>UBND Ủy ban nhân dân xã Lãng Ngâm tỉnh Bắc Kạn</v>
      </c>
      <c r="C669" s="19" t="s">
        <v>12</v>
      </c>
      <c r="D669" s="23"/>
      <c r="E669" s="21" t="s">
        <v>13</v>
      </c>
      <c r="F669" s="21" t="s">
        <v>13</v>
      </c>
      <c r="G669" s="21" t="s">
        <v>13</v>
      </c>
      <c r="H669" s="21" t="s">
        <v>13</v>
      </c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x14ac:dyDescent="0.25">
      <c r="A670" s="17">
        <v>2669</v>
      </c>
      <c r="B670" s="22" t="str">
        <f>HYPERLINK("https://www.facebook.com/p/C%C3%B4ng-an-x%C3%A3-Thu%E1%BA%A7n-Mang-huy%E1%BB%87n-Ng%C3%A2n-S%C6%A1n-100079702992156/", "Công an xã Thuần Mang tỉnh Bắc Kạn")</f>
        <v>Công an xã Thuần Mang tỉnh Bắc Kạn</v>
      </c>
      <c r="C670" s="19" t="s">
        <v>12</v>
      </c>
      <c r="D670" s="20"/>
      <c r="E670" s="21" t="s">
        <v>13</v>
      </c>
      <c r="F670" s="21" t="s">
        <v>13</v>
      </c>
      <c r="G670" s="21" t="s">
        <v>13</v>
      </c>
      <c r="H670" s="21" t="s">
        <v>14</v>
      </c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x14ac:dyDescent="0.25">
      <c r="A671" s="17">
        <v>2670</v>
      </c>
      <c r="B671" s="22" t="str">
        <f>HYPERLINK("https://nganson.backan.gov.vn/index.php?com=gioithieu&amp;id=43", "UBND Ủy ban nhân dân xã Thuần Mang tỉnh Bắc Kạn")</f>
        <v>UBND Ủy ban nhân dân xã Thuần Mang tỉnh Bắc Kạn</v>
      </c>
      <c r="C671" s="19" t="s">
        <v>12</v>
      </c>
      <c r="D671" s="23"/>
      <c r="E671" s="21" t="s">
        <v>13</v>
      </c>
      <c r="F671" s="21" t="s">
        <v>13</v>
      </c>
      <c r="G671" s="21" t="s">
        <v>13</v>
      </c>
      <c r="H671" s="21" t="s">
        <v>13</v>
      </c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x14ac:dyDescent="0.25">
      <c r="A672" s="17">
        <v>2671</v>
      </c>
      <c r="B672" s="22" t="s">
        <v>186</v>
      </c>
      <c r="C672" s="24" t="s">
        <v>13</v>
      </c>
      <c r="D672" s="20"/>
      <c r="E672" s="21" t="s">
        <v>13</v>
      </c>
      <c r="F672" s="21" t="s">
        <v>13</v>
      </c>
      <c r="G672" s="21" t="s">
        <v>13</v>
      </c>
      <c r="H672" s="21" t="s">
        <v>14</v>
      </c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x14ac:dyDescent="0.25">
      <c r="A673" s="17">
        <v>2672</v>
      </c>
      <c r="B673" s="22" t="str">
        <f>HYPERLINK("https://nganson.backan.gov.vn/index.php?com=gioithieu&amp;id=47", "UBND Ủy ban nhân dân xã Hương Nê tỉnh Bắc Kạn")</f>
        <v>UBND Ủy ban nhân dân xã Hương Nê tỉnh Bắc Kạn</v>
      </c>
      <c r="C673" s="19" t="s">
        <v>12</v>
      </c>
      <c r="D673" s="23"/>
      <c r="E673" s="21" t="s">
        <v>13</v>
      </c>
      <c r="F673" s="21" t="s">
        <v>13</v>
      </c>
      <c r="G673" s="21" t="s">
        <v>13</v>
      </c>
      <c r="H673" s="21" t="s">
        <v>13</v>
      </c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x14ac:dyDescent="0.25">
      <c r="A674" s="17">
        <v>2673</v>
      </c>
      <c r="B674" s="22" t="str">
        <f>HYPERLINK("https://www.facebook.com/people/Tu%E1%BB%95i-tr%E1%BA%BB-th%E1%BB%8B-tr%E1%BA%A5n-Ph%E1%BB%A7-Th%C3%B4ng/100076584896479/", "Công an thị trấn Phủ Thông tỉnh Bắc Kạn")</f>
        <v>Công an thị trấn Phủ Thông tỉnh Bắc Kạn</v>
      </c>
      <c r="C674" s="19" t="s">
        <v>12</v>
      </c>
      <c r="D674" s="20"/>
      <c r="E674" s="21" t="s">
        <v>187</v>
      </c>
      <c r="F674" s="21" t="str">
        <f>HYPERLINK("mailto:nongthiluu@gmail.com", "nongthiluu@gmail.com")</f>
        <v>nongthiluu@gmail.com</v>
      </c>
      <c r="G674" s="21" t="s">
        <v>188</v>
      </c>
      <c r="H674" s="21" t="s">
        <v>13</v>
      </c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x14ac:dyDescent="0.25">
      <c r="A675" s="17">
        <v>2674</v>
      </c>
      <c r="B675" s="22" t="str">
        <f>HYPERLINK("https://phuthong.bachthong.gov.vn/", "UBND Ủy ban nhân dân thị trấn Phủ Thông tỉnh Bắc Kạn")</f>
        <v>UBND Ủy ban nhân dân thị trấn Phủ Thông tỉnh Bắc Kạn</v>
      </c>
      <c r="C675" s="19" t="s">
        <v>12</v>
      </c>
      <c r="D675" s="23"/>
      <c r="E675" s="21" t="s">
        <v>13</v>
      </c>
      <c r="F675" s="21" t="s">
        <v>13</v>
      </c>
      <c r="G675" s="21" t="s">
        <v>13</v>
      </c>
      <c r="H675" s="21" t="s">
        <v>13</v>
      </c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x14ac:dyDescent="0.25">
      <c r="A676" s="17">
        <v>2675</v>
      </c>
      <c r="B676" s="18" t="str">
        <f>HYPERLINK("", "Công an xã Phương Linh tỉnh Bắc Kạn")</f>
        <v>Công an xã Phương Linh tỉnh Bắc Kạn</v>
      </c>
      <c r="C676" s="19" t="s">
        <v>12</v>
      </c>
      <c r="D676" s="20"/>
      <c r="E676" s="21" t="s">
        <v>13</v>
      </c>
      <c r="F676" s="21" t="s">
        <v>13</v>
      </c>
      <c r="G676" s="21" t="s">
        <v>13</v>
      </c>
      <c r="H676" s="21" t="s">
        <v>14</v>
      </c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x14ac:dyDescent="0.25">
      <c r="A677" s="17">
        <v>2676</v>
      </c>
      <c r="B677" s="22" t="str">
        <f>HYPERLINK("http://soyte.backan.gov.vn/index.php/lien-he/item/1197-xa-phuong-linh-dat-bo-tieu-chi-quoc-gia-ve-y-te", "UBND Ủy ban nhân dân xã Phương Linh tỉnh Bắc Kạn")</f>
        <v>UBND Ủy ban nhân dân xã Phương Linh tỉnh Bắc Kạn</v>
      </c>
      <c r="C677" s="19" t="s">
        <v>12</v>
      </c>
      <c r="D677" s="23"/>
      <c r="E677" s="21" t="s">
        <v>13</v>
      </c>
      <c r="F677" s="21" t="s">
        <v>13</v>
      </c>
      <c r="G677" s="21" t="s">
        <v>13</v>
      </c>
      <c r="H677" s="21" t="s">
        <v>13</v>
      </c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x14ac:dyDescent="0.25">
      <c r="A678" s="17">
        <v>2677</v>
      </c>
      <c r="B678" s="22" t="s">
        <v>189</v>
      </c>
      <c r="C678" s="24" t="s">
        <v>13</v>
      </c>
      <c r="D678" s="20" t="s">
        <v>43</v>
      </c>
      <c r="E678" s="21" t="s">
        <v>13</v>
      </c>
      <c r="F678" s="21" t="s">
        <v>13</v>
      </c>
      <c r="G678" s="21" t="s">
        <v>13</v>
      </c>
      <c r="H678" s="21" t="s">
        <v>14</v>
      </c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x14ac:dyDescent="0.25">
      <c r="A679" s="17">
        <v>2678</v>
      </c>
      <c r="B679" s="22" t="str">
        <f>HYPERLINK("https://vihuong.bachthong.gov.vn/", "UBND Ủy ban nhân dân xã Vi Hương tỉnh Bắc Kạn")</f>
        <v>UBND Ủy ban nhân dân xã Vi Hương tỉnh Bắc Kạn</v>
      </c>
      <c r="C679" s="19" t="s">
        <v>12</v>
      </c>
      <c r="D679" s="23"/>
      <c r="E679" s="21" t="s">
        <v>13</v>
      </c>
      <c r="F679" s="21" t="s">
        <v>13</v>
      </c>
      <c r="G679" s="21" t="s">
        <v>13</v>
      </c>
      <c r="H679" s="21" t="s">
        <v>13</v>
      </c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x14ac:dyDescent="0.25">
      <c r="A680" s="17">
        <v>2679</v>
      </c>
      <c r="B680" s="18" t="str">
        <f>HYPERLINK("", "Công an xã Sĩ Bình tỉnh Bắc Kạn")</f>
        <v>Công an xã Sĩ Bình tỉnh Bắc Kạn</v>
      </c>
      <c r="C680" s="19" t="s">
        <v>12</v>
      </c>
      <c r="D680" s="20"/>
      <c r="E680" s="21" t="s">
        <v>13</v>
      </c>
      <c r="F680" s="21" t="s">
        <v>13</v>
      </c>
      <c r="G680" s="21" t="s">
        <v>13</v>
      </c>
      <c r="H680" s="21" t="s">
        <v>14</v>
      </c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x14ac:dyDescent="0.25">
      <c r="A681" s="17">
        <v>2680</v>
      </c>
      <c r="B681" s="22" t="str">
        <f>HYPERLINK("https://backan.gov.vn/pages/uy-ban-nhan-dan-tinh-e8fd.aspx", "UBND Ủy ban nhân dân xã Sĩ Bình tỉnh Bắc Kạn")</f>
        <v>UBND Ủy ban nhân dân xã Sĩ Bình tỉnh Bắc Kạn</v>
      </c>
      <c r="C681" s="19" t="s">
        <v>12</v>
      </c>
      <c r="D681" s="23"/>
      <c r="E681" s="21" t="s">
        <v>13</v>
      </c>
      <c r="F681" s="21" t="s">
        <v>13</v>
      </c>
      <c r="G681" s="21" t="s">
        <v>13</v>
      </c>
      <c r="H681" s="21" t="s">
        <v>13</v>
      </c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x14ac:dyDescent="0.25">
      <c r="A682" s="17">
        <v>2681</v>
      </c>
      <c r="B682" s="22" t="str">
        <f>HYPERLINK("https://www.facebook.com/caxvumuon/", "Công an xã Vũ Muộn tỉnh Bắc Kạn")</f>
        <v>Công an xã Vũ Muộn tỉnh Bắc Kạn</v>
      </c>
      <c r="C682" s="19" t="s">
        <v>12</v>
      </c>
      <c r="D682" s="20" t="s">
        <v>43</v>
      </c>
      <c r="E682" s="21" t="s">
        <v>13</v>
      </c>
      <c r="F682" s="21" t="s">
        <v>13</v>
      </c>
      <c r="G682" s="21" t="s">
        <v>13</v>
      </c>
      <c r="H682" s="21" t="s">
        <v>14</v>
      </c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x14ac:dyDescent="0.25">
      <c r="A683" s="17">
        <v>2682</v>
      </c>
      <c r="B683" s="22" t="str">
        <f>HYPERLINK("https://vumuon.bachthong.gov.vn/", "UBND Ủy ban nhân dân xã Vũ Muộn tỉnh Bắc Kạn")</f>
        <v>UBND Ủy ban nhân dân xã Vũ Muộn tỉnh Bắc Kạn</v>
      </c>
      <c r="C683" s="19" t="s">
        <v>12</v>
      </c>
      <c r="D683" s="23"/>
      <c r="E683" s="21" t="s">
        <v>13</v>
      </c>
      <c r="F683" s="21" t="s">
        <v>13</v>
      </c>
      <c r="G683" s="21" t="s">
        <v>13</v>
      </c>
      <c r="H683" s="21" t="s">
        <v>13</v>
      </c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x14ac:dyDescent="0.25">
      <c r="A684" s="17">
        <v>2683</v>
      </c>
      <c r="B684" s="18" t="str">
        <f>HYPERLINK("https://www.facebook.com/profile.php?id=100087008181912", "Công an xã Đôn Phong tỉnh Bắc Kạn")</f>
        <v>Công an xã Đôn Phong tỉnh Bắc Kạn</v>
      </c>
      <c r="C684" s="19" t="s">
        <v>12</v>
      </c>
      <c r="D684" s="20" t="s">
        <v>43</v>
      </c>
      <c r="E684" s="21" t="s">
        <v>190</v>
      </c>
      <c r="F684" s="21" t="s">
        <v>13</v>
      </c>
      <c r="G684" s="21" t="s">
        <v>191</v>
      </c>
      <c r="H684" s="21" t="s">
        <v>13</v>
      </c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x14ac:dyDescent="0.25">
      <c r="A685" s="17">
        <v>2684</v>
      </c>
      <c r="B685" s="22" t="str">
        <f>HYPERLINK("https://donphong.bachthong.gov.vn/", "UBND Ủy ban nhân dân xã Đôn Phong tỉnh Bắc Kạn")</f>
        <v>UBND Ủy ban nhân dân xã Đôn Phong tỉnh Bắc Kạn</v>
      </c>
      <c r="C685" s="19" t="s">
        <v>12</v>
      </c>
      <c r="D685" s="23"/>
      <c r="E685" s="21" t="s">
        <v>13</v>
      </c>
      <c r="F685" s="21" t="s">
        <v>13</v>
      </c>
      <c r="G685" s="21" t="s">
        <v>13</v>
      </c>
      <c r="H685" s="21" t="s">
        <v>13</v>
      </c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x14ac:dyDescent="0.25">
      <c r="A686" s="17">
        <v>2685</v>
      </c>
      <c r="B686" s="22" t="s">
        <v>192</v>
      </c>
      <c r="C686" s="24" t="s">
        <v>13</v>
      </c>
      <c r="D686" s="20"/>
      <c r="E686" s="21" t="s">
        <v>13</v>
      </c>
      <c r="F686" s="21" t="s">
        <v>13</v>
      </c>
      <c r="G686" s="21" t="s">
        <v>13</v>
      </c>
      <c r="H686" s="21" t="s">
        <v>14</v>
      </c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x14ac:dyDescent="0.25">
      <c r="A687" s="17">
        <v>2686</v>
      </c>
      <c r="B687" s="22" t="str">
        <f>HYPERLINK("https://congbao.backan.gov.vn/congbao.nsf/1ec98b9a09cc68af47258116000c7559/26b177c4c2b9791c882580050020a6e5?OpenDocument", "UBND Ủy ban nhân dân xã Tú Trĩ tỉnh Bắc Kạn")</f>
        <v>UBND Ủy ban nhân dân xã Tú Trĩ tỉnh Bắc Kạn</v>
      </c>
      <c r="C687" s="19" t="s">
        <v>12</v>
      </c>
      <c r="D687" s="23"/>
      <c r="E687" s="21" t="s">
        <v>13</v>
      </c>
      <c r="F687" s="21" t="s">
        <v>13</v>
      </c>
      <c r="G687" s="21" t="s">
        <v>13</v>
      </c>
      <c r="H687" s="21" t="s">
        <v>13</v>
      </c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x14ac:dyDescent="0.25">
      <c r="A688" s="17">
        <v>2687</v>
      </c>
      <c r="B688" s="22" t="str">
        <f>HYPERLINK("https://www.facebook.com/ConganxaLucBinh/", "Công an xã Lục Bình tỉnh Bắc Kạn")</f>
        <v>Công an xã Lục Bình tỉnh Bắc Kạn</v>
      </c>
      <c r="C688" s="19" t="s">
        <v>12</v>
      </c>
      <c r="D688" s="20" t="s">
        <v>43</v>
      </c>
      <c r="E688" s="21" t="s">
        <v>13</v>
      </c>
      <c r="F688" s="21" t="s">
        <v>13</v>
      </c>
      <c r="G688" s="21" t="s">
        <v>13</v>
      </c>
      <c r="H688" s="21" t="s">
        <v>14</v>
      </c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x14ac:dyDescent="0.25">
      <c r="A689" s="17">
        <v>2688</v>
      </c>
      <c r="B689" s="22" t="str">
        <f>HYPERLINK("https://lucbinh.bachthong.gov.vn/", "UBND Ủy ban nhân dân xã Lục Bình tỉnh Bắc Kạn")</f>
        <v>UBND Ủy ban nhân dân xã Lục Bình tỉnh Bắc Kạn</v>
      </c>
      <c r="C689" s="19" t="s">
        <v>12</v>
      </c>
      <c r="D689" s="23"/>
      <c r="E689" s="21" t="s">
        <v>13</v>
      </c>
      <c r="F689" s="21" t="s">
        <v>13</v>
      </c>
      <c r="G689" s="21" t="s">
        <v>13</v>
      </c>
      <c r="H689" s="21" t="s">
        <v>13</v>
      </c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x14ac:dyDescent="0.25">
      <c r="A690" s="17">
        <v>2689</v>
      </c>
      <c r="B690" s="18" t="str">
        <f>HYPERLINK("", "Công an xã Tân Tiến tỉnh Bắc Kạn")</f>
        <v>Công an xã Tân Tiến tỉnh Bắc Kạn</v>
      </c>
      <c r="C690" s="19" t="s">
        <v>12</v>
      </c>
      <c r="D690" s="20"/>
      <c r="E690" s="21" t="s">
        <v>13</v>
      </c>
      <c r="F690" s="21" t="s">
        <v>13</v>
      </c>
      <c r="G690" s="21" t="s">
        <v>13</v>
      </c>
      <c r="H690" s="21" t="s">
        <v>14</v>
      </c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x14ac:dyDescent="0.25">
      <c r="A691" s="17">
        <v>2690</v>
      </c>
      <c r="B691" s="22" t="str">
        <f>HYPERLINK("https://congbao.backan.gov.vn/congbao.nsf/0A481AADDD3A9674472583B30010BC96/$file/QD_134_signed.pdf", "UBND Ủy ban nhân dân xã Tân Tiến tỉnh Bắc Kạn")</f>
        <v>UBND Ủy ban nhân dân xã Tân Tiến tỉnh Bắc Kạn</v>
      </c>
      <c r="C691" s="19" t="s">
        <v>12</v>
      </c>
      <c r="D691" s="23"/>
      <c r="E691" s="21" t="s">
        <v>13</v>
      </c>
      <c r="F691" s="21" t="s">
        <v>13</v>
      </c>
      <c r="G691" s="21" t="s">
        <v>13</v>
      </c>
      <c r="H691" s="21" t="s">
        <v>13</v>
      </c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x14ac:dyDescent="0.25">
      <c r="A692" s="17">
        <v>2691</v>
      </c>
      <c r="B692" s="18" t="str">
        <f>HYPERLINK("", "Công an xã Quân Bình tỉnh Bắc Kạn")</f>
        <v>Công an xã Quân Bình tỉnh Bắc Kạn</v>
      </c>
      <c r="C692" s="19" t="s">
        <v>12</v>
      </c>
      <c r="D692" s="20"/>
      <c r="E692" s="21" t="s">
        <v>13</v>
      </c>
      <c r="F692" s="21" t="s">
        <v>13</v>
      </c>
      <c r="G692" s="21" t="s">
        <v>13</v>
      </c>
      <c r="H692" s="21" t="s">
        <v>14</v>
      </c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x14ac:dyDescent="0.25">
      <c r="A693" s="17">
        <v>2692</v>
      </c>
      <c r="B693" s="22" t="str">
        <f>HYPERLINK("https://backan.gov.vn/pages/uy-ban-nhan-dan-tinh-e8fd.aspx", "UBND Ủy ban nhân dân xã Quân Bình tỉnh Bắc Kạn")</f>
        <v>UBND Ủy ban nhân dân xã Quân Bình tỉnh Bắc Kạn</v>
      </c>
      <c r="C693" s="19" t="s">
        <v>12</v>
      </c>
      <c r="D693" s="23"/>
      <c r="E693" s="21" t="s">
        <v>13</v>
      </c>
      <c r="F693" s="21" t="s">
        <v>13</v>
      </c>
      <c r="G693" s="21" t="s">
        <v>13</v>
      </c>
      <c r="H693" s="21" t="s">
        <v>13</v>
      </c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x14ac:dyDescent="0.25">
      <c r="A694" s="17">
        <v>2693</v>
      </c>
      <c r="B694" s="22" t="s">
        <v>193</v>
      </c>
      <c r="C694" s="24" t="s">
        <v>13</v>
      </c>
      <c r="D694" s="20" t="s">
        <v>43</v>
      </c>
      <c r="E694" s="21" t="s">
        <v>13</v>
      </c>
      <c r="F694" s="21" t="s">
        <v>13</v>
      </c>
      <c r="G694" s="21" t="s">
        <v>13</v>
      </c>
      <c r="H694" s="21" t="s">
        <v>14</v>
      </c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x14ac:dyDescent="0.25">
      <c r="A695" s="17">
        <v>2694</v>
      </c>
      <c r="B695" s="22" t="str">
        <f>HYPERLINK("https://nguyenphuc.bachthong.gov.vn/", "UBND Ủy ban nhân dân xã Nguyên Phúc tỉnh Bắc Kạn")</f>
        <v>UBND Ủy ban nhân dân xã Nguyên Phúc tỉnh Bắc Kạn</v>
      </c>
      <c r="C695" s="19" t="s">
        <v>12</v>
      </c>
      <c r="D695" s="23"/>
      <c r="E695" s="21" t="s">
        <v>13</v>
      </c>
      <c r="F695" s="21" t="s">
        <v>13</v>
      </c>
      <c r="G695" s="21" t="s">
        <v>13</v>
      </c>
      <c r="H695" s="21" t="s">
        <v>13</v>
      </c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x14ac:dyDescent="0.25">
      <c r="A696" s="17">
        <v>2695</v>
      </c>
      <c r="B696" s="22" t="str">
        <f>HYPERLINK("https://www.facebook.com/p/C%C3%B4ng-an-x%C3%A3-Cao-S%C6%A1n-huy%E1%BB%87n-B%E1%BA%A1ch-Th%C3%B4ng-t%E1%BB%89nh-B%E1%BA%AFc-K%E1%BA%A1n-100070720184912/", "Công an xã Cao Sơn tỉnh Bắc Kạn")</f>
        <v>Công an xã Cao Sơn tỉnh Bắc Kạn</v>
      </c>
      <c r="C696" s="19" t="s">
        <v>12</v>
      </c>
      <c r="D696" s="20" t="s">
        <v>43</v>
      </c>
      <c r="E696" s="21" t="s">
        <v>13</v>
      </c>
      <c r="F696" s="21" t="s">
        <v>13</v>
      </c>
      <c r="G696" s="21" t="s">
        <v>13</v>
      </c>
      <c r="H696" s="21" t="s">
        <v>14</v>
      </c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x14ac:dyDescent="0.25">
      <c r="A697" s="17">
        <v>2696</v>
      </c>
      <c r="B697" s="22" t="str">
        <f>HYPERLINK("https://caoson.bachthong.gov.vn/to-chuc-hoi-nghi-doi-thoai-giua-chu-tich-ubnd-xa-voi-thanh-nien-xa-cao-son-nam-2024/", "UBND Ủy ban nhân dân xã Cao Sơn tỉnh Bắc Kạn")</f>
        <v>UBND Ủy ban nhân dân xã Cao Sơn tỉnh Bắc Kạn</v>
      </c>
      <c r="C697" s="19" t="s">
        <v>12</v>
      </c>
      <c r="D697" s="23"/>
      <c r="E697" s="21" t="s">
        <v>13</v>
      </c>
      <c r="F697" s="21" t="s">
        <v>13</v>
      </c>
      <c r="G697" s="21" t="s">
        <v>13</v>
      </c>
      <c r="H697" s="21" t="s">
        <v>13</v>
      </c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x14ac:dyDescent="0.25">
      <c r="A698" s="17">
        <v>2697</v>
      </c>
      <c r="B698" s="18" t="str">
        <f>HYPERLINK("", "Công an xã Hà Vị tỉnh Bắc Kạn")</f>
        <v>Công an xã Hà Vị tỉnh Bắc Kạn</v>
      </c>
      <c r="C698" s="19" t="s">
        <v>12</v>
      </c>
      <c r="D698" s="20"/>
      <c r="E698" s="21" t="s">
        <v>13</v>
      </c>
      <c r="F698" s="21" t="s">
        <v>13</v>
      </c>
      <c r="G698" s="21" t="s">
        <v>13</v>
      </c>
      <c r="H698" s="21" t="s">
        <v>14</v>
      </c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x14ac:dyDescent="0.25">
      <c r="A699" s="17">
        <v>2698</v>
      </c>
      <c r="B699" s="22" t="str">
        <f>HYPERLINK("https://backan.gov.vn/pages/uy-ban-nhan-dan-tinh-e8fd.aspx", "UBND Ủy ban nhân dân xã Hà Vị tỉnh Bắc Kạn")</f>
        <v>UBND Ủy ban nhân dân xã Hà Vị tỉnh Bắc Kạn</v>
      </c>
      <c r="C699" s="19" t="s">
        <v>12</v>
      </c>
      <c r="D699" s="23"/>
      <c r="E699" s="21" t="s">
        <v>13</v>
      </c>
      <c r="F699" s="21" t="s">
        <v>13</v>
      </c>
      <c r="G699" s="21" t="s">
        <v>13</v>
      </c>
      <c r="H699" s="21" t="s">
        <v>13</v>
      </c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x14ac:dyDescent="0.25">
      <c r="A700" s="17">
        <v>2699</v>
      </c>
      <c r="B700" s="22" t="s">
        <v>194</v>
      </c>
      <c r="C700" s="24" t="s">
        <v>13</v>
      </c>
      <c r="D700" s="20" t="s">
        <v>43</v>
      </c>
      <c r="E700" s="21" t="s">
        <v>13</v>
      </c>
      <c r="F700" s="21" t="s">
        <v>13</v>
      </c>
      <c r="G700" s="21" t="s">
        <v>13</v>
      </c>
      <c r="H700" s="21" t="s">
        <v>14</v>
      </c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x14ac:dyDescent="0.25">
      <c r="A701" s="17">
        <v>2700</v>
      </c>
      <c r="B701" s="22" t="str">
        <f>HYPERLINK("https://camgiang.bachthong.gov.vn/", "UBND Ủy ban nhân dân xã Cẩm Giàng tỉnh Bắc Kạn")</f>
        <v>UBND Ủy ban nhân dân xã Cẩm Giàng tỉnh Bắc Kạn</v>
      </c>
      <c r="C701" s="19" t="s">
        <v>12</v>
      </c>
      <c r="D701" s="23"/>
      <c r="E701" s="21" t="s">
        <v>13</v>
      </c>
      <c r="F701" s="21" t="s">
        <v>13</v>
      </c>
      <c r="G701" s="21" t="s">
        <v>13</v>
      </c>
      <c r="H701" s="21" t="s">
        <v>13</v>
      </c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x14ac:dyDescent="0.25">
      <c r="A702" s="17">
        <v>2701</v>
      </c>
      <c r="B702" s="18" t="str">
        <f>HYPERLINK("https://www.facebook.com/profile.php?id=100069070171755", "Công an xã Mỹ Thanh tỉnh Bắc Kạn")</f>
        <v>Công an xã Mỹ Thanh tỉnh Bắc Kạn</v>
      </c>
      <c r="C702" s="19" t="s">
        <v>12</v>
      </c>
      <c r="D702" s="20" t="s">
        <v>43</v>
      </c>
      <c r="E702" s="21" t="s">
        <v>195</v>
      </c>
      <c r="F702" s="21" t="str">
        <f>HYPERLINK("mailto:caxmythanh97@gmail.com", "caxmythanh97@gmail.com")</f>
        <v>caxmythanh97@gmail.com</v>
      </c>
      <c r="G702" s="21" t="s">
        <v>196</v>
      </c>
      <c r="H702" s="21" t="s">
        <v>13</v>
      </c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x14ac:dyDescent="0.25">
      <c r="A703" s="17">
        <v>2702</v>
      </c>
      <c r="B703" s="22" t="str">
        <f>HYPERLINK("https://mythanh.bachthong.gov.vn/", "UBND Ủy ban nhân dân xã Mỹ Thanh tỉnh Bắc Kạn")</f>
        <v>UBND Ủy ban nhân dân xã Mỹ Thanh tỉnh Bắc Kạn</v>
      </c>
      <c r="C703" s="19" t="s">
        <v>12</v>
      </c>
      <c r="D703" s="23"/>
      <c r="E703" s="21" t="s">
        <v>13</v>
      </c>
      <c r="F703" s="21" t="s">
        <v>13</v>
      </c>
      <c r="G703" s="21" t="s">
        <v>13</v>
      </c>
      <c r="H703" s="21" t="s">
        <v>13</v>
      </c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x14ac:dyDescent="0.25">
      <c r="A704" s="17">
        <v>2703</v>
      </c>
      <c r="B704" s="22" t="s">
        <v>197</v>
      </c>
      <c r="C704" s="24" t="s">
        <v>13</v>
      </c>
      <c r="D704" s="20" t="s">
        <v>43</v>
      </c>
      <c r="E704" s="21" t="s">
        <v>13</v>
      </c>
      <c r="F704" s="21" t="s">
        <v>13</v>
      </c>
      <c r="G704" s="21" t="s">
        <v>13</v>
      </c>
      <c r="H704" s="21" t="s">
        <v>14</v>
      </c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x14ac:dyDescent="0.25">
      <c r="A705" s="17">
        <v>2704</v>
      </c>
      <c r="B705" s="22" t="str">
        <f>HYPERLINK("http://duongphong.bachthong.gov.vn/", "UBND Ủy ban nhân dân xã Dương Phong tỉnh Bắc Kạn")</f>
        <v>UBND Ủy ban nhân dân xã Dương Phong tỉnh Bắc Kạn</v>
      </c>
      <c r="C705" s="19" t="s">
        <v>12</v>
      </c>
      <c r="D705" s="23"/>
      <c r="E705" s="21" t="s">
        <v>13</v>
      </c>
      <c r="F705" s="21" t="s">
        <v>13</v>
      </c>
      <c r="G705" s="21" t="s">
        <v>13</v>
      </c>
      <c r="H705" s="21" t="s">
        <v>13</v>
      </c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x14ac:dyDescent="0.25">
      <c r="A706" s="17">
        <v>2705</v>
      </c>
      <c r="B706" s="22" t="str">
        <f>HYPERLINK("https://www.facebook.com/conganxaquangthuan/", "Công an xã Quang Thuận tỉnh Bắc Kạn")</f>
        <v>Công an xã Quang Thuận tỉnh Bắc Kạn</v>
      </c>
      <c r="C706" s="19" t="s">
        <v>12</v>
      </c>
      <c r="D706" s="20" t="s">
        <v>43</v>
      </c>
      <c r="E706" s="21" t="s">
        <v>13</v>
      </c>
      <c r="F706" s="21" t="s">
        <v>13</v>
      </c>
      <c r="G706" s="21" t="s">
        <v>13</v>
      </c>
      <c r="H706" s="21" t="s">
        <v>14</v>
      </c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x14ac:dyDescent="0.25">
      <c r="A707" s="17">
        <v>2706</v>
      </c>
      <c r="B707" s="22" t="str">
        <f>HYPERLINK("https://quangthuan.bachthong.gov.vn/", "UBND Ủy ban nhân dân xã Quang Thuận tỉnh Bắc Kạn")</f>
        <v>UBND Ủy ban nhân dân xã Quang Thuận tỉnh Bắc Kạn</v>
      </c>
      <c r="C707" s="19" t="s">
        <v>12</v>
      </c>
      <c r="D707" s="23"/>
      <c r="E707" s="21" t="s">
        <v>13</v>
      </c>
      <c r="F707" s="21" t="s">
        <v>13</v>
      </c>
      <c r="G707" s="21" t="s">
        <v>13</v>
      </c>
      <c r="H707" s="21" t="s">
        <v>13</v>
      </c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x14ac:dyDescent="0.25">
      <c r="A708" s="17">
        <v>2707</v>
      </c>
      <c r="B708" s="22" t="str">
        <f>HYPERLINK("https://www.facebook.com/atkchodon/?locale=am_ET", "Công an thị trấn Bằng Lũng tỉnh Bắc Kạn")</f>
        <v>Công an thị trấn Bằng Lũng tỉnh Bắc Kạn</v>
      </c>
      <c r="C708" s="19" t="s">
        <v>12</v>
      </c>
      <c r="D708" s="20"/>
      <c r="E708" s="21" t="s">
        <v>13</v>
      </c>
      <c r="F708" s="21" t="s">
        <v>13</v>
      </c>
      <c r="G708" s="21" t="s">
        <v>13</v>
      </c>
      <c r="H708" s="21" t="s">
        <v>14</v>
      </c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x14ac:dyDescent="0.25">
      <c r="A709" s="17">
        <v>2708</v>
      </c>
      <c r="B709" s="22" t="str">
        <f>HYPERLINK("https://banglung.chodon.backan.gov.vn/", "UBND Ủy ban nhân dân thị trấn Bằng Lũng tỉnh Bắc Kạn")</f>
        <v>UBND Ủy ban nhân dân thị trấn Bằng Lũng tỉnh Bắc Kạn</v>
      </c>
      <c r="C709" s="19" t="s">
        <v>12</v>
      </c>
      <c r="D709" s="23"/>
      <c r="E709" s="21" t="s">
        <v>13</v>
      </c>
      <c r="F709" s="21" t="s">
        <v>13</v>
      </c>
      <c r="G709" s="21" t="s">
        <v>13</v>
      </c>
      <c r="H709" s="21" t="s">
        <v>13</v>
      </c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x14ac:dyDescent="0.25">
      <c r="A710" s="17">
        <v>2709</v>
      </c>
      <c r="B710" s="18" t="str">
        <f>HYPERLINK("https://www.facebook.com/profile.php?id=100077193855353", "Công an xã Xuân Lạc tỉnh Bắc Kạn")</f>
        <v>Công an xã Xuân Lạc tỉnh Bắc Kạn</v>
      </c>
      <c r="C710" s="19" t="s">
        <v>12</v>
      </c>
      <c r="D710" s="20" t="s">
        <v>43</v>
      </c>
      <c r="E710" s="21" t="s">
        <v>13</v>
      </c>
      <c r="F710" s="21" t="s">
        <v>13</v>
      </c>
      <c r="G710" s="21" t="s">
        <v>13</v>
      </c>
      <c r="H710" s="21" t="s">
        <v>14</v>
      </c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x14ac:dyDescent="0.25">
      <c r="A711" s="17">
        <v>2710</v>
      </c>
      <c r="B711" s="22" t="str">
        <f>HYPERLINK("https://xuanlac.chodon.backan.gov.vn/", "UBND Ủy ban nhân dân xã Xuân Lạc tỉnh Bắc Kạn")</f>
        <v>UBND Ủy ban nhân dân xã Xuân Lạc tỉnh Bắc Kạn</v>
      </c>
      <c r="C711" s="19" t="s">
        <v>12</v>
      </c>
      <c r="D711" s="23"/>
      <c r="E711" s="21" t="s">
        <v>13</v>
      </c>
      <c r="F711" s="21" t="s">
        <v>13</v>
      </c>
      <c r="G711" s="21" t="s">
        <v>13</v>
      </c>
      <c r="H711" s="21" t="s">
        <v>13</v>
      </c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x14ac:dyDescent="0.25">
      <c r="A712" s="17">
        <v>2711</v>
      </c>
      <c r="B712" s="22" t="s">
        <v>198</v>
      </c>
      <c r="C712" s="24" t="s">
        <v>13</v>
      </c>
      <c r="D712" s="20"/>
      <c r="E712" s="21" t="s">
        <v>13</v>
      </c>
      <c r="F712" s="21" t="s">
        <v>13</v>
      </c>
      <c r="G712" s="21" t="s">
        <v>13</v>
      </c>
      <c r="H712" s="21" t="s">
        <v>14</v>
      </c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x14ac:dyDescent="0.25">
      <c r="A713" s="17">
        <v>2712</v>
      </c>
      <c r="B713" s="22" t="str">
        <f>HYPERLINK("http://namcuong.chodon.backan.gov.vn/", "UBND Ủy ban nhân dân xã Nam Cường tỉnh Bắc Kạn")</f>
        <v>UBND Ủy ban nhân dân xã Nam Cường tỉnh Bắc Kạn</v>
      </c>
      <c r="C713" s="19" t="s">
        <v>12</v>
      </c>
      <c r="D713" s="23"/>
      <c r="E713" s="21" t="s">
        <v>13</v>
      </c>
      <c r="F713" s="21" t="s">
        <v>13</v>
      </c>
      <c r="G713" s="21" t="s">
        <v>13</v>
      </c>
      <c r="H713" s="21" t="s">
        <v>13</v>
      </c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x14ac:dyDescent="0.25">
      <c r="A714" s="17">
        <v>2713</v>
      </c>
      <c r="B714" s="22" t="s">
        <v>199</v>
      </c>
      <c r="C714" s="24" t="s">
        <v>13</v>
      </c>
      <c r="D714" s="20" t="s">
        <v>43</v>
      </c>
      <c r="E714" s="21" t="s">
        <v>13</v>
      </c>
      <c r="F714" s="21" t="s">
        <v>13</v>
      </c>
      <c r="G714" s="21" t="s">
        <v>13</v>
      </c>
      <c r="H714" s="21" t="s">
        <v>14</v>
      </c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x14ac:dyDescent="0.25">
      <c r="A715" s="17">
        <v>2714</v>
      </c>
      <c r="B715" s="22" t="str">
        <f>HYPERLINK("http://donglac.chodon.backan.gov.vn/", "UBND Ủy ban nhân dân xã Đồng Lạc tỉnh Bắc Kạn")</f>
        <v>UBND Ủy ban nhân dân xã Đồng Lạc tỉnh Bắc Kạn</v>
      </c>
      <c r="C715" s="19" t="s">
        <v>12</v>
      </c>
      <c r="D715" s="23"/>
      <c r="E715" s="21" t="s">
        <v>13</v>
      </c>
      <c r="F715" s="21" t="s">
        <v>13</v>
      </c>
      <c r="G715" s="21" t="s">
        <v>13</v>
      </c>
      <c r="H715" s="21" t="s">
        <v>13</v>
      </c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x14ac:dyDescent="0.25">
      <c r="A716" s="17">
        <v>2715</v>
      </c>
      <c r="B716" s="22" t="s">
        <v>200</v>
      </c>
      <c r="C716" s="24" t="s">
        <v>13</v>
      </c>
      <c r="D716" s="20" t="s">
        <v>43</v>
      </c>
      <c r="E716" s="21" t="s">
        <v>13</v>
      </c>
      <c r="F716" s="21" t="s">
        <v>13</v>
      </c>
      <c r="G716" s="21" t="s">
        <v>13</v>
      </c>
      <c r="H716" s="21" t="s">
        <v>14</v>
      </c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x14ac:dyDescent="0.25">
      <c r="A717" s="17">
        <v>2716</v>
      </c>
      <c r="B717" s="22" t="str">
        <f>HYPERLINK("https://donghy.thainguyen.gov.vn/xa-van-lang", "UBND Ủy ban nhân dân xã Tân Lập tỉnh Bắc Kạn")</f>
        <v>UBND Ủy ban nhân dân xã Tân Lập tỉnh Bắc Kạn</v>
      </c>
      <c r="C717" s="19" t="s">
        <v>12</v>
      </c>
      <c r="D717" s="23"/>
      <c r="E717" s="21" t="s">
        <v>13</v>
      </c>
      <c r="F717" s="21" t="s">
        <v>13</v>
      </c>
      <c r="G717" s="21" t="s">
        <v>13</v>
      </c>
      <c r="H717" s="21" t="s">
        <v>13</v>
      </c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x14ac:dyDescent="0.25">
      <c r="A718" s="17">
        <v>2717</v>
      </c>
      <c r="B718" s="18" t="str">
        <f>HYPERLINK("", "Công an xã Bản Thi tỉnh Bắc Kạn")</f>
        <v>Công an xã Bản Thi tỉnh Bắc Kạn</v>
      </c>
      <c r="C718" s="19" t="s">
        <v>12</v>
      </c>
      <c r="D718" s="20"/>
      <c r="E718" s="21" t="s">
        <v>13</v>
      </c>
      <c r="F718" s="21" t="s">
        <v>13</v>
      </c>
      <c r="G718" s="21" t="s">
        <v>13</v>
      </c>
      <c r="H718" s="21" t="s">
        <v>14</v>
      </c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x14ac:dyDescent="0.25">
      <c r="A719" s="17">
        <v>2718</v>
      </c>
      <c r="B719" s="22" t="str">
        <f>HYPERLINK("https://banthi.chodon.backan.gov.vn/", "UBND Ủy ban nhân dân xã Bản Thi tỉnh Bắc Kạn")</f>
        <v>UBND Ủy ban nhân dân xã Bản Thi tỉnh Bắc Kạn</v>
      </c>
      <c r="C719" s="19" t="s">
        <v>12</v>
      </c>
      <c r="D719" s="23"/>
      <c r="E719" s="21" t="s">
        <v>13</v>
      </c>
      <c r="F719" s="21" t="s">
        <v>13</v>
      </c>
      <c r="G719" s="21" t="s">
        <v>13</v>
      </c>
      <c r="H719" s="21" t="s">
        <v>13</v>
      </c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x14ac:dyDescent="0.25">
      <c r="A720" s="17">
        <v>2719</v>
      </c>
      <c r="B720" s="22" t="str">
        <f>HYPERLINK("https://www.facebook.com/p/C%C3%B4ng-an-x%C3%A3-Qu%E1%BA%A3ng-B%E1%BA%A1ch-huy%E1%BB%87n-Ch%E1%BB%A3-%C4%90%E1%BB%93n-B%E1%BA%AFc-K%E1%BA%A1n-100086052017547/", "Công an xã Quảng Bạch tỉnh Bắc Kạn")</f>
        <v>Công an xã Quảng Bạch tỉnh Bắc Kạn</v>
      </c>
      <c r="C720" s="19" t="s">
        <v>12</v>
      </c>
      <c r="D720" s="20" t="s">
        <v>43</v>
      </c>
      <c r="E720" s="21" t="s">
        <v>13</v>
      </c>
      <c r="F720" s="21" t="s">
        <v>13</v>
      </c>
      <c r="G720" s="21" t="s">
        <v>13</v>
      </c>
      <c r="H720" s="21" t="s">
        <v>14</v>
      </c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x14ac:dyDescent="0.25">
      <c r="A721" s="17">
        <v>2720</v>
      </c>
      <c r="B721" s="22" t="str">
        <f>HYPERLINK("https://quangbach.chodon.backan.gov.vn/", "UBND Ủy ban nhân dân xã Quảng Bạch tỉnh Bắc Kạn")</f>
        <v>UBND Ủy ban nhân dân xã Quảng Bạch tỉnh Bắc Kạn</v>
      </c>
      <c r="C721" s="19" t="s">
        <v>12</v>
      </c>
      <c r="D721" s="23"/>
      <c r="E721" s="21" t="s">
        <v>13</v>
      </c>
      <c r="F721" s="21" t="s">
        <v>13</v>
      </c>
      <c r="G721" s="21" t="s">
        <v>13</v>
      </c>
      <c r="H721" s="21" t="s">
        <v>13</v>
      </c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x14ac:dyDescent="0.25">
      <c r="A722" s="17">
        <v>2721</v>
      </c>
      <c r="B722" s="18" t="str">
        <f>HYPERLINK("https://www.facebook.com/profile.php?id=61554105668661", "Công an xã Bằng Phúc tỉnh Bắc Kạn")</f>
        <v>Công an xã Bằng Phúc tỉnh Bắc Kạn</v>
      </c>
      <c r="C722" s="19" t="s">
        <v>12</v>
      </c>
      <c r="D722" s="20" t="s">
        <v>43</v>
      </c>
      <c r="E722" s="21" t="s">
        <v>201</v>
      </c>
      <c r="F722" s="21" t="str">
        <f>HYPERLINK("mailto:conganxabangphuc@gmail.com", "conganxabangphuc@gmail.com")</f>
        <v>conganxabangphuc@gmail.com</v>
      </c>
      <c r="G722" s="21" t="s">
        <v>202</v>
      </c>
      <c r="H722" s="21" t="s">
        <v>13</v>
      </c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x14ac:dyDescent="0.25">
      <c r="A723" s="17">
        <v>2722</v>
      </c>
      <c r="B723" s="22" t="str">
        <f>HYPERLINK("https://bangphuc.chodon.backan.gov.vn/", "UBND Ủy ban nhân dân xã Bằng Phúc tỉnh Bắc Kạn")</f>
        <v>UBND Ủy ban nhân dân xã Bằng Phúc tỉnh Bắc Kạn</v>
      </c>
      <c r="C723" s="19" t="s">
        <v>12</v>
      </c>
      <c r="D723" s="23"/>
      <c r="E723" s="21" t="s">
        <v>13</v>
      </c>
      <c r="F723" s="21" t="s">
        <v>13</v>
      </c>
      <c r="G723" s="21" t="s">
        <v>13</v>
      </c>
      <c r="H723" s="21" t="s">
        <v>13</v>
      </c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x14ac:dyDescent="0.25">
      <c r="A724" s="17">
        <v>2723</v>
      </c>
      <c r="B724" s="22" t="str">
        <f>HYPERLINK("https://www.facebook.com/CAXYenThinh/", "Công an xã Yên Thịnh tỉnh Bắc Kạn")</f>
        <v>Công an xã Yên Thịnh tỉnh Bắc Kạn</v>
      </c>
      <c r="C724" s="19" t="s">
        <v>12</v>
      </c>
      <c r="D724" s="20" t="s">
        <v>43</v>
      </c>
      <c r="E724" s="21" t="s">
        <v>13</v>
      </c>
      <c r="F724" s="21" t="s">
        <v>13</v>
      </c>
      <c r="G724" s="21" t="s">
        <v>13</v>
      </c>
      <c r="H724" s="21" t="s">
        <v>14</v>
      </c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x14ac:dyDescent="0.25">
      <c r="A725" s="17">
        <v>2724</v>
      </c>
      <c r="B725" s="22" t="str">
        <f>HYPERLINK("http://yenthinh.chodon.backan.gov.vn/", "UBND Ủy ban nhân dân xã Yên Thịnh tỉnh Bắc Kạn")</f>
        <v>UBND Ủy ban nhân dân xã Yên Thịnh tỉnh Bắc Kạn</v>
      </c>
      <c r="C725" s="19" t="s">
        <v>12</v>
      </c>
      <c r="D725" s="23"/>
      <c r="E725" s="21" t="s">
        <v>13</v>
      </c>
      <c r="F725" s="21" t="s">
        <v>13</v>
      </c>
      <c r="G725" s="21" t="s">
        <v>13</v>
      </c>
      <c r="H725" s="21" t="s">
        <v>13</v>
      </c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x14ac:dyDescent="0.25">
      <c r="A726" s="17">
        <v>2725</v>
      </c>
      <c r="B726" s="22" t="s">
        <v>203</v>
      </c>
      <c r="C726" s="24" t="s">
        <v>13</v>
      </c>
      <c r="D726" s="20"/>
      <c r="E726" s="21" t="s">
        <v>13</v>
      </c>
      <c r="F726" s="21" t="s">
        <v>13</v>
      </c>
      <c r="G726" s="21" t="s">
        <v>13</v>
      </c>
      <c r="H726" s="21" t="s">
        <v>14</v>
      </c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x14ac:dyDescent="0.25">
      <c r="A727" s="17">
        <v>2726</v>
      </c>
      <c r="B727" s="22" t="str">
        <f>HYPERLINK("https://backan.gov.vn/Pages/cap-giay-chung-nhan-quyen-su-dung-dat-quyen-so-huu-nha-o-va-tai-san-khac-gan-lien-voi-dat-khu-dat-tram-phat-song-thong-tin-di-dong-yen-thuong-2-thon-na-men-xa-yen-thuong-huyen-cho-don-cho-vien-thong-bac-kan.aspx", "UBND Ủy ban nhân dân xã Yên Thượng tỉnh Bắc Kạn")</f>
        <v>UBND Ủy ban nhân dân xã Yên Thượng tỉnh Bắc Kạn</v>
      </c>
      <c r="C727" s="19" t="s">
        <v>12</v>
      </c>
      <c r="D727" s="23"/>
      <c r="E727" s="21" t="s">
        <v>13</v>
      </c>
      <c r="F727" s="21" t="s">
        <v>13</v>
      </c>
      <c r="G727" s="21" t="s">
        <v>13</v>
      </c>
      <c r="H727" s="21" t="s">
        <v>13</v>
      </c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x14ac:dyDescent="0.25">
      <c r="A728" s="17">
        <v>2727</v>
      </c>
      <c r="B728" s="18" t="str">
        <f>HYPERLINK("https://www.facebook.com/profile.php?id=100089993568018", "Công an xã Phương Viên tỉnh Bắc Kạn")</f>
        <v>Công an xã Phương Viên tỉnh Bắc Kạn</v>
      </c>
      <c r="C728" s="19" t="s">
        <v>12</v>
      </c>
      <c r="D728" s="20" t="s">
        <v>43</v>
      </c>
      <c r="E728" s="21" t="s">
        <v>204</v>
      </c>
      <c r="F728" s="21" t="s">
        <v>13</v>
      </c>
      <c r="G728" s="21" t="s">
        <v>205</v>
      </c>
      <c r="H728" s="21" t="s">
        <v>13</v>
      </c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x14ac:dyDescent="0.25">
      <c r="A729" s="17">
        <v>2728</v>
      </c>
      <c r="B729" s="22" t="str">
        <f>HYPERLINK("https://backan.gov.vn/pages/cap-giay-chung-nhan-quyen-su-dung-dat-quyen-so-huu-nha-o-va-tai-san-khac-gan-lien-voi-dat-khu-dat-tram-phat-song-thong-tin-di-dong-phuong-vien-thon-na-chua-xa-phuong-vien-huyen-cho-don-cho-vien-thong-bac-kan.aspx", "UBND Ủy ban nhân dân xã Phương Viên tỉnh Bắc Kạn")</f>
        <v>UBND Ủy ban nhân dân xã Phương Viên tỉnh Bắc Kạn</v>
      </c>
      <c r="C729" s="19" t="s">
        <v>12</v>
      </c>
      <c r="D729" s="23"/>
      <c r="E729" s="21" t="s">
        <v>13</v>
      </c>
      <c r="F729" s="21" t="s">
        <v>13</v>
      </c>
      <c r="G729" s="21" t="s">
        <v>13</v>
      </c>
      <c r="H729" s="21" t="s">
        <v>13</v>
      </c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x14ac:dyDescent="0.25">
      <c r="A730" s="17">
        <v>2729</v>
      </c>
      <c r="B730" s="18" t="str">
        <f>HYPERLINK("https://www.facebook.com/profile.php?id=100081952927983", "Công an xã Ngọc Phái tỉnh Bắc Kạn")</f>
        <v>Công an xã Ngọc Phái tỉnh Bắc Kạn</v>
      </c>
      <c r="C730" s="19" t="s">
        <v>12</v>
      </c>
      <c r="D730" s="20" t="s">
        <v>43</v>
      </c>
      <c r="E730" s="21" t="s">
        <v>13</v>
      </c>
      <c r="F730" s="21" t="s">
        <v>13</v>
      </c>
      <c r="G730" s="21" t="s">
        <v>13</v>
      </c>
      <c r="H730" s="21" t="s">
        <v>14</v>
      </c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x14ac:dyDescent="0.25">
      <c r="A731" s="17">
        <v>2730</v>
      </c>
      <c r="B731" s="22" t="str">
        <f>HYPERLINK("http://ngocphai.chodon.backan.gov.vn/", "UBND Ủy ban nhân dân xã Ngọc Phái tỉnh Bắc Kạn")</f>
        <v>UBND Ủy ban nhân dân xã Ngọc Phái tỉnh Bắc Kạn</v>
      </c>
      <c r="C731" s="19" t="s">
        <v>12</v>
      </c>
      <c r="D731" s="23"/>
      <c r="E731" s="21" t="s">
        <v>13</v>
      </c>
      <c r="F731" s="21" t="s">
        <v>13</v>
      </c>
      <c r="G731" s="21" t="s">
        <v>13</v>
      </c>
      <c r="H731" s="21" t="s">
        <v>13</v>
      </c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x14ac:dyDescent="0.25">
      <c r="A732" s="17">
        <v>2731</v>
      </c>
      <c r="B732" s="18" t="str">
        <f>HYPERLINK("", "Công an xã Rã Bản tỉnh Bắc Kạn")</f>
        <v>Công an xã Rã Bản tỉnh Bắc Kạn</v>
      </c>
      <c r="C732" s="19" t="s">
        <v>12</v>
      </c>
      <c r="D732" s="20"/>
      <c r="E732" s="21" t="s">
        <v>13</v>
      </c>
      <c r="F732" s="21" t="s">
        <v>13</v>
      </c>
      <c r="G732" s="21" t="s">
        <v>13</v>
      </c>
      <c r="H732" s="21" t="s">
        <v>14</v>
      </c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x14ac:dyDescent="0.25">
      <c r="A733" s="17">
        <v>2732</v>
      </c>
      <c r="B733" s="22" t="str">
        <f>HYPERLINK("https://congbao.backan.gov.vn/congbaonew.nsf/0BB38787917C64BF47258729000A78F4/$file/QD%201208.docx", "UBND Ủy ban nhân dân xã Rã Bản tỉnh Bắc Kạn")</f>
        <v>UBND Ủy ban nhân dân xã Rã Bản tỉnh Bắc Kạn</v>
      </c>
      <c r="C733" s="19" t="s">
        <v>12</v>
      </c>
      <c r="D733" s="23"/>
      <c r="E733" s="21" t="s">
        <v>13</v>
      </c>
      <c r="F733" s="21" t="s">
        <v>13</v>
      </c>
      <c r="G733" s="21" t="s">
        <v>13</v>
      </c>
      <c r="H733" s="21" t="s">
        <v>13</v>
      </c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x14ac:dyDescent="0.25">
      <c r="A734" s="17">
        <v>2733</v>
      </c>
      <c r="B734" s="18" t="str">
        <f>HYPERLINK("", "Công an xã Đông Viên tỉnh Bắc Kạn")</f>
        <v>Công an xã Đông Viên tỉnh Bắc Kạn</v>
      </c>
      <c r="C734" s="19" t="s">
        <v>12</v>
      </c>
      <c r="D734" s="20"/>
      <c r="E734" s="21" t="s">
        <v>13</v>
      </c>
      <c r="F734" s="21" t="s">
        <v>13</v>
      </c>
      <c r="G734" s="21" t="s">
        <v>13</v>
      </c>
      <c r="H734" s="21" t="s">
        <v>14</v>
      </c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x14ac:dyDescent="0.25">
      <c r="A735" s="17">
        <v>2734</v>
      </c>
      <c r="B735" s="22" t="str">
        <f>HYPERLINK("https://backan.gov.vn/pages/uy-ban-nhan-dan-tinh-e8fd.aspx", "UBND Ủy ban nhân dân xã Đông Viên tỉnh Bắc Kạn")</f>
        <v>UBND Ủy ban nhân dân xã Đông Viên tỉnh Bắc Kạn</v>
      </c>
      <c r="C735" s="19" t="s">
        <v>12</v>
      </c>
      <c r="D735" s="23"/>
      <c r="E735" s="21" t="s">
        <v>13</v>
      </c>
      <c r="F735" s="21" t="s">
        <v>13</v>
      </c>
      <c r="G735" s="21" t="s">
        <v>13</v>
      </c>
      <c r="H735" s="21" t="s">
        <v>13</v>
      </c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x14ac:dyDescent="0.25">
      <c r="A736" s="17">
        <v>2735</v>
      </c>
      <c r="B736" s="18" t="str">
        <f>HYPERLINK("", "Công an xã Lương Bằng tỉnh Bắc Kạn")</f>
        <v>Công an xã Lương Bằng tỉnh Bắc Kạn</v>
      </c>
      <c r="C736" s="19" t="s">
        <v>12</v>
      </c>
      <c r="D736" s="20"/>
      <c r="E736" s="21" t="s">
        <v>13</v>
      </c>
      <c r="F736" s="21" t="s">
        <v>13</v>
      </c>
      <c r="G736" s="21" t="s">
        <v>13</v>
      </c>
      <c r="H736" s="21" t="s">
        <v>14</v>
      </c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x14ac:dyDescent="0.25">
      <c r="A737" s="17">
        <v>2736</v>
      </c>
      <c r="B737" s="22" t="str">
        <f>HYPERLINK("https://luongbang.chodon.backan.gov.vn/", "UBND Ủy ban nhân dân xã Lương Bằng tỉnh Bắc Kạn")</f>
        <v>UBND Ủy ban nhân dân xã Lương Bằng tỉnh Bắc Kạn</v>
      </c>
      <c r="C737" s="19" t="s">
        <v>12</v>
      </c>
      <c r="D737" s="23"/>
      <c r="E737" s="21" t="s">
        <v>13</v>
      </c>
      <c r="F737" s="21" t="s">
        <v>13</v>
      </c>
      <c r="G737" s="21" t="s">
        <v>13</v>
      </c>
      <c r="H737" s="21" t="s">
        <v>13</v>
      </c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x14ac:dyDescent="0.25">
      <c r="A738" s="17">
        <v>2737</v>
      </c>
      <c r="B738" s="18" t="str">
        <f>HYPERLINK("https://www.facebook.com/profile.php?id=100078890682941", "Công an xã Bằng Lãng tỉnh Bắc Kạn")</f>
        <v>Công an xã Bằng Lãng tỉnh Bắc Kạn</v>
      </c>
      <c r="C738" s="19" t="s">
        <v>12</v>
      </c>
      <c r="D738" s="20" t="s">
        <v>43</v>
      </c>
      <c r="E738" s="21" t="s">
        <v>13</v>
      </c>
      <c r="F738" s="21" t="s">
        <v>13</v>
      </c>
      <c r="G738" s="21" t="s">
        <v>206</v>
      </c>
      <c r="H738" s="21" t="s">
        <v>13</v>
      </c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x14ac:dyDescent="0.25">
      <c r="A739" s="17">
        <v>2738</v>
      </c>
      <c r="B739" s="22" t="str">
        <f>HYPERLINK("https://banglang.chodon.backan.gov.vn/", "UBND Ủy ban nhân dân xã Bằng Lãng tỉnh Bắc Kạn")</f>
        <v>UBND Ủy ban nhân dân xã Bằng Lãng tỉnh Bắc Kạn</v>
      </c>
      <c r="C739" s="19" t="s">
        <v>12</v>
      </c>
      <c r="D739" s="23"/>
      <c r="E739" s="21" t="s">
        <v>13</v>
      </c>
      <c r="F739" s="21" t="s">
        <v>13</v>
      </c>
      <c r="G739" s="21" t="s">
        <v>13</v>
      </c>
      <c r="H739" s="21" t="s">
        <v>13</v>
      </c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x14ac:dyDescent="0.25">
      <c r="A740" s="17">
        <v>2739</v>
      </c>
      <c r="B740" s="22" t="str">
        <f>HYPERLINK("https://www.facebook.com/p/C%C3%B4ng-an-x%C3%A3-%C4%90%E1%BA%A1i-S%E1%BA%A3o-100072378789734/?locale=zh_TW", "Công an xã Đại Sảo tỉnh Bắc Kạn")</f>
        <v>Công an xã Đại Sảo tỉnh Bắc Kạn</v>
      </c>
      <c r="C740" s="19" t="s">
        <v>12</v>
      </c>
      <c r="D740" s="20" t="s">
        <v>43</v>
      </c>
      <c r="E740" s="21" t="s">
        <v>13</v>
      </c>
      <c r="F740" s="21" t="s">
        <v>13</v>
      </c>
      <c r="G740" s="21" t="s">
        <v>13</v>
      </c>
      <c r="H740" s="21" t="s">
        <v>14</v>
      </c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x14ac:dyDescent="0.25">
      <c r="A741" s="17">
        <v>2740</v>
      </c>
      <c r="B741" s="22" t="str">
        <f>HYPERLINK("http://daisao.chodon.backan.gov.vn/", "UBND Ủy ban nhân dân xã Đại Sảo tỉnh Bắc Kạn")</f>
        <v>UBND Ủy ban nhân dân xã Đại Sảo tỉnh Bắc Kạn</v>
      </c>
      <c r="C741" s="19" t="s">
        <v>12</v>
      </c>
      <c r="D741" s="23"/>
      <c r="E741" s="21" t="s">
        <v>13</v>
      </c>
      <c r="F741" s="21" t="s">
        <v>13</v>
      </c>
      <c r="G741" s="21" t="s">
        <v>13</v>
      </c>
      <c r="H741" s="21" t="s">
        <v>13</v>
      </c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x14ac:dyDescent="0.25">
      <c r="A742" s="17">
        <v>2741</v>
      </c>
      <c r="B742" s="22" t="s">
        <v>207</v>
      </c>
      <c r="C742" s="24" t="s">
        <v>13</v>
      </c>
      <c r="D742" s="20"/>
      <c r="E742" s="21" t="s">
        <v>13</v>
      </c>
      <c r="F742" s="21" t="s">
        <v>13</v>
      </c>
      <c r="G742" s="21" t="s">
        <v>13</v>
      </c>
      <c r="H742" s="21" t="s">
        <v>14</v>
      </c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x14ac:dyDescent="0.25">
      <c r="A743" s="17">
        <v>2742</v>
      </c>
      <c r="B743" s="22" t="str">
        <f>HYPERLINK("https://nghiata.chodon.backan.gov.vn/", "UBND Ủy ban nhân dân xã Nghĩa Tá tỉnh Bắc Kạn")</f>
        <v>UBND Ủy ban nhân dân xã Nghĩa Tá tỉnh Bắc Kạn</v>
      </c>
      <c r="C743" s="19" t="s">
        <v>12</v>
      </c>
      <c r="D743" s="23"/>
      <c r="E743" s="21" t="s">
        <v>13</v>
      </c>
      <c r="F743" s="21" t="s">
        <v>13</v>
      </c>
      <c r="G743" s="21" t="s">
        <v>13</v>
      </c>
      <c r="H743" s="21" t="s">
        <v>13</v>
      </c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x14ac:dyDescent="0.25">
      <c r="A744" s="17">
        <v>2743</v>
      </c>
      <c r="B744" s="22" t="s">
        <v>208</v>
      </c>
      <c r="C744" s="24" t="s">
        <v>13</v>
      </c>
      <c r="D744" s="20"/>
      <c r="E744" s="21" t="s">
        <v>13</v>
      </c>
      <c r="F744" s="21" t="s">
        <v>13</v>
      </c>
      <c r="G744" s="21" t="s">
        <v>13</v>
      </c>
      <c r="H744" s="21" t="s">
        <v>14</v>
      </c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x14ac:dyDescent="0.25">
      <c r="A745" s="17">
        <v>2744</v>
      </c>
      <c r="B745" s="22" t="str">
        <f>HYPERLINK("https://nari.backan.gov.vn/category/gioi-thieu/lanh-dao-don-vi/", "UBND Ủy ban nhân dân xã Phong Huân tỉnh Bắc Kạn")</f>
        <v>UBND Ủy ban nhân dân xã Phong Huân tỉnh Bắc Kạn</v>
      </c>
      <c r="C745" s="19" t="s">
        <v>12</v>
      </c>
      <c r="D745" s="23"/>
      <c r="E745" s="21" t="s">
        <v>13</v>
      </c>
      <c r="F745" s="21" t="s">
        <v>13</v>
      </c>
      <c r="G745" s="21" t="s">
        <v>13</v>
      </c>
      <c r="H745" s="21" t="s">
        <v>13</v>
      </c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x14ac:dyDescent="0.25">
      <c r="A746" s="17">
        <v>2745</v>
      </c>
      <c r="B746" s="22" t="s">
        <v>209</v>
      </c>
      <c r="C746" s="24" t="s">
        <v>13</v>
      </c>
      <c r="D746" s="20"/>
      <c r="E746" s="21" t="s">
        <v>13</v>
      </c>
      <c r="F746" s="21" t="s">
        <v>13</v>
      </c>
      <c r="G746" s="21" t="s">
        <v>13</v>
      </c>
      <c r="H746" s="21" t="s">
        <v>14</v>
      </c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x14ac:dyDescent="0.25">
      <c r="A747" s="17">
        <v>2746</v>
      </c>
      <c r="B747" s="22" t="str">
        <f>HYPERLINK("https://yenmy.chodon.backan.gov.vn/", "UBND Ủy ban nhân dân xã Yên Mỹ tỉnh Bắc Kạn")</f>
        <v>UBND Ủy ban nhân dân xã Yên Mỹ tỉnh Bắc Kạn</v>
      </c>
      <c r="C747" s="19" t="s">
        <v>12</v>
      </c>
      <c r="D747" s="23"/>
      <c r="E747" s="21" t="s">
        <v>13</v>
      </c>
      <c r="F747" s="21" t="s">
        <v>13</v>
      </c>
      <c r="G747" s="21" t="s">
        <v>13</v>
      </c>
      <c r="H747" s="21" t="s">
        <v>13</v>
      </c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x14ac:dyDescent="0.25">
      <c r="A748" s="17">
        <v>2747</v>
      </c>
      <c r="B748" s="18" t="str">
        <f>HYPERLINK("", "Công an xã Bình Trung tỉnh Bắc Kạn")</f>
        <v>Công an xã Bình Trung tỉnh Bắc Kạn</v>
      </c>
      <c r="C748" s="19" t="s">
        <v>12</v>
      </c>
      <c r="D748" s="20"/>
      <c r="E748" s="21" t="s">
        <v>13</v>
      </c>
      <c r="F748" s="21" t="s">
        <v>13</v>
      </c>
      <c r="G748" s="21" t="s">
        <v>13</v>
      </c>
      <c r="H748" s="21" t="s">
        <v>14</v>
      </c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x14ac:dyDescent="0.25">
      <c r="A749" s="17">
        <v>2748</v>
      </c>
      <c r="B749" s="22" t="str">
        <f>HYPERLINK("http://binhtrung.chodon.backan.gov.vn/", "UBND Ủy ban nhân dân xã Bình Trung tỉnh Bắc Kạn")</f>
        <v>UBND Ủy ban nhân dân xã Bình Trung tỉnh Bắc Kạn</v>
      </c>
      <c r="C749" s="19" t="s">
        <v>12</v>
      </c>
      <c r="D749" s="23"/>
      <c r="E749" s="21" t="s">
        <v>13</v>
      </c>
      <c r="F749" s="21" t="s">
        <v>13</v>
      </c>
      <c r="G749" s="21" t="s">
        <v>13</v>
      </c>
      <c r="H749" s="21" t="s">
        <v>13</v>
      </c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x14ac:dyDescent="0.25">
      <c r="A750" s="17">
        <v>2749</v>
      </c>
      <c r="B750" s="22" t="s">
        <v>210</v>
      </c>
      <c r="C750" s="24" t="s">
        <v>13</v>
      </c>
      <c r="D750" s="20"/>
      <c r="E750" s="21" t="s">
        <v>13</v>
      </c>
      <c r="F750" s="21" t="s">
        <v>13</v>
      </c>
      <c r="G750" s="21" t="s">
        <v>13</v>
      </c>
      <c r="H750" s="21" t="s">
        <v>14</v>
      </c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x14ac:dyDescent="0.25">
      <c r="A751" s="17">
        <v>2750</v>
      </c>
      <c r="B751" s="22" t="str">
        <f>HYPERLINK("https://congbao.backan.gov.vn/congbaonew.nsf/0BB38787917C64BF47258729000A78F4/$file/QD%201208.docx", "UBND Ủy ban nhân dân xã Yên Nhuận tỉnh Bắc Kạn")</f>
        <v>UBND Ủy ban nhân dân xã Yên Nhuận tỉnh Bắc Kạn</v>
      </c>
      <c r="C751" s="19" t="s">
        <v>12</v>
      </c>
      <c r="D751" s="23"/>
      <c r="E751" s="21" t="s">
        <v>13</v>
      </c>
      <c r="F751" s="21" t="s">
        <v>13</v>
      </c>
      <c r="G751" s="21" t="s">
        <v>13</v>
      </c>
      <c r="H751" s="21" t="s">
        <v>13</v>
      </c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x14ac:dyDescent="0.25">
      <c r="A752" s="17">
        <v>2751</v>
      </c>
      <c r="B752" s="18" t="str">
        <f>HYPERLINK("", "Công an thị trấn Chợ Mới tỉnh Bắc Kạn")</f>
        <v>Công an thị trấn Chợ Mới tỉnh Bắc Kạn</v>
      </c>
      <c r="C752" s="19" t="s">
        <v>12</v>
      </c>
      <c r="D752" s="20" t="s">
        <v>43</v>
      </c>
      <c r="E752" s="21" t="s">
        <v>13</v>
      </c>
      <c r="F752" s="21" t="s">
        <v>13</v>
      </c>
      <c r="G752" s="21" t="s">
        <v>13</v>
      </c>
      <c r="H752" s="21" t="s">
        <v>14</v>
      </c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x14ac:dyDescent="0.25">
      <c r="A753" s="17">
        <v>2752</v>
      </c>
      <c r="B753" s="22" t="str">
        <f>HYPERLINK("https://chomoi.gov.vn/", "UBND Ủy ban nhân dân thị trấn Chợ Mới tỉnh Bắc Kạn")</f>
        <v>UBND Ủy ban nhân dân thị trấn Chợ Mới tỉnh Bắc Kạn</v>
      </c>
      <c r="C753" s="19" t="s">
        <v>12</v>
      </c>
      <c r="D753" s="23"/>
      <c r="E753" s="21" t="s">
        <v>13</v>
      </c>
      <c r="F753" s="21" t="s">
        <v>13</v>
      </c>
      <c r="G753" s="21" t="s">
        <v>13</v>
      </c>
      <c r="H753" s="21" t="s">
        <v>13</v>
      </c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x14ac:dyDescent="0.25">
      <c r="A754" s="17">
        <v>2753</v>
      </c>
      <c r="B754" s="22" t="str">
        <f>HYPERLINK("https://www.facebook.com/CAXTanSonCM/", "Công an xã Tân Sơn tỉnh Bắc Kạn")</f>
        <v>Công an xã Tân Sơn tỉnh Bắc Kạn</v>
      </c>
      <c r="C754" s="19" t="s">
        <v>12</v>
      </c>
      <c r="D754" s="20" t="s">
        <v>43</v>
      </c>
      <c r="E754" s="21" t="s">
        <v>13</v>
      </c>
      <c r="F754" s="21" t="s">
        <v>13</v>
      </c>
      <c r="G754" s="21" t="s">
        <v>13</v>
      </c>
      <c r="H754" s="21" t="s">
        <v>14</v>
      </c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x14ac:dyDescent="0.25">
      <c r="A755" s="17">
        <v>2754</v>
      </c>
      <c r="B755" s="22" t="str">
        <f>HYPERLINK("https://sovhttdl.backan.gov.vn/tin-tuc/309", "UBND Ủy ban nhân dân xã Tân Sơn tỉnh Bắc Kạn")</f>
        <v>UBND Ủy ban nhân dân xã Tân Sơn tỉnh Bắc Kạn</v>
      </c>
      <c r="C755" s="19" t="s">
        <v>12</v>
      </c>
      <c r="D755" s="23"/>
      <c r="E755" s="21" t="s">
        <v>13</v>
      </c>
      <c r="F755" s="21" t="s">
        <v>13</v>
      </c>
      <c r="G755" s="21" t="s">
        <v>13</v>
      </c>
      <c r="H755" s="21" t="s">
        <v>13</v>
      </c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x14ac:dyDescent="0.25">
      <c r="A756" s="17">
        <v>2755</v>
      </c>
      <c r="B756" s="18" t="str">
        <f>HYPERLINK("", "Công an xã Thanh Vận tỉnh Bắc Kạn")</f>
        <v>Công an xã Thanh Vận tỉnh Bắc Kạn</v>
      </c>
      <c r="C756" s="19" t="s">
        <v>12</v>
      </c>
      <c r="D756" s="20" t="s">
        <v>43</v>
      </c>
      <c r="E756" s="21" t="s">
        <v>13</v>
      </c>
      <c r="F756" s="21" t="s">
        <v>13</v>
      </c>
      <c r="G756" s="21" t="s">
        <v>13</v>
      </c>
      <c r="H756" s="21" t="s">
        <v>14</v>
      </c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x14ac:dyDescent="0.25">
      <c r="A757" s="17">
        <v>2756</v>
      </c>
      <c r="B757" s="22" t="str">
        <f>HYPERLINK("https://hanhchinhcong.backan.gov.vn/portaldvc/Pages/2023-12-27/Tang-Bang-khen-cua-Chu-tich-UBND-tinh-cho-cac-tap-j2c1kygf2bf6.aspx", "UBND Ủy ban nhân dân xã Thanh Vận tỉnh Bắc Kạn")</f>
        <v>UBND Ủy ban nhân dân xã Thanh Vận tỉnh Bắc Kạn</v>
      </c>
      <c r="C757" s="19" t="s">
        <v>12</v>
      </c>
      <c r="D757" s="23"/>
      <c r="E757" s="21" t="s">
        <v>13</v>
      </c>
      <c r="F757" s="21" t="s">
        <v>13</v>
      </c>
      <c r="G757" s="21" t="s">
        <v>13</v>
      </c>
      <c r="H757" s="21" t="s">
        <v>13</v>
      </c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x14ac:dyDescent="0.25">
      <c r="A758" s="17">
        <v>2757</v>
      </c>
      <c r="B758" s="18" t="str">
        <f>HYPERLINK("https://www.facebook.com/profile.php?id=100083310250426", "Công an xã Mai Lạp tỉnh Bắc Kạn")</f>
        <v>Công an xã Mai Lạp tỉnh Bắc Kạn</v>
      </c>
      <c r="C758" s="19" t="s">
        <v>12</v>
      </c>
      <c r="D758" s="20" t="s">
        <v>43</v>
      </c>
      <c r="E758" s="21" t="s">
        <v>168</v>
      </c>
      <c r="F758" s="21" t="str">
        <f>HYPERLINK("mailto:Caxmailap@gmail.com", "Caxmailap@gmail.com")</f>
        <v>Caxmailap@gmail.com</v>
      </c>
      <c r="G758" s="21" t="s">
        <v>211</v>
      </c>
      <c r="H758" s="21" t="s">
        <v>13</v>
      </c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x14ac:dyDescent="0.25">
      <c r="A759" s="17">
        <v>2758</v>
      </c>
      <c r="B759" s="22" t="str">
        <f>HYPERLINK("https://vienkiemsat.backan.gov.vn/index.php?com=tintuc_ct&amp;id_news=66", "UBND Ủy ban nhân dân xã Mai Lạp tỉnh Bắc Kạn")</f>
        <v>UBND Ủy ban nhân dân xã Mai Lạp tỉnh Bắc Kạn</v>
      </c>
      <c r="C759" s="19" t="s">
        <v>12</v>
      </c>
      <c r="D759" s="23"/>
      <c r="E759" s="21" t="s">
        <v>13</v>
      </c>
      <c r="F759" s="21" t="s">
        <v>13</v>
      </c>
      <c r="G759" s="21" t="s">
        <v>13</v>
      </c>
      <c r="H759" s="21" t="s">
        <v>13</v>
      </c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x14ac:dyDescent="0.25">
      <c r="A760" s="17">
        <v>2759</v>
      </c>
      <c r="B760" s="22" t="str">
        <f>HYPERLINK("https://www.facebook.com/caxHoaMuc/", "Công an xã Hoà Mục tỉnh Bắc Kạn")</f>
        <v>Công an xã Hoà Mục tỉnh Bắc Kạn</v>
      </c>
      <c r="C760" s="19" t="s">
        <v>12</v>
      </c>
      <c r="D760" s="20"/>
      <c r="E760" s="21" t="s">
        <v>13</v>
      </c>
      <c r="F760" s="21" t="s">
        <v>13</v>
      </c>
      <c r="G760" s="21" t="s">
        <v>13</v>
      </c>
      <c r="H760" s="21" t="s">
        <v>14</v>
      </c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x14ac:dyDescent="0.25">
      <c r="A761" s="17">
        <v>2760</v>
      </c>
      <c r="B761" s="22" t="str">
        <f>HYPERLINK("https://sonoivu.backan.gov.vn/kiem-tra-cong-vu-dot-xuat-mot-so-co-quan-don-vi-tren-dia-ban-huye%CC%A3n-cho-moi/", "UBND Ủy ban nhân dân xã Hoà Mục tỉnh Bắc Kạn")</f>
        <v>UBND Ủy ban nhân dân xã Hoà Mục tỉnh Bắc Kạn</v>
      </c>
      <c r="C761" s="19" t="s">
        <v>12</v>
      </c>
      <c r="D761" s="23"/>
      <c r="E761" s="21" t="s">
        <v>13</v>
      </c>
      <c r="F761" s="21" t="s">
        <v>13</v>
      </c>
      <c r="G761" s="21" t="s">
        <v>13</v>
      </c>
      <c r="H761" s="21" t="s">
        <v>13</v>
      </c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x14ac:dyDescent="0.25">
      <c r="A762" s="17">
        <v>2761</v>
      </c>
      <c r="B762" s="22" t="str">
        <f>HYPERLINK("https://www.facebook.com/p/C%C3%B4ng-an-x%C3%A3-Thanh-Mai-huy%E1%BB%87n-Ch%E1%BB%A3-M%E1%BB%9Bi-t%E1%BB%89nh-B%E1%BA%AFc-K%E1%BA%A1n-100080277976329/", "Công an xã Thanh Mai tỉnh Bắc Kạn")</f>
        <v>Công an xã Thanh Mai tỉnh Bắc Kạn</v>
      </c>
      <c r="C762" s="19" t="s">
        <v>12</v>
      </c>
      <c r="D762" s="20" t="s">
        <v>43</v>
      </c>
      <c r="E762" s="21" t="s">
        <v>13</v>
      </c>
      <c r="F762" s="21" t="s">
        <v>13</v>
      </c>
      <c r="G762" s="21" t="s">
        <v>13</v>
      </c>
      <c r="H762" s="21" t="s">
        <v>14</v>
      </c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x14ac:dyDescent="0.25">
      <c r="A763" s="17">
        <v>2762</v>
      </c>
      <c r="B763" s="22" t="str">
        <f>HYPERLINK("https://chomoi.gov.vn/kien-toan-chuc-vu-chu-tich-ubnd-xa-thanh-mai/", "UBND Ủy ban nhân dân xã Thanh Mai tỉnh Bắc Kạn")</f>
        <v>UBND Ủy ban nhân dân xã Thanh Mai tỉnh Bắc Kạn</v>
      </c>
      <c r="C763" s="19" t="s">
        <v>12</v>
      </c>
      <c r="D763" s="23"/>
      <c r="E763" s="21" t="s">
        <v>13</v>
      </c>
      <c r="F763" s="21" t="s">
        <v>13</v>
      </c>
      <c r="G763" s="21" t="s">
        <v>13</v>
      </c>
      <c r="H763" s="21" t="s">
        <v>13</v>
      </c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x14ac:dyDescent="0.25">
      <c r="A764" s="17">
        <v>2763</v>
      </c>
      <c r="B764" s="18" t="str">
        <f>HYPERLINK("https://www.facebook.com/profile.php?id=100077931254083", "Công an xã Cao Kỳ tỉnh Bắc Kạn")</f>
        <v>Công an xã Cao Kỳ tỉnh Bắc Kạn</v>
      </c>
      <c r="C764" s="19" t="s">
        <v>12</v>
      </c>
      <c r="D764" s="20" t="s">
        <v>43</v>
      </c>
      <c r="E764" s="21" t="s">
        <v>13</v>
      </c>
      <c r="F764" s="21" t="s">
        <v>13</v>
      </c>
      <c r="G764" s="21" t="s">
        <v>13</v>
      </c>
      <c r="H764" s="21" t="s">
        <v>14</v>
      </c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x14ac:dyDescent="0.25">
      <c r="A765" s="17">
        <v>2764</v>
      </c>
      <c r="B765" s="22" t="str">
        <f>HYPERLINK("http://tnmt.backan.gov.vn/index.php?language=vi&amp;nv=news&amp;op=Tin-tuc-Su-kien/Dau-gia-quyen-khai-thac-khoang-san-mo-cat-soi-Vang-Chun-xa-Cao-Ky-huyen-Cho-Moi-3398", "UBND Ủy ban nhân dân xã Cao Kỳ tỉnh Bắc Kạn")</f>
        <v>UBND Ủy ban nhân dân xã Cao Kỳ tỉnh Bắc Kạn</v>
      </c>
      <c r="C765" s="19" t="s">
        <v>12</v>
      </c>
      <c r="D765" s="23"/>
      <c r="E765" s="21" t="s">
        <v>13</v>
      </c>
      <c r="F765" s="21" t="s">
        <v>13</v>
      </c>
      <c r="G765" s="21" t="s">
        <v>13</v>
      </c>
      <c r="H765" s="21" t="s">
        <v>13</v>
      </c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x14ac:dyDescent="0.25">
      <c r="A766" s="17">
        <v>2765</v>
      </c>
      <c r="B766" s="18" t="str">
        <f>HYPERLINK("https://www.facebook.com/profile.php?id=61550493812856", "Công an xã Nông Hạ tỉnh Bắc Kạn")</f>
        <v>Công an xã Nông Hạ tỉnh Bắc Kạn</v>
      </c>
      <c r="C766" s="19" t="s">
        <v>12</v>
      </c>
      <c r="D766" s="20" t="s">
        <v>43</v>
      </c>
      <c r="E766" s="21" t="s">
        <v>212</v>
      </c>
      <c r="F766" s="21" t="str">
        <f>HYPERLINK("mailto:caxnongha@gmail.com", "caxnongha@gmail.com")</f>
        <v>caxnongha@gmail.com</v>
      </c>
      <c r="G766" s="21" t="s">
        <v>13</v>
      </c>
      <c r="H766" s="21" t="s">
        <v>14</v>
      </c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x14ac:dyDescent="0.25">
      <c r="A767" s="17">
        <v>2766</v>
      </c>
      <c r="B767" s="22" t="str">
        <f>HYPERLINK("https://backan.gov.vn/pages/uy-ban-nhan-dan-tinh-e8fd.aspx", "UBND Ủy ban nhân dân xã Nông Hạ tỉnh Bắc Kạn")</f>
        <v>UBND Ủy ban nhân dân xã Nông Hạ tỉnh Bắc Kạn</v>
      </c>
      <c r="C767" s="19" t="s">
        <v>12</v>
      </c>
      <c r="D767" s="23"/>
      <c r="E767" s="21" t="s">
        <v>13</v>
      </c>
      <c r="F767" s="21" t="s">
        <v>13</v>
      </c>
      <c r="G767" s="21" t="s">
        <v>13</v>
      </c>
      <c r="H767" s="21" t="s">
        <v>13</v>
      </c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x14ac:dyDescent="0.25">
      <c r="A768" s="17">
        <v>2767</v>
      </c>
      <c r="B768" s="22" t="s">
        <v>213</v>
      </c>
      <c r="C768" s="24" t="s">
        <v>13</v>
      </c>
      <c r="D768" s="20" t="s">
        <v>43</v>
      </c>
      <c r="E768" s="21" t="s">
        <v>13</v>
      </c>
      <c r="F768" s="21" t="s">
        <v>13</v>
      </c>
      <c r="G768" s="21" t="s">
        <v>13</v>
      </c>
      <c r="H768" s="21" t="s">
        <v>14</v>
      </c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x14ac:dyDescent="0.25">
      <c r="A769" s="17">
        <v>2768</v>
      </c>
      <c r="B769" s="22" t="str">
        <f>HYPERLINK("https://backan.gov.vn/Pages/van-ban.aspx?uid=2e660c01-76bf-4c30-833c-e47e108bc77f&amp;itemid=4190", "UBND Ủy ban nhân dân xã Yên Cư tỉnh Bắc Kạn")</f>
        <v>UBND Ủy ban nhân dân xã Yên Cư tỉnh Bắc Kạn</v>
      </c>
      <c r="C769" s="19" t="s">
        <v>12</v>
      </c>
      <c r="D769" s="23"/>
      <c r="E769" s="21" t="s">
        <v>13</v>
      </c>
      <c r="F769" s="21" t="s">
        <v>13</v>
      </c>
      <c r="G769" s="21" t="s">
        <v>13</v>
      </c>
      <c r="H769" s="21" t="s">
        <v>13</v>
      </c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x14ac:dyDescent="0.25">
      <c r="A770" s="17">
        <v>2769</v>
      </c>
      <c r="B770" s="22" t="s">
        <v>214</v>
      </c>
      <c r="C770" s="24" t="s">
        <v>13</v>
      </c>
      <c r="D770" s="20"/>
      <c r="E770" s="21" t="s">
        <v>13</v>
      </c>
      <c r="F770" s="21" t="s">
        <v>13</v>
      </c>
      <c r="G770" s="21" t="s">
        <v>13</v>
      </c>
      <c r="H770" s="21" t="s">
        <v>14</v>
      </c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x14ac:dyDescent="0.25">
      <c r="A771" s="17">
        <v>2770</v>
      </c>
      <c r="B771" s="22" t="str">
        <f>HYPERLINK("https://congbao.backan.gov.vn/congbao.nsf/65842DB45E09F307472585910011FF3B/$file/QD_851_signed.pdf", "UBND Ủy ban nhân dân xã Nông Thịnh tỉnh Bắc Kạn")</f>
        <v>UBND Ủy ban nhân dân xã Nông Thịnh tỉnh Bắc Kạn</v>
      </c>
      <c r="C771" s="19" t="s">
        <v>12</v>
      </c>
      <c r="D771" s="23"/>
      <c r="E771" s="21" t="s">
        <v>13</v>
      </c>
      <c r="F771" s="21" t="s">
        <v>13</v>
      </c>
      <c r="G771" s="21" t="s">
        <v>13</v>
      </c>
      <c r="H771" s="21" t="s">
        <v>13</v>
      </c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x14ac:dyDescent="0.25">
      <c r="A772" s="17">
        <v>2771</v>
      </c>
      <c r="B772" s="22" t="str">
        <f>HYPERLINK("https://www.facebook.com/p/C%C3%B4ng-an-x%C3%A3-Y%C3%AAn-H%C3%A2n-huy%E1%BB%87n-Ch%E1%BB%A3-M%E1%BB%9Bi-t%E1%BB%89nh-B%E1%BA%AFc-K%E1%BA%A1n-100079127046232/", "Công an xã Yên Hân tỉnh Bắc Kạn")</f>
        <v>Công an xã Yên Hân tỉnh Bắc Kạn</v>
      </c>
      <c r="C772" s="19" t="s">
        <v>12</v>
      </c>
      <c r="D772" s="20" t="s">
        <v>43</v>
      </c>
      <c r="E772" s="21" t="s">
        <v>13</v>
      </c>
      <c r="F772" s="21" t="s">
        <v>13</v>
      </c>
      <c r="G772" s="21" t="s">
        <v>13</v>
      </c>
      <c r="H772" s="21" t="s">
        <v>14</v>
      </c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x14ac:dyDescent="0.25">
      <c r="A773" s="17">
        <v>2772</v>
      </c>
      <c r="B773" s="22" t="str">
        <f>HYPERLINK("https://dbdc.backan.gov.vn/Pages/tin-tuc-hoat-dong-157/tin-hoi-dong-nhan-dan-tinh-172/pho-chu-tich-hdnd-tinh-du-ngay-h-35df8a191cc3ce7b.aspx", "UBND Ủy ban nhân dân xã Yên Hân tỉnh Bắc Kạn")</f>
        <v>UBND Ủy ban nhân dân xã Yên Hân tỉnh Bắc Kạn</v>
      </c>
      <c r="C773" s="19" t="s">
        <v>12</v>
      </c>
      <c r="D773" s="23"/>
      <c r="E773" s="21" t="s">
        <v>13</v>
      </c>
      <c r="F773" s="21" t="s">
        <v>13</v>
      </c>
      <c r="G773" s="21" t="s">
        <v>13</v>
      </c>
      <c r="H773" s="21" t="s">
        <v>13</v>
      </c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x14ac:dyDescent="0.25">
      <c r="A774" s="17">
        <v>2773</v>
      </c>
      <c r="B774" s="18" t="str">
        <f>HYPERLINK("", "Công an xã Thanh Bình tỉnh Bắc Kạn")</f>
        <v>Công an xã Thanh Bình tỉnh Bắc Kạn</v>
      </c>
      <c r="C774" s="19" t="s">
        <v>12</v>
      </c>
      <c r="D774" s="20"/>
      <c r="E774" s="21" t="s">
        <v>13</v>
      </c>
      <c r="F774" s="21" t="s">
        <v>13</v>
      </c>
      <c r="G774" s="21" t="s">
        <v>13</v>
      </c>
      <c r="H774" s="21" t="s">
        <v>14</v>
      </c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x14ac:dyDescent="0.25">
      <c r="A775" s="17">
        <v>2774</v>
      </c>
      <c r="B775" s="22" t="str">
        <f>HYPERLINK("https://backan.gov.vn/pages/thu-hoi-dat-da-giao-cho-cong-ty-co-phan-sahabak-thue-de-xay-dung-nha-may-che-bien-go-sahabak-thanh-binh-tai-khu-cong-nghiep-thanh-binh-huyen-cho-moi-tinh-bac-kan.aspx", "UBND Ủy ban nhân dân xã Thanh Bình tỉnh Bắc Kạn")</f>
        <v>UBND Ủy ban nhân dân xã Thanh Bình tỉnh Bắc Kạn</v>
      </c>
      <c r="C775" s="19" t="s">
        <v>12</v>
      </c>
      <c r="D775" s="23"/>
      <c r="E775" s="21" t="s">
        <v>13</v>
      </c>
      <c r="F775" s="21" t="s">
        <v>13</v>
      </c>
      <c r="G775" s="21" t="s">
        <v>13</v>
      </c>
      <c r="H775" s="21" t="s">
        <v>13</v>
      </c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x14ac:dyDescent="0.25">
      <c r="A776" s="17">
        <v>2775</v>
      </c>
      <c r="B776" s="22" t="str">
        <f>HYPERLINK("https://www.facebook.com/conganxanhuco.cmbk/", "Công an xã Như Cố tỉnh Bắc Kạn")</f>
        <v>Công an xã Như Cố tỉnh Bắc Kạn</v>
      </c>
      <c r="C776" s="19" t="s">
        <v>12</v>
      </c>
      <c r="D776" s="20" t="s">
        <v>43</v>
      </c>
      <c r="E776" s="21" t="s">
        <v>13</v>
      </c>
      <c r="F776" s="21" t="s">
        <v>13</v>
      </c>
      <c r="G776" s="21" t="s">
        <v>13</v>
      </c>
      <c r="H776" s="21" t="s">
        <v>14</v>
      </c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x14ac:dyDescent="0.25">
      <c r="A777" s="17">
        <v>2776</v>
      </c>
      <c r="B777" s="22" t="str">
        <f>HYPERLINK("https://backan.gov.vn/Pages/van-ban.aspx?uid=f7542190-2f2f-490e-8320-163926157e5c&amp;itemid=4191", "UBND Ủy ban nhân dân xã Như Cố tỉnh Bắc Kạn")</f>
        <v>UBND Ủy ban nhân dân xã Như Cố tỉnh Bắc Kạn</v>
      </c>
      <c r="C777" s="19" t="s">
        <v>12</v>
      </c>
      <c r="D777" s="23"/>
      <c r="E777" s="21" t="s">
        <v>13</v>
      </c>
      <c r="F777" s="21" t="s">
        <v>13</v>
      </c>
      <c r="G777" s="21" t="s">
        <v>13</v>
      </c>
      <c r="H777" s="21" t="s">
        <v>13</v>
      </c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x14ac:dyDescent="0.25">
      <c r="A778" s="17">
        <v>2777</v>
      </c>
      <c r="B778" s="18" t="str">
        <f>HYPERLINK("", "Công an xã Bình Văn tỉnh Bắc Kạn")</f>
        <v>Công an xã Bình Văn tỉnh Bắc Kạn</v>
      </c>
      <c r="C778" s="19" t="s">
        <v>12</v>
      </c>
      <c r="D778" s="20"/>
      <c r="E778" s="21" t="s">
        <v>13</v>
      </c>
      <c r="F778" s="21" t="s">
        <v>13</v>
      </c>
      <c r="G778" s="21" t="s">
        <v>13</v>
      </c>
      <c r="H778" s="21" t="s">
        <v>14</v>
      </c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x14ac:dyDescent="0.25">
      <c r="A779" s="17">
        <v>2778</v>
      </c>
      <c r="B779" s="22" t="str">
        <f>HYPERLINK("http://binhtrung.chodon.backan.gov.vn/", "UBND Ủy ban nhân dân xã Bình Văn tỉnh Bắc Kạn")</f>
        <v>UBND Ủy ban nhân dân xã Bình Văn tỉnh Bắc Kạn</v>
      </c>
      <c r="C779" s="19" t="s">
        <v>12</v>
      </c>
      <c r="D779" s="23"/>
      <c r="E779" s="21" t="s">
        <v>13</v>
      </c>
      <c r="F779" s="21" t="s">
        <v>13</v>
      </c>
      <c r="G779" s="21" t="s">
        <v>13</v>
      </c>
      <c r="H779" s="21" t="s">
        <v>13</v>
      </c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x14ac:dyDescent="0.25">
      <c r="A780" s="17">
        <v>2779</v>
      </c>
      <c r="B780" s="18" t="str">
        <f>HYPERLINK("", "Công an xã Yên Đĩnh tỉnh Bắc Kạn")</f>
        <v>Công an xã Yên Đĩnh tỉnh Bắc Kạn</v>
      </c>
      <c r="C780" s="19" t="s">
        <v>12</v>
      </c>
      <c r="D780" s="20"/>
      <c r="E780" s="21" t="s">
        <v>13</v>
      </c>
      <c r="F780" s="21" t="s">
        <v>13</v>
      </c>
      <c r="G780" s="21" t="s">
        <v>13</v>
      </c>
      <c r="H780" s="21" t="s">
        <v>14</v>
      </c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x14ac:dyDescent="0.25">
      <c r="A781" s="17">
        <v>2780</v>
      </c>
      <c r="B781" s="22" t="str">
        <f>HYPERLINK("https://congbao.backan.gov.vn/congbao.nsf/EEC5BF212B736F9A47258526000EAB86/$file/QD_84.signed.pdf", "UBND Ủy ban nhân dân xã Yên Đĩnh tỉnh Bắc Kạn")</f>
        <v>UBND Ủy ban nhân dân xã Yên Đĩnh tỉnh Bắc Kạn</v>
      </c>
      <c r="C781" s="19" t="s">
        <v>12</v>
      </c>
      <c r="D781" s="23"/>
      <c r="E781" s="21" t="s">
        <v>13</v>
      </c>
      <c r="F781" s="21" t="s">
        <v>13</v>
      </c>
      <c r="G781" s="21" t="s">
        <v>13</v>
      </c>
      <c r="H781" s="21" t="s">
        <v>13</v>
      </c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x14ac:dyDescent="0.25">
      <c r="A782" s="17">
        <v>2781</v>
      </c>
      <c r="B782" s="18" t="str">
        <f>HYPERLINK("https://www.facebook.com/ConganxaQuangChu", "Công an xã Quảng Chu tỉnh Bắc Kạn")</f>
        <v>Công an xã Quảng Chu tỉnh Bắc Kạn</v>
      </c>
      <c r="C782" s="19" t="s">
        <v>12</v>
      </c>
      <c r="D782" s="20" t="s">
        <v>43</v>
      </c>
      <c r="E782" s="21" t="s">
        <v>13</v>
      </c>
      <c r="F782" s="21" t="s">
        <v>13</v>
      </c>
      <c r="G782" s="21" t="s">
        <v>13</v>
      </c>
      <c r="H782" s="21" t="s">
        <v>14</v>
      </c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x14ac:dyDescent="0.25">
      <c r="A783" s="17">
        <v>2782</v>
      </c>
      <c r="B783" s="22" t="str">
        <f>HYPERLINK("https://socongthuong.backan.gov.vn/wp-content/uploads/2021/06/dinh-kem-1.pdf", "UBND Ủy ban nhân dân xã Quảng Chu tỉnh Bắc Kạn")</f>
        <v>UBND Ủy ban nhân dân xã Quảng Chu tỉnh Bắc Kạn</v>
      </c>
      <c r="C783" s="19" t="s">
        <v>12</v>
      </c>
      <c r="D783" s="23"/>
      <c r="E783" s="21" t="s">
        <v>13</v>
      </c>
      <c r="F783" s="21" t="s">
        <v>13</v>
      </c>
      <c r="G783" s="21" t="s">
        <v>13</v>
      </c>
      <c r="H783" s="21" t="s">
        <v>13</v>
      </c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x14ac:dyDescent="0.25">
      <c r="A784" s="17">
        <v>2783</v>
      </c>
      <c r="B784" s="22" t="str">
        <f>HYPERLINK("https://www.facebook.com/p/C%C3%B4ng-an-th%E1%BB%8B-tr%E1%BA%A5n-Y%E1%BA%BFn-L%E1%BA%A1c-100083379427001/", "Công an thị trấn Yến Lạc tỉnh Bắc Kạn")</f>
        <v>Công an thị trấn Yến Lạc tỉnh Bắc Kạn</v>
      </c>
      <c r="C784" s="19" t="s">
        <v>12</v>
      </c>
      <c r="D784" s="20" t="s">
        <v>43</v>
      </c>
      <c r="E784" s="21" t="s">
        <v>13</v>
      </c>
      <c r="F784" s="21" t="s">
        <v>13</v>
      </c>
      <c r="G784" s="21" t="s">
        <v>13</v>
      </c>
      <c r="H784" s="21" t="s">
        <v>14</v>
      </c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x14ac:dyDescent="0.25">
      <c r="A785" s="17">
        <v>2784</v>
      </c>
      <c r="B785" s="22" t="str">
        <f>HYPERLINK("https://nari.backan.gov.vn/", "UBND Ủy ban nhân dân thị trấn Yến Lạc tỉnh Bắc Kạn")</f>
        <v>UBND Ủy ban nhân dân thị trấn Yến Lạc tỉnh Bắc Kạn</v>
      </c>
      <c r="C785" s="19" t="s">
        <v>12</v>
      </c>
      <c r="D785" s="23"/>
      <c r="E785" s="21" t="s">
        <v>13</v>
      </c>
      <c r="F785" s="21" t="s">
        <v>13</v>
      </c>
      <c r="G785" s="21" t="s">
        <v>13</v>
      </c>
      <c r="H785" s="21" t="s">
        <v>13</v>
      </c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x14ac:dyDescent="0.25">
      <c r="A786" s="17">
        <v>2785</v>
      </c>
      <c r="B786" s="22" t="s">
        <v>215</v>
      </c>
      <c r="C786" s="24" t="s">
        <v>13</v>
      </c>
      <c r="D786" s="20"/>
      <c r="E786" s="21" t="s">
        <v>13</v>
      </c>
      <c r="F786" s="21" t="s">
        <v>13</v>
      </c>
      <c r="G786" s="21" t="s">
        <v>13</v>
      </c>
      <c r="H786" s="21" t="s">
        <v>14</v>
      </c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x14ac:dyDescent="0.25">
      <c r="A787" s="17">
        <v>2786</v>
      </c>
      <c r="B787" s="22" t="str">
        <f>HYPERLINK("https://congbao.backan.gov.vn/congbaonew.nsf/0BB38787917C64BF47258729000A78F4/$file/QD%201208.docx", "UBND Ủy ban nhân dân xã Vũ Loan tỉnh Bắc Kạn")</f>
        <v>UBND Ủy ban nhân dân xã Vũ Loan tỉnh Bắc Kạn</v>
      </c>
      <c r="C787" s="19" t="s">
        <v>12</v>
      </c>
      <c r="D787" s="23"/>
      <c r="E787" s="21" t="s">
        <v>13</v>
      </c>
      <c r="F787" s="21" t="s">
        <v>13</v>
      </c>
      <c r="G787" s="21" t="s">
        <v>13</v>
      </c>
      <c r="H787" s="21" t="s">
        <v>13</v>
      </c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x14ac:dyDescent="0.25">
      <c r="A788" s="17">
        <v>2787</v>
      </c>
      <c r="B788" s="22" t="s">
        <v>216</v>
      </c>
      <c r="C788" s="24" t="s">
        <v>13</v>
      </c>
      <c r="D788" s="20"/>
      <c r="E788" s="21" t="s">
        <v>13</v>
      </c>
      <c r="F788" s="21" t="s">
        <v>13</v>
      </c>
      <c r="G788" s="21" t="s">
        <v>13</v>
      </c>
      <c r="H788" s="21" t="s">
        <v>14</v>
      </c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x14ac:dyDescent="0.25">
      <c r="A789" s="17">
        <v>2788</v>
      </c>
      <c r="B789" s="22" t="str">
        <f>HYPERLINK("https://congbao.backan.gov.vn/congbaonew.nsf/0BB38787917C64BF47258729000A78F4/$file/QD%201208.docx", "UBND Ủy ban nhân dân xã Lạng San tỉnh Bắc Kạn")</f>
        <v>UBND Ủy ban nhân dân xã Lạng San tỉnh Bắc Kạn</v>
      </c>
      <c r="C789" s="19" t="s">
        <v>12</v>
      </c>
      <c r="D789" s="23"/>
      <c r="E789" s="21" t="s">
        <v>13</v>
      </c>
      <c r="F789" s="21" t="s">
        <v>13</v>
      </c>
      <c r="G789" s="21" t="s">
        <v>13</v>
      </c>
      <c r="H789" s="21" t="s">
        <v>13</v>
      </c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x14ac:dyDescent="0.25">
      <c r="A790" s="17">
        <v>2789</v>
      </c>
      <c r="B790" s="18" t="str">
        <f>HYPERLINK("", "Công an xã Lương Thượng tỉnh Bắc Kạn")</f>
        <v>Công an xã Lương Thượng tỉnh Bắc Kạn</v>
      </c>
      <c r="C790" s="19" t="s">
        <v>12</v>
      </c>
      <c r="D790" s="20"/>
      <c r="E790" s="21" t="s">
        <v>13</v>
      </c>
      <c r="F790" s="21" t="s">
        <v>13</v>
      </c>
      <c r="G790" s="21" t="s">
        <v>13</v>
      </c>
      <c r="H790" s="21" t="s">
        <v>14</v>
      </c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x14ac:dyDescent="0.25">
      <c r="A791" s="17">
        <v>2790</v>
      </c>
      <c r="B791" s="22" t="str">
        <f>HYPERLINK("https://nari.backan.gov.vn/luong-thuong-to-chuc-thanh-cong-dien-tap-chien-dau-trong-khu-vuc-phong-thu-nam-2024/", "UBND Ủy ban nhân dân xã Lương Thượng tỉnh Bắc Kạn")</f>
        <v>UBND Ủy ban nhân dân xã Lương Thượng tỉnh Bắc Kạn</v>
      </c>
      <c r="C791" s="19" t="s">
        <v>12</v>
      </c>
      <c r="D791" s="23"/>
      <c r="E791" s="21" t="s">
        <v>13</v>
      </c>
      <c r="F791" s="21" t="s">
        <v>13</v>
      </c>
      <c r="G791" s="21" t="s">
        <v>13</v>
      </c>
      <c r="H791" s="21" t="s">
        <v>13</v>
      </c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x14ac:dyDescent="0.25">
      <c r="A792" s="17">
        <v>2791</v>
      </c>
      <c r="B792" s="18" t="str">
        <f>HYPERLINK("", "Công an xã Kim Hỷ tỉnh Bắc Kạn")</f>
        <v>Công an xã Kim Hỷ tỉnh Bắc Kạn</v>
      </c>
      <c r="C792" s="19" t="s">
        <v>12</v>
      </c>
      <c r="D792" s="20"/>
      <c r="E792" s="21" t="s">
        <v>13</v>
      </c>
      <c r="F792" s="21" t="s">
        <v>13</v>
      </c>
      <c r="G792" s="21" t="s">
        <v>13</v>
      </c>
      <c r="H792" s="21" t="s">
        <v>14</v>
      </c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x14ac:dyDescent="0.25">
      <c r="A793" s="17">
        <v>2792</v>
      </c>
      <c r="B793" s="22" t="str">
        <f>HYPERLINK("https://dichvucong.gov.vn/p/home/dvc-tthc-co-quan-chi-tiet.html?id=400446", "UBND Ủy ban nhân dân xã Kim Hỷ tỉnh Bắc Kạn")</f>
        <v>UBND Ủy ban nhân dân xã Kim Hỷ tỉnh Bắc Kạn</v>
      </c>
      <c r="C793" s="19" t="s">
        <v>12</v>
      </c>
      <c r="D793" s="23"/>
      <c r="E793" s="21" t="s">
        <v>13</v>
      </c>
      <c r="F793" s="21" t="s">
        <v>13</v>
      </c>
      <c r="G793" s="21" t="s">
        <v>13</v>
      </c>
      <c r="H793" s="21" t="s">
        <v>13</v>
      </c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x14ac:dyDescent="0.25">
      <c r="A794" s="17">
        <v>2793</v>
      </c>
      <c r="B794" s="18" t="str">
        <f>HYPERLINK("", "Công an xã Văn Học tỉnh Bắc Kạn")</f>
        <v>Công an xã Văn Học tỉnh Bắc Kạn</v>
      </c>
      <c r="C794" s="19" t="s">
        <v>12</v>
      </c>
      <c r="D794" s="20"/>
      <c r="E794" s="21" t="s">
        <v>13</v>
      </c>
      <c r="F794" s="21" t="s">
        <v>13</v>
      </c>
      <c r="G794" s="21" t="s">
        <v>13</v>
      </c>
      <c r="H794" s="21" t="s">
        <v>14</v>
      </c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x14ac:dyDescent="0.25">
      <c r="A795" s="17">
        <v>2794</v>
      </c>
      <c r="B795" s="22" t="str">
        <f>HYPERLINK("https://donghy.thainguyen.gov.vn/xa-van-lang", "UBND Ủy ban nhân dân xã Văn Học tỉnh Bắc Kạn")</f>
        <v>UBND Ủy ban nhân dân xã Văn Học tỉnh Bắc Kạn</v>
      </c>
      <c r="C795" s="19" t="s">
        <v>12</v>
      </c>
      <c r="D795" s="23"/>
      <c r="E795" s="21" t="s">
        <v>13</v>
      </c>
      <c r="F795" s="21" t="s">
        <v>13</v>
      </c>
      <c r="G795" s="21" t="s">
        <v>13</v>
      </c>
      <c r="H795" s="21" t="s">
        <v>13</v>
      </c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x14ac:dyDescent="0.25">
      <c r="A796" s="17">
        <v>2795</v>
      </c>
      <c r="B796" s="22" t="str">
        <f>HYPERLINK("https://www.facebook.com/conganxaxcuongloihuyennari/", "Công an xã Cường Lợi tỉnh Bắc Kạn")</f>
        <v>Công an xã Cường Lợi tỉnh Bắc Kạn</v>
      </c>
      <c r="C796" s="19" t="s">
        <v>12</v>
      </c>
      <c r="D796" s="20" t="s">
        <v>43</v>
      </c>
      <c r="E796" s="21" t="s">
        <v>13</v>
      </c>
      <c r="F796" s="21" t="s">
        <v>13</v>
      </c>
      <c r="G796" s="21" t="s">
        <v>13</v>
      </c>
      <c r="H796" s="21" t="s">
        <v>14</v>
      </c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x14ac:dyDescent="0.25">
      <c r="A797" s="17">
        <v>2796</v>
      </c>
      <c r="B797" s="22" t="str">
        <f>HYPERLINK("https://backan.gov.vn/Pages/van-ban.aspx?uid=e1e37833-5376-40ef-98b4-bfb880273147&amp;itemid=4754", "UBND Ủy ban nhân dân xã Cường Lợi tỉnh Bắc Kạn")</f>
        <v>UBND Ủy ban nhân dân xã Cường Lợi tỉnh Bắc Kạn</v>
      </c>
      <c r="C797" s="19" t="s">
        <v>12</v>
      </c>
      <c r="D797" s="23"/>
      <c r="E797" s="21" t="s">
        <v>13</v>
      </c>
      <c r="F797" s="21" t="s">
        <v>13</v>
      </c>
      <c r="G797" s="21" t="s">
        <v>13</v>
      </c>
      <c r="H797" s="21" t="s">
        <v>13</v>
      </c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x14ac:dyDescent="0.25">
      <c r="A798" s="17">
        <v>2797</v>
      </c>
      <c r="B798" s="18" t="str">
        <f>HYPERLINK("", "Công an xã Lương Hạ tỉnh Bắc Kạn")</f>
        <v>Công an xã Lương Hạ tỉnh Bắc Kạn</v>
      </c>
      <c r="C798" s="19" t="s">
        <v>12</v>
      </c>
      <c r="D798" s="20"/>
      <c r="E798" s="21" t="s">
        <v>13</v>
      </c>
      <c r="F798" s="21" t="s">
        <v>13</v>
      </c>
      <c r="G798" s="21" t="s">
        <v>13</v>
      </c>
      <c r="H798" s="21" t="s">
        <v>14</v>
      </c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x14ac:dyDescent="0.25">
      <c r="A799" s="17">
        <v>2798</v>
      </c>
      <c r="B799" s="22" t="str">
        <f>HYPERLINK("https://nari.backan.gov.vn/category/di-tich-danh-thang/", "UBND Ủy ban nhân dân xã Lương Hạ tỉnh Bắc Kạn")</f>
        <v>UBND Ủy ban nhân dân xã Lương Hạ tỉnh Bắc Kạn</v>
      </c>
      <c r="C799" s="19" t="s">
        <v>12</v>
      </c>
      <c r="D799" s="23"/>
      <c r="E799" s="21" t="s">
        <v>13</v>
      </c>
      <c r="F799" s="21" t="s">
        <v>13</v>
      </c>
      <c r="G799" s="21" t="s">
        <v>13</v>
      </c>
      <c r="H799" s="21" t="s">
        <v>13</v>
      </c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x14ac:dyDescent="0.25">
      <c r="A800" s="17">
        <v>2799</v>
      </c>
      <c r="B800" s="22" t="s">
        <v>217</v>
      </c>
      <c r="C800" s="24" t="s">
        <v>13</v>
      </c>
      <c r="D800" s="20" t="s">
        <v>43</v>
      </c>
      <c r="E800" s="21" t="s">
        <v>13</v>
      </c>
      <c r="F800" s="21" t="s">
        <v>13</v>
      </c>
      <c r="G800" s="21" t="s">
        <v>13</v>
      </c>
      <c r="H800" s="21" t="s">
        <v>14</v>
      </c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x14ac:dyDescent="0.25">
      <c r="A801" s="17">
        <v>2800</v>
      </c>
      <c r="B801" s="22" t="str">
        <f>HYPERLINK("https://dichvucong.gov.vn/p/home/dvc-tthc-co-quan-chi-tiet.html?id=400446", "UBND Ủy ban nhân dân xã Kim Lư tỉnh Bắc Kạn")</f>
        <v>UBND Ủy ban nhân dân xã Kim Lư tỉnh Bắc Kạn</v>
      </c>
      <c r="C801" s="19" t="s">
        <v>12</v>
      </c>
      <c r="D801" s="23"/>
      <c r="E801" s="21" t="s">
        <v>13</v>
      </c>
      <c r="F801" s="21" t="s">
        <v>13</v>
      </c>
      <c r="G801" s="21" t="s">
        <v>13</v>
      </c>
      <c r="H801" s="21" t="s">
        <v>13</v>
      </c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x14ac:dyDescent="0.25">
      <c r="A802" s="17">
        <v>2801</v>
      </c>
      <c r="B802" s="18" t="str">
        <f>HYPERLINK("", "Công an xã Lương Thành tỉnh Bắc Kạn")</f>
        <v>Công an xã Lương Thành tỉnh Bắc Kạn</v>
      </c>
      <c r="C802" s="19" t="s">
        <v>12</v>
      </c>
      <c r="D802" s="20"/>
      <c r="E802" s="21" t="s">
        <v>13</v>
      </c>
      <c r="F802" s="21" t="s">
        <v>13</v>
      </c>
      <c r="G802" s="21" t="s">
        <v>13</v>
      </c>
      <c r="H802" s="21" t="s">
        <v>14</v>
      </c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x14ac:dyDescent="0.25">
      <c r="A803" s="17">
        <v>2802</v>
      </c>
      <c r="B803" s="22" t="str">
        <f>HYPERLINK("https://luongbang.chodon.backan.gov.vn/", "UBND Ủy ban nhân dân xã Lương Thành tỉnh Bắc Kạn")</f>
        <v>UBND Ủy ban nhân dân xã Lương Thành tỉnh Bắc Kạn</v>
      </c>
      <c r="C803" s="19" t="s">
        <v>12</v>
      </c>
      <c r="D803" s="23"/>
      <c r="E803" s="21" t="s">
        <v>13</v>
      </c>
      <c r="F803" s="21" t="s">
        <v>13</v>
      </c>
      <c r="G803" s="21" t="s">
        <v>13</v>
      </c>
      <c r="H803" s="21" t="s">
        <v>13</v>
      </c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x14ac:dyDescent="0.25">
      <c r="A804" s="17">
        <v>2803</v>
      </c>
      <c r="B804" s="18" t="str">
        <f>HYPERLINK("", "Công an xã Ân Tình tỉnh Bắc Kạn")</f>
        <v>Công an xã Ân Tình tỉnh Bắc Kạn</v>
      </c>
      <c r="C804" s="19" t="s">
        <v>12</v>
      </c>
      <c r="D804" s="20"/>
      <c r="E804" s="21" t="s">
        <v>13</v>
      </c>
      <c r="F804" s="21" t="s">
        <v>13</v>
      </c>
      <c r="G804" s="21" t="s">
        <v>13</v>
      </c>
      <c r="H804" s="21" t="s">
        <v>14</v>
      </c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x14ac:dyDescent="0.25">
      <c r="A805" s="17">
        <v>2804</v>
      </c>
      <c r="B805" s="22" t="str">
        <f>HYPERLINK("https://congbao.backan.gov.vn/congbaonew.nsf/0BB38787917C64BF47258729000A78F4/$file/QD%201208.docx", "UBND Ủy ban nhân dân xã Ân Tình tỉnh Bắc Kạn")</f>
        <v>UBND Ủy ban nhân dân xã Ân Tình tỉnh Bắc Kạn</v>
      </c>
      <c r="C805" s="19" t="s">
        <v>12</v>
      </c>
      <c r="D805" s="23"/>
      <c r="E805" s="21" t="s">
        <v>13</v>
      </c>
      <c r="F805" s="21" t="s">
        <v>13</v>
      </c>
      <c r="G805" s="21" t="s">
        <v>13</v>
      </c>
      <c r="H805" s="21" t="s">
        <v>13</v>
      </c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x14ac:dyDescent="0.25">
      <c r="A806" s="17">
        <v>2805</v>
      </c>
      <c r="B806" s="18" t="str">
        <f>HYPERLINK("", "Công an xã Lam Sơn tỉnh Bắc Kạn")</f>
        <v>Công an xã Lam Sơn tỉnh Bắc Kạn</v>
      </c>
      <c r="C806" s="19" t="s">
        <v>12</v>
      </c>
      <c r="D806" s="20"/>
      <c r="E806" s="21" t="s">
        <v>13</v>
      </c>
      <c r="F806" s="21" t="s">
        <v>13</v>
      </c>
      <c r="G806" s="21" t="s">
        <v>13</v>
      </c>
      <c r="H806" s="21" t="s">
        <v>14</v>
      </c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x14ac:dyDescent="0.25">
      <c r="A807" s="17">
        <v>2806</v>
      </c>
      <c r="B807" s="22" t="str">
        <f>HYPERLINK("https://congbao.backan.gov.vn/congbaonew.nsf/0BB38787917C64BF47258729000A78F4/$file/QD%201208.docx", "UBND Ủy ban nhân dân xã Lam Sơn tỉnh Bắc Kạn")</f>
        <v>UBND Ủy ban nhân dân xã Lam Sơn tỉnh Bắc Kạn</v>
      </c>
      <c r="C807" s="19" t="s">
        <v>12</v>
      </c>
      <c r="D807" s="23"/>
      <c r="E807" s="21" t="s">
        <v>13</v>
      </c>
      <c r="F807" s="21" t="s">
        <v>13</v>
      </c>
      <c r="G807" s="21" t="s">
        <v>13</v>
      </c>
      <c r="H807" s="21" t="s">
        <v>13</v>
      </c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x14ac:dyDescent="0.25">
      <c r="A808" s="17">
        <v>2807</v>
      </c>
      <c r="B808" s="18" t="str">
        <f>HYPERLINK("", "Công an xã Văn Minh tỉnh Bắc Kạn")</f>
        <v>Công an xã Văn Minh tỉnh Bắc Kạn</v>
      </c>
      <c r="C808" s="19" t="s">
        <v>12</v>
      </c>
      <c r="D808" s="20"/>
      <c r="E808" s="21" t="s">
        <v>13</v>
      </c>
      <c r="F808" s="21" t="s">
        <v>13</v>
      </c>
      <c r="G808" s="21" t="s">
        <v>13</v>
      </c>
      <c r="H808" s="21" t="s">
        <v>14</v>
      </c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x14ac:dyDescent="0.25">
      <c r="A809" s="17">
        <v>2808</v>
      </c>
      <c r="B809" s="22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809" s="19" t="s">
        <v>12</v>
      </c>
      <c r="D809" s="23"/>
      <c r="E809" s="21" t="s">
        <v>13</v>
      </c>
      <c r="F809" s="21" t="s">
        <v>13</v>
      </c>
      <c r="G809" s="21" t="s">
        <v>13</v>
      </c>
      <c r="H809" s="21" t="s">
        <v>13</v>
      </c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x14ac:dyDescent="0.25">
      <c r="A810" s="17">
        <v>2809</v>
      </c>
      <c r="B810" s="22" t="str">
        <f>HYPERLINK("https://www.facebook.com/caxconminhnrbk/", "Công an xã Côn Minh tỉnh Bắc Kạn")</f>
        <v>Công an xã Côn Minh tỉnh Bắc Kạn</v>
      </c>
      <c r="C810" s="19" t="s">
        <v>12</v>
      </c>
      <c r="D810" s="20" t="s">
        <v>43</v>
      </c>
      <c r="E810" s="21" t="s">
        <v>13</v>
      </c>
      <c r="F810" s="21" t="s">
        <v>13</v>
      </c>
      <c r="G810" s="21" t="s">
        <v>13</v>
      </c>
      <c r="H810" s="21" t="s">
        <v>14</v>
      </c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x14ac:dyDescent="0.25">
      <c r="A811" s="17">
        <v>2810</v>
      </c>
      <c r="B811" s="22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811" s="19" t="s">
        <v>12</v>
      </c>
      <c r="D811" s="23"/>
      <c r="E811" s="21" t="s">
        <v>13</v>
      </c>
      <c r="F811" s="21" t="s">
        <v>13</v>
      </c>
      <c r="G811" s="21" t="s">
        <v>13</v>
      </c>
      <c r="H811" s="21" t="s">
        <v>13</v>
      </c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x14ac:dyDescent="0.25">
      <c r="A812" s="17">
        <v>2811</v>
      </c>
      <c r="B812" s="22" t="str">
        <f>HYPERLINK("https://www.facebook.com/caxculenrbk/", "Công an xã Cư Lễ tỉnh Bắc Kạn")</f>
        <v>Công an xã Cư Lễ tỉnh Bắc Kạn</v>
      </c>
      <c r="C812" s="19" t="s">
        <v>12</v>
      </c>
      <c r="D812" s="20" t="s">
        <v>43</v>
      </c>
      <c r="E812" s="21" t="s">
        <v>13</v>
      </c>
      <c r="F812" s="21" t="s">
        <v>13</v>
      </c>
      <c r="G812" s="21" t="s">
        <v>13</v>
      </c>
      <c r="H812" s="21" t="s">
        <v>14</v>
      </c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x14ac:dyDescent="0.25">
      <c r="A813" s="17">
        <v>2812</v>
      </c>
      <c r="B813" s="22" t="str">
        <f>HYPERLINK("https://nari.backan.gov.vn/category/tin-moi/page/40/", "UBND Ủy ban nhân dân xã Cư Lễ tỉnh Bắc Kạn")</f>
        <v>UBND Ủy ban nhân dân xã Cư Lễ tỉnh Bắc Kạn</v>
      </c>
      <c r="C813" s="19" t="s">
        <v>12</v>
      </c>
      <c r="D813" s="23"/>
      <c r="E813" s="21" t="s">
        <v>13</v>
      </c>
      <c r="F813" s="21" t="s">
        <v>13</v>
      </c>
      <c r="G813" s="21" t="s">
        <v>13</v>
      </c>
      <c r="H813" s="21" t="s">
        <v>13</v>
      </c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x14ac:dyDescent="0.25">
      <c r="A814" s="17">
        <v>2813</v>
      </c>
      <c r="B814" s="18" t="str">
        <f>HYPERLINK("", "Công an xã Hữu Thác tỉnh Bắc Kạn")</f>
        <v>Công an xã Hữu Thác tỉnh Bắc Kạn</v>
      </c>
      <c r="C814" s="19" t="s">
        <v>12</v>
      </c>
      <c r="D814" s="20"/>
      <c r="E814" s="21" t="s">
        <v>13</v>
      </c>
      <c r="F814" s="21" t="s">
        <v>13</v>
      </c>
      <c r="G814" s="21" t="s">
        <v>13</v>
      </c>
      <c r="H814" s="21" t="s">
        <v>14</v>
      </c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x14ac:dyDescent="0.25">
      <c r="A815" s="17">
        <v>2814</v>
      </c>
      <c r="B815" s="22" t="str">
        <f>HYPERLINK("https://congbao.backan.gov.vn/congbaonew.nsf/0BB38787917C64BF47258729000A78F4/$file/QD%201208.docx", "UBND Ủy ban nhân dân xã Hữu Thác tỉnh Bắc Kạn")</f>
        <v>UBND Ủy ban nhân dân xã Hữu Thác tỉnh Bắc Kạn</v>
      </c>
      <c r="C815" s="19" t="s">
        <v>12</v>
      </c>
      <c r="D815" s="23"/>
      <c r="E815" s="21" t="s">
        <v>13</v>
      </c>
      <c r="F815" s="21" t="s">
        <v>13</v>
      </c>
      <c r="G815" s="21" t="s">
        <v>13</v>
      </c>
      <c r="H815" s="21" t="s">
        <v>13</v>
      </c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x14ac:dyDescent="0.25">
      <c r="A816" s="17">
        <v>2815</v>
      </c>
      <c r="B816" s="18" t="str">
        <f>HYPERLINK("", "Công an xã Hảo Nghĩa tỉnh Bắc Kạn")</f>
        <v>Công an xã Hảo Nghĩa tỉnh Bắc Kạn</v>
      </c>
      <c r="C816" s="19" t="s">
        <v>12</v>
      </c>
      <c r="D816" s="20"/>
      <c r="E816" s="21" t="s">
        <v>13</v>
      </c>
      <c r="F816" s="21" t="s">
        <v>13</v>
      </c>
      <c r="G816" s="21" t="s">
        <v>13</v>
      </c>
      <c r="H816" s="21" t="s">
        <v>14</v>
      </c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x14ac:dyDescent="0.25">
      <c r="A817" s="17">
        <v>2816</v>
      </c>
      <c r="B817" s="22" t="str">
        <f>HYPERLINK("https://congbao.backan.gov.vn/congbao.nsf/90889A94F4388BB4472583B3001072CC/$file/QD_133_signed.pdf", "UBND Ủy ban nhân dân xã Hảo Nghĩa tỉnh Bắc Kạn")</f>
        <v>UBND Ủy ban nhân dân xã Hảo Nghĩa tỉnh Bắc Kạn</v>
      </c>
      <c r="C817" s="19" t="s">
        <v>12</v>
      </c>
      <c r="D817" s="23"/>
      <c r="E817" s="21" t="s">
        <v>13</v>
      </c>
      <c r="F817" s="21" t="s">
        <v>13</v>
      </c>
      <c r="G817" s="21" t="s">
        <v>13</v>
      </c>
      <c r="H817" s="21" t="s">
        <v>13</v>
      </c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x14ac:dyDescent="0.25">
      <c r="A818" s="17">
        <v>2817</v>
      </c>
      <c r="B818" s="22" t="str">
        <f>HYPERLINK("https://www.facebook.com/caxquangphongnrbk/", "Công an xã Quang Phong tỉnh Bắc Kạn")</f>
        <v>Công an xã Quang Phong tỉnh Bắc Kạn</v>
      </c>
      <c r="C818" s="19" t="s">
        <v>12</v>
      </c>
      <c r="D818" s="20"/>
      <c r="E818" s="21" t="s">
        <v>13</v>
      </c>
      <c r="F818" s="21" t="s">
        <v>13</v>
      </c>
      <c r="G818" s="21" t="s">
        <v>13</v>
      </c>
      <c r="H818" s="21" t="s">
        <v>14</v>
      </c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x14ac:dyDescent="0.25">
      <c r="A819" s="17">
        <v>2818</v>
      </c>
      <c r="B819" s="22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819" s="19" t="s">
        <v>12</v>
      </c>
      <c r="D819" s="23"/>
      <c r="E819" s="21" t="s">
        <v>13</v>
      </c>
      <c r="F819" s="21" t="s">
        <v>13</v>
      </c>
      <c r="G819" s="21" t="s">
        <v>13</v>
      </c>
      <c r="H819" s="21" t="s">
        <v>13</v>
      </c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x14ac:dyDescent="0.25">
      <c r="A820" s="17">
        <v>2819</v>
      </c>
      <c r="B820" s="18" t="str">
        <f>HYPERLINK("https://www.facebook.com/profile.php?id=100083652008329", "Công an xã Dương Sơn tỉnh Bắc Kạn")</f>
        <v>Công an xã Dương Sơn tỉnh Bắc Kạn</v>
      </c>
      <c r="C820" s="19" t="s">
        <v>12</v>
      </c>
      <c r="D820" s="20" t="s">
        <v>43</v>
      </c>
      <c r="E820" s="21" t="s">
        <v>218</v>
      </c>
      <c r="F820" s="21" t="s">
        <v>13</v>
      </c>
      <c r="G820" s="21" t="s">
        <v>13</v>
      </c>
      <c r="H820" s="21" t="s">
        <v>14</v>
      </c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x14ac:dyDescent="0.25">
      <c r="A821" s="17">
        <v>2820</v>
      </c>
      <c r="B821" s="22" t="str">
        <f>HYPERLINK("https://backan.gov.vn/Pages/van-ban.aspx?uid=07c9ecc8-23ae-4483-8c70-f821e44355be&amp;itemid=4634", "UBND Ủy ban nhân dân xã Dương Sơn tỉnh Bắc Kạn")</f>
        <v>UBND Ủy ban nhân dân xã Dương Sơn tỉnh Bắc Kạn</v>
      </c>
      <c r="C821" s="19" t="s">
        <v>12</v>
      </c>
      <c r="D821" s="23"/>
      <c r="E821" s="21" t="s">
        <v>13</v>
      </c>
      <c r="F821" s="21" t="s">
        <v>13</v>
      </c>
      <c r="G821" s="21" t="s">
        <v>13</v>
      </c>
      <c r="H821" s="21" t="s">
        <v>13</v>
      </c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x14ac:dyDescent="0.25">
      <c r="A822" s="17">
        <v>2821</v>
      </c>
      <c r="B822" s="22" t="str">
        <f>HYPERLINK("https://www.facebook.com/caxxuanduongnrbk/", "Công an xã Xuân Dương tỉnh Bắc Kạn")</f>
        <v>Công an xã Xuân Dương tỉnh Bắc Kạn</v>
      </c>
      <c r="C822" s="19" t="s">
        <v>12</v>
      </c>
      <c r="D822" s="20" t="s">
        <v>43</v>
      </c>
      <c r="E822" s="21" t="s">
        <v>13</v>
      </c>
      <c r="F822" s="21" t="s">
        <v>13</v>
      </c>
      <c r="G822" s="21" t="s">
        <v>13</v>
      </c>
      <c r="H822" s="21" t="s">
        <v>14</v>
      </c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x14ac:dyDescent="0.25">
      <c r="A823" s="17">
        <v>2822</v>
      </c>
      <c r="B823" s="22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823" s="19" t="s">
        <v>12</v>
      </c>
      <c r="D823" s="23"/>
      <c r="E823" s="21" t="s">
        <v>13</v>
      </c>
      <c r="F823" s="21" t="s">
        <v>13</v>
      </c>
      <c r="G823" s="21" t="s">
        <v>13</v>
      </c>
      <c r="H823" s="21" t="s">
        <v>13</v>
      </c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x14ac:dyDescent="0.25">
      <c r="A824" s="17">
        <v>2823</v>
      </c>
      <c r="B824" s="22" t="str">
        <f>HYPERLINK("https://www.facebook.com/Conganxadongxahuyennari/", "Công an xã Đổng Xá tỉnh Bắc Kạn")</f>
        <v>Công an xã Đổng Xá tỉnh Bắc Kạn</v>
      </c>
      <c r="C824" s="19" t="s">
        <v>12</v>
      </c>
      <c r="D824" s="20" t="s">
        <v>43</v>
      </c>
      <c r="E824" s="21" t="s">
        <v>13</v>
      </c>
      <c r="F824" s="21" t="s">
        <v>13</v>
      </c>
      <c r="G824" s="21" t="s">
        <v>13</v>
      </c>
      <c r="H824" s="21" t="s">
        <v>14</v>
      </c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x14ac:dyDescent="0.25">
      <c r="A825" s="17">
        <v>2824</v>
      </c>
      <c r="B825" s="22" t="str">
        <f>HYPERLINK("https://nari.backan.gov.vn/", "UBND Ủy ban nhân dân xã Đổng Xá tỉnh Bắc Kạn")</f>
        <v>UBND Ủy ban nhân dân xã Đổng Xá tỉnh Bắc Kạn</v>
      </c>
      <c r="C825" s="19" t="s">
        <v>12</v>
      </c>
      <c r="D825" s="23"/>
      <c r="E825" s="21" t="s">
        <v>13</v>
      </c>
      <c r="F825" s="21" t="s">
        <v>13</v>
      </c>
      <c r="G825" s="21" t="s">
        <v>13</v>
      </c>
      <c r="H825" s="21" t="s">
        <v>13</v>
      </c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x14ac:dyDescent="0.25">
      <c r="A826" s="17">
        <v>2825</v>
      </c>
      <c r="B826" s="22" t="s">
        <v>219</v>
      </c>
      <c r="C826" s="24" t="s">
        <v>13</v>
      </c>
      <c r="D826" s="20" t="s">
        <v>43</v>
      </c>
      <c r="E826" s="21" t="s">
        <v>13</v>
      </c>
      <c r="F826" s="21" t="s">
        <v>13</v>
      </c>
      <c r="G826" s="21" t="s">
        <v>13</v>
      </c>
      <c r="H826" s="21" t="s">
        <v>14</v>
      </c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x14ac:dyDescent="0.25">
      <c r="A827" s="17">
        <v>2826</v>
      </c>
      <c r="B827" s="22" t="str">
        <f>HYPERLINK("https://hanhchinhcong.backan.gov.vn/portaldvc/Pages/2023-8-22/Tang-Bang-khen-cho-cac-tap-the-ho-gia-dinh-ca-nhanjbmlzgs9bevf.aspx", "UBND Ủy ban nhân dân xã Liêm Thuỷ tỉnh Bắc Kạn")</f>
        <v>UBND Ủy ban nhân dân xã Liêm Thuỷ tỉnh Bắc Kạn</v>
      </c>
      <c r="C827" s="19" t="s">
        <v>12</v>
      </c>
      <c r="D827" s="23"/>
      <c r="E827" s="21" t="s">
        <v>13</v>
      </c>
      <c r="F827" s="21" t="s">
        <v>13</v>
      </c>
      <c r="G827" s="21" t="s">
        <v>13</v>
      </c>
      <c r="H827" s="21" t="s">
        <v>13</v>
      </c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x14ac:dyDescent="0.25">
      <c r="A828" s="17">
        <v>2827</v>
      </c>
      <c r="B828" s="22" t="s">
        <v>220</v>
      </c>
      <c r="C828" s="24" t="s">
        <v>13</v>
      </c>
      <c r="D828" s="20" t="s">
        <v>43</v>
      </c>
      <c r="E828" s="21" t="s">
        <v>13</v>
      </c>
      <c r="F828" s="21" t="s">
        <v>13</v>
      </c>
      <c r="G828" s="21" t="s">
        <v>13</v>
      </c>
      <c r="H828" s="21" t="s">
        <v>14</v>
      </c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x14ac:dyDescent="0.25">
      <c r="A829" s="17">
        <v>2828</v>
      </c>
      <c r="B829" s="22" t="str">
        <f>HYPERLINK("http://phanthiet.tuyenquang.gov.vn/vi/tin-bai/bi-thu-chu-tich-ubnd-phuong-phan-thiet-da-toi-tham-tang-qua-cac-gia-dinh-chinh-sach-nguoi-co-cong-voi-cach-mang-tren-dia-ban-phuong?type=NEWS&amp;id=94680", "UBND Ủy ban nhân dân phường Phan Thiết tỉnh Tuyên Quang")</f>
        <v>UBND Ủy ban nhân dân phường Phan Thiết tỉnh Tuyên Quang</v>
      </c>
      <c r="C829" s="19" t="s">
        <v>12</v>
      </c>
      <c r="D829" s="23"/>
      <c r="E829" s="21" t="s">
        <v>13</v>
      </c>
      <c r="F829" s="21" t="s">
        <v>13</v>
      </c>
      <c r="G829" s="21" t="s">
        <v>13</v>
      </c>
      <c r="H829" s="21" t="s">
        <v>13</v>
      </c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x14ac:dyDescent="0.25">
      <c r="A830" s="17">
        <v>2829</v>
      </c>
      <c r="B830" s="22" t="str">
        <f>HYPERLINK("https://www.facebook.com/p/C%C3%B4ng-an-ph%C6%B0%E1%BB%9Dng-Minh-Xu%C3%A2n-TP-Tuy%C3%AAn-Quang-100083448786653/", "Công an phường Minh Xuân tỉnh Tuyên Quang")</f>
        <v>Công an phường Minh Xuân tỉnh Tuyên Quang</v>
      </c>
      <c r="C830" s="19" t="s">
        <v>12</v>
      </c>
      <c r="D830" s="20" t="s">
        <v>43</v>
      </c>
      <c r="E830" s="21" t="s">
        <v>13</v>
      </c>
      <c r="F830" s="21" t="s">
        <v>13</v>
      </c>
      <c r="G830" s="21" t="s">
        <v>13</v>
      </c>
      <c r="H830" s="21" t="s">
        <v>14</v>
      </c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x14ac:dyDescent="0.25">
      <c r="A831" s="17">
        <v>2830</v>
      </c>
      <c r="B831" s="22" t="str">
        <f>HYPERLINK("https://www.tuyenquang.gov.vn/vi/post/bi-thu-tinh-uy-binh-thuan-gui-dien-tham-hoi-tinh-ket-nghia-tuyen-quang?type=NEWS&amp;id=124399", "UBND Ủy ban nhân dân phường Minh Xuân tỉnh Tuyên Quang")</f>
        <v>UBND Ủy ban nhân dân phường Minh Xuân tỉnh Tuyên Quang</v>
      </c>
      <c r="C831" s="19" t="s">
        <v>12</v>
      </c>
      <c r="D831" s="23"/>
      <c r="E831" s="21" t="s">
        <v>13</v>
      </c>
      <c r="F831" s="21" t="s">
        <v>13</v>
      </c>
      <c r="G831" s="21" t="s">
        <v>13</v>
      </c>
      <c r="H831" s="21" t="s">
        <v>13</v>
      </c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x14ac:dyDescent="0.25">
      <c r="A832" s="17">
        <v>2831</v>
      </c>
      <c r="B832" s="22" t="s">
        <v>221</v>
      </c>
      <c r="C832" s="24" t="s">
        <v>13</v>
      </c>
      <c r="D832" s="20" t="s">
        <v>43</v>
      </c>
      <c r="E832" s="21" t="s">
        <v>13</v>
      </c>
      <c r="F832" s="21" t="s">
        <v>13</v>
      </c>
      <c r="G832" s="21" t="s">
        <v>13</v>
      </c>
      <c r="H832" s="21" t="s">
        <v>14</v>
      </c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x14ac:dyDescent="0.25">
      <c r="A833" s="17">
        <v>2832</v>
      </c>
      <c r="B833" s="22" t="str">
        <f>HYPERLINK("https://www.quangninh.gov.vn/donvi/TXQuangYen/Trang/ChiTietBVGioiThieu.aspx?bvid=210", "UBND Ủy ban nhân dân phường Tân Quang tỉnh Tuyên Quang")</f>
        <v>UBND Ủy ban nhân dân phường Tân Quang tỉnh Tuyên Quang</v>
      </c>
      <c r="C833" s="19" t="s">
        <v>12</v>
      </c>
      <c r="D833" s="23"/>
      <c r="E833" s="21" t="s">
        <v>13</v>
      </c>
      <c r="F833" s="21" t="s">
        <v>13</v>
      </c>
      <c r="G833" s="21" t="s">
        <v>13</v>
      </c>
      <c r="H833" s="21" t="s">
        <v>13</v>
      </c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x14ac:dyDescent="0.25">
      <c r="A834" s="17">
        <v>2833</v>
      </c>
      <c r="B834" s="22" t="s">
        <v>222</v>
      </c>
      <c r="C834" s="24" t="s">
        <v>13</v>
      </c>
      <c r="D834" s="20" t="s">
        <v>43</v>
      </c>
      <c r="E834" s="21" t="s">
        <v>13</v>
      </c>
      <c r="F834" s="21" t="s">
        <v>13</v>
      </c>
      <c r="G834" s="21" t="s">
        <v>13</v>
      </c>
      <c r="H834" s="21" t="s">
        <v>14</v>
      </c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x14ac:dyDescent="0.25">
      <c r="A835" s="17">
        <v>2834</v>
      </c>
      <c r="B835" s="22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835" s="19" t="s">
        <v>12</v>
      </c>
      <c r="D835" s="23"/>
      <c r="E835" s="21" t="s">
        <v>13</v>
      </c>
      <c r="F835" s="21" t="s">
        <v>13</v>
      </c>
      <c r="G835" s="21" t="s">
        <v>13</v>
      </c>
      <c r="H835" s="21" t="s">
        <v>13</v>
      </c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x14ac:dyDescent="0.25">
      <c r="A836" s="17">
        <v>2835</v>
      </c>
      <c r="B836" s="22" t="s">
        <v>223</v>
      </c>
      <c r="C836" s="24" t="s">
        <v>13</v>
      </c>
      <c r="D836" s="20" t="s">
        <v>43</v>
      </c>
      <c r="E836" s="21" t="s">
        <v>13</v>
      </c>
      <c r="F836" s="21" t="s">
        <v>13</v>
      </c>
      <c r="G836" s="21" t="s">
        <v>13</v>
      </c>
      <c r="H836" s="21" t="s">
        <v>14</v>
      </c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x14ac:dyDescent="0.25">
      <c r="A837" s="17">
        <v>2836</v>
      </c>
      <c r="B837" s="22" t="str">
        <f>HYPERLINK("https://m.hdndtuyenquang.gov.vn/dai-bieu-voi-cu-tri/tra-loi-y-kien/dia-phuong/xem-chi-tiet-3811.html", "UBND Ủy ban nhân dân phường Nông Tiến tỉnh Tuyên Quang")</f>
        <v>UBND Ủy ban nhân dân phường Nông Tiến tỉnh Tuyên Quang</v>
      </c>
      <c r="C837" s="19" t="s">
        <v>12</v>
      </c>
      <c r="D837" s="23"/>
      <c r="E837" s="21" t="s">
        <v>13</v>
      </c>
      <c r="F837" s="21" t="s">
        <v>13</v>
      </c>
      <c r="G837" s="21" t="s">
        <v>13</v>
      </c>
      <c r="H837" s="21" t="s">
        <v>13</v>
      </c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x14ac:dyDescent="0.25">
      <c r="A838" s="17">
        <v>2837</v>
      </c>
      <c r="B838" s="22" t="str">
        <f>HYPERLINK("https://www.facebook.com/ubndphuongyla/", "Công an phường Ỷ La tỉnh Tuyên Quang")</f>
        <v>Công an phường Ỷ La tỉnh Tuyên Quang</v>
      </c>
      <c r="C838" s="19" t="s">
        <v>12</v>
      </c>
      <c r="D838" s="20" t="s">
        <v>43</v>
      </c>
      <c r="E838" s="21" t="s">
        <v>13</v>
      </c>
      <c r="F838" s="21" t="s">
        <v>13</v>
      </c>
      <c r="G838" s="21" t="s">
        <v>13</v>
      </c>
      <c r="H838" s="21" t="s">
        <v>14</v>
      </c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x14ac:dyDescent="0.25">
      <c r="A839" s="17">
        <v>2838</v>
      </c>
      <c r="B839" s="22" t="str">
        <f>HYPERLINK("http://congbao.tuyenquang.gov.vn/van-ban/linh-vuc/quy-hoach.html", "UBND Ủy ban nhân dân phường Ỷ La tỉnh Tuyên Quang")</f>
        <v>UBND Ủy ban nhân dân phường Ỷ La tỉnh Tuyên Quang</v>
      </c>
      <c r="C839" s="19" t="s">
        <v>12</v>
      </c>
      <c r="D839" s="23"/>
      <c r="E839" s="21" t="s">
        <v>13</v>
      </c>
      <c r="F839" s="21" t="s">
        <v>13</v>
      </c>
      <c r="G839" s="21" t="s">
        <v>13</v>
      </c>
      <c r="H839" s="21" t="s">
        <v>13</v>
      </c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x14ac:dyDescent="0.25">
      <c r="A840" s="17">
        <v>2839</v>
      </c>
      <c r="B840" s="22" t="str">
        <f>HYPERLINK("https://www.facebook.com/p/C%C3%B4ng-an-ph%C6%B0%E1%BB%9Dng-T%C3%A2n-H%C3%A0-TP-Tuy%C3%AAn-Quang-100068061935760/", "Công an phường Tân Hà tỉnh Tuyên Quang")</f>
        <v>Công an phường Tân Hà tỉnh Tuyên Quang</v>
      </c>
      <c r="C840" s="19" t="s">
        <v>12</v>
      </c>
      <c r="D840" s="20" t="s">
        <v>43</v>
      </c>
      <c r="E840" s="21" t="s">
        <v>13</v>
      </c>
      <c r="F840" s="21" t="s">
        <v>13</v>
      </c>
      <c r="G840" s="21" t="s">
        <v>13</v>
      </c>
      <c r="H840" s="21" t="s">
        <v>14</v>
      </c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x14ac:dyDescent="0.25">
      <c r="A841" s="17">
        <v>2840</v>
      </c>
      <c r="B841" s="22" t="s">
        <v>224</v>
      </c>
      <c r="C841" s="19" t="s">
        <v>12</v>
      </c>
      <c r="D841" s="23"/>
      <c r="E841" s="21" t="s">
        <v>13</v>
      </c>
      <c r="F841" s="21" t="s">
        <v>13</v>
      </c>
      <c r="G841" s="21" t="s">
        <v>13</v>
      </c>
      <c r="H841" s="21" t="s">
        <v>13</v>
      </c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x14ac:dyDescent="0.25">
      <c r="A842" s="17">
        <v>2841</v>
      </c>
      <c r="B842" s="22" t="s">
        <v>225</v>
      </c>
      <c r="C842" s="24" t="s">
        <v>13</v>
      </c>
      <c r="D842" s="20" t="s">
        <v>43</v>
      </c>
      <c r="E842" s="21" t="s">
        <v>13</v>
      </c>
      <c r="F842" s="21" t="s">
        <v>13</v>
      </c>
      <c r="G842" s="21" t="s">
        <v>13</v>
      </c>
      <c r="H842" s="21" t="s">
        <v>14</v>
      </c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x14ac:dyDescent="0.25">
      <c r="A843" s="17">
        <v>2842</v>
      </c>
      <c r="B843" s="22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843" s="19" t="s">
        <v>12</v>
      </c>
      <c r="D843" s="23"/>
      <c r="E843" s="21" t="s">
        <v>13</v>
      </c>
      <c r="F843" s="21" t="s">
        <v>13</v>
      </c>
      <c r="G843" s="21" t="s">
        <v>13</v>
      </c>
      <c r="H843" s="21" t="s">
        <v>13</v>
      </c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x14ac:dyDescent="0.25">
      <c r="A844" s="17">
        <v>2843</v>
      </c>
      <c r="B844" s="22" t="s">
        <v>226</v>
      </c>
      <c r="C844" s="24" t="s">
        <v>13</v>
      </c>
      <c r="D844" s="20" t="s">
        <v>43</v>
      </c>
      <c r="E844" s="21" t="s">
        <v>13</v>
      </c>
      <c r="F844" s="21" t="s">
        <v>13</v>
      </c>
      <c r="G844" s="21" t="s">
        <v>13</v>
      </c>
      <c r="H844" s="21" t="s">
        <v>14</v>
      </c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x14ac:dyDescent="0.25">
      <c r="A845" s="17">
        <v>2844</v>
      </c>
      <c r="B845" s="22" t="str">
        <f>HYPERLINK("http://www.tuyenquang.gov.vn/vi/post/cong-nhan-3-xa-dat-chuan-nong-thon-moi-nang-cao?type=NEWS&amp;id=115806", "UBND Ủy ban nhân dân xã An Khang tỉnh Tuyên Quang")</f>
        <v>UBND Ủy ban nhân dân xã An Khang tỉnh Tuyên Quang</v>
      </c>
      <c r="C845" s="19" t="s">
        <v>12</v>
      </c>
      <c r="D845" s="23"/>
      <c r="E845" s="21" t="s">
        <v>13</v>
      </c>
      <c r="F845" s="21" t="s">
        <v>13</v>
      </c>
      <c r="G845" s="21" t="s">
        <v>13</v>
      </c>
      <c r="H845" s="21" t="s">
        <v>13</v>
      </c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x14ac:dyDescent="0.25">
      <c r="A846" s="17">
        <v>2845</v>
      </c>
      <c r="B846" s="22" t="s">
        <v>227</v>
      </c>
      <c r="C846" s="24" t="s">
        <v>13</v>
      </c>
      <c r="D846" s="20" t="s">
        <v>43</v>
      </c>
      <c r="E846" s="21" t="s">
        <v>13</v>
      </c>
      <c r="F846" s="21" t="s">
        <v>13</v>
      </c>
      <c r="G846" s="21" t="s">
        <v>13</v>
      </c>
      <c r="H846" s="21" t="s">
        <v>14</v>
      </c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x14ac:dyDescent="0.25">
      <c r="A847" s="17">
        <v>2846</v>
      </c>
      <c r="B847" s="22" t="str">
        <f>HYPERLINK("http://congbao.tuyenquang.gov.vn/van-ban/linh-vuc/giao-thong-xay-dung/trang-41.html", "UBND Ủy ban nhân dân xã An Tường tỉnh Tuyên Quang")</f>
        <v>UBND Ủy ban nhân dân xã An Tường tỉnh Tuyên Quang</v>
      </c>
      <c r="C847" s="19" t="s">
        <v>12</v>
      </c>
      <c r="D847" s="23"/>
      <c r="E847" s="21" t="s">
        <v>13</v>
      </c>
      <c r="F847" s="21" t="s">
        <v>13</v>
      </c>
      <c r="G847" s="21" t="s">
        <v>13</v>
      </c>
      <c r="H847" s="21" t="s">
        <v>13</v>
      </c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x14ac:dyDescent="0.25">
      <c r="A848" s="17">
        <v>2847</v>
      </c>
      <c r="B848" s="22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848" s="19" t="s">
        <v>12</v>
      </c>
      <c r="D848" s="20" t="s">
        <v>43</v>
      </c>
      <c r="E848" s="21" t="s">
        <v>13</v>
      </c>
      <c r="F848" s="21" t="s">
        <v>13</v>
      </c>
      <c r="G848" s="21" t="s">
        <v>13</v>
      </c>
      <c r="H848" s="21" t="s">
        <v>14</v>
      </c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x14ac:dyDescent="0.25">
      <c r="A849" s="17">
        <v>2848</v>
      </c>
      <c r="B849" s="22" t="str">
        <f>HYPERLINK("http://www.tuyenquang.gov.vn/vi/post/quyet-dinh-phe-duyet-nhiem-vu-quy-hoach-chi-tiet-khu-do-thi-tai-xa-luong-vuong-thanh-pho-tuyen-quang?type=EXECUTIVE_DIRECTION&amp;id=129386", "UBND Ủy ban nhân dân xã Lưỡng Vượng tỉnh Tuyên Quang")</f>
        <v>UBND Ủy ban nhân dân xã Lưỡng Vượng tỉnh Tuyên Quang</v>
      </c>
      <c r="C849" s="19" t="s">
        <v>12</v>
      </c>
      <c r="D849" s="23"/>
      <c r="E849" s="21" t="s">
        <v>13</v>
      </c>
      <c r="F849" s="21" t="s">
        <v>13</v>
      </c>
      <c r="G849" s="21" t="s">
        <v>13</v>
      </c>
      <c r="H849" s="21" t="s">
        <v>13</v>
      </c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x14ac:dyDescent="0.25">
      <c r="A850" s="17">
        <v>2849</v>
      </c>
      <c r="B850" s="22" t="s">
        <v>228</v>
      </c>
      <c r="C850" s="24" t="s">
        <v>13</v>
      </c>
      <c r="D850" s="20" t="s">
        <v>43</v>
      </c>
      <c r="E850" s="21" t="s">
        <v>13</v>
      </c>
      <c r="F850" s="21" t="s">
        <v>13</v>
      </c>
      <c r="G850" s="21" t="s">
        <v>13</v>
      </c>
      <c r="H850" s="21" t="s">
        <v>14</v>
      </c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x14ac:dyDescent="0.25">
      <c r="A851" s="17">
        <v>2850</v>
      </c>
      <c r="B851" s="22" t="str">
        <f>HYPERLINK("http://www.tuyenquang.gov.vn/vi/post/cong-nhan-3-xa-dat-chuan-nong-thon-moi-nang-cao?type=NEWS&amp;id=115806", "UBND Ủy ban nhân dân xã Thái Long tỉnh Tuyên Quang")</f>
        <v>UBND Ủy ban nhân dân xã Thái Long tỉnh Tuyên Quang</v>
      </c>
      <c r="C851" s="19" t="s">
        <v>12</v>
      </c>
      <c r="D851" s="23"/>
      <c r="E851" s="21" t="s">
        <v>13</v>
      </c>
      <c r="F851" s="21" t="s">
        <v>13</v>
      </c>
      <c r="G851" s="21" t="s">
        <v>13</v>
      </c>
      <c r="H851" s="21" t="s">
        <v>13</v>
      </c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x14ac:dyDescent="0.25">
      <c r="A852" s="17">
        <v>2851</v>
      </c>
      <c r="B852" s="22" t="s">
        <v>229</v>
      </c>
      <c r="C852" s="24" t="s">
        <v>13</v>
      </c>
      <c r="D852" s="20" t="s">
        <v>43</v>
      </c>
      <c r="E852" s="21" t="s">
        <v>13</v>
      </c>
      <c r="F852" s="21" t="s">
        <v>13</v>
      </c>
      <c r="G852" s="21" t="s">
        <v>13</v>
      </c>
      <c r="H852" s="21" t="s">
        <v>14</v>
      </c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x14ac:dyDescent="0.25">
      <c r="A853" s="17">
        <v>2852</v>
      </c>
      <c r="B853" s="22" t="str">
        <f>HYPERLINK("https://thanhpho.tuyenquang.gov.vn/", "UBND Ủy ban nhân dân xã Đội Cấn tỉnh Tuyên Quang")</f>
        <v>UBND Ủy ban nhân dân xã Đội Cấn tỉnh Tuyên Quang</v>
      </c>
      <c r="C853" s="19" t="s">
        <v>12</v>
      </c>
      <c r="D853" s="23"/>
      <c r="E853" s="21" t="s">
        <v>13</v>
      </c>
      <c r="F853" s="21" t="s">
        <v>13</v>
      </c>
      <c r="G853" s="21" t="s">
        <v>13</v>
      </c>
      <c r="H853" s="21" t="s">
        <v>13</v>
      </c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x14ac:dyDescent="0.25">
      <c r="A854" s="17">
        <v>2853</v>
      </c>
      <c r="B854" s="22" t="s">
        <v>230</v>
      </c>
      <c r="C854" s="24" t="s">
        <v>13</v>
      </c>
      <c r="D854" s="20" t="s">
        <v>43</v>
      </c>
      <c r="E854" s="21" t="s">
        <v>13</v>
      </c>
      <c r="F854" s="21" t="s">
        <v>13</v>
      </c>
      <c r="G854" s="21" t="s">
        <v>13</v>
      </c>
      <c r="H854" s="21" t="s">
        <v>14</v>
      </c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x14ac:dyDescent="0.25">
      <c r="A855" s="17">
        <v>2854</v>
      </c>
      <c r="B855" s="22" t="str">
        <f>HYPERLINK("https://phucninh.tuyenquang.gov.vn/", "UBND Ủy ban nhân dân xã Phúc Yên tỉnh Tuyên Quang")</f>
        <v>UBND Ủy ban nhân dân xã Phúc Yên tỉnh Tuyên Quang</v>
      </c>
      <c r="C855" s="19" t="s">
        <v>12</v>
      </c>
      <c r="D855" s="23"/>
      <c r="E855" s="21" t="s">
        <v>13</v>
      </c>
      <c r="F855" s="21" t="s">
        <v>13</v>
      </c>
      <c r="G855" s="21" t="s">
        <v>13</v>
      </c>
      <c r="H855" s="21" t="s">
        <v>13</v>
      </c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x14ac:dyDescent="0.25">
      <c r="A856" s="17">
        <v>2855</v>
      </c>
      <c r="B856" s="22" t="s">
        <v>231</v>
      </c>
      <c r="C856" s="24" t="s">
        <v>13</v>
      </c>
      <c r="D856" s="20" t="s">
        <v>43</v>
      </c>
      <c r="E856" s="21" t="s">
        <v>13</v>
      </c>
      <c r="F856" s="21" t="s">
        <v>13</v>
      </c>
      <c r="G856" s="21" t="s">
        <v>13</v>
      </c>
      <c r="H856" s="21" t="s">
        <v>14</v>
      </c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x14ac:dyDescent="0.25">
      <c r="A857" s="17">
        <v>2856</v>
      </c>
      <c r="B857" s="22" t="str">
        <f>HYPERLINK("http://lambinh.tuyenquang.gov.vn/vi/tin-bai/dong-chi-pho-chu-tich-ubnd-tinh-nguyen-the-giang-du-ngay-hoi-dai-doan-ket-toan-dan-toc-tai-xa-xuan-lap?type=NEWS&amp;id=131513", "UBND Ủy ban nhân dân xã Xuân Lập tỉnh Tuyên Quang")</f>
        <v>UBND Ủy ban nhân dân xã Xuân Lập tỉnh Tuyên Quang</v>
      </c>
      <c r="C857" s="19" t="s">
        <v>12</v>
      </c>
      <c r="D857" s="23"/>
      <c r="E857" s="21" t="s">
        <v>13</v>
      </c>
      <c r="F857" s="21" t="s">
        <v>13</v>
      </c>
      <c r="G857" s="21" t="s">
        <v>13</v>
      </c>
      <c r="H857" s="21" t="s">
        <v>13</v>
      </c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x14ac:dyDescent="0.25">
      <c r="A858" s="17">
        <v>2857</v>
      </c>
      <c r="B858" s="22" t="s">
        <v>232</v>
      </c>
      <c r="C858" s="24" t="s">
        <v>13</v>
      </c>
      <c r="D858" s="20" t="s">
        <v>43</v>
      </c>
      <c r="E858" s="21" t="s">
        <v>13</v>
      </c>
      <c r="F858" s="21" t="s">
        <v>13</v>
      </c>
      <c r="G858" s="21" t="s">
        <v>13</v>
      </c>
      <c r="H858" s="21" t="s">
        <v>14</v>
      </c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x14ac:dyDescent="0.25">
      <c r="A859" s="17">
        <v>2858</v>
      </c>
      <c r="B859" s="22" t="str">
        <f>HYPERLINK("http://lambinh.tuyenquang.gov.vn/vi/tin-bai/dai-bieu-hoi-dong-nhan-dan-tinh-khoa-xix-hoi-dong-nhan-dan-huyen-khoa-iii-hoi-dong-nhan-dan-xa-khoa-xxi-nhiem-ky-2021-2026-tiep-xuc-cu-tri-tai-xa-khuon-ha?type=NEWS&amp;id=130950", "UBND Ủy ban nhân dân xã Khuôn Hà tỉnh Tuyên Quang")</f>
        <v>UBND Ủy ban nhân dân xã Khuôn Hà tỉnh Tuyên Quang</v>
      </c>
      <c r="C859" s="19" t="s">
        <v>12</v>
      </c>
      <c r="D859" s="23"/>
      <c r="E859" s="21" t="s">
        <v>13</v>
      </c>
      <c r="F859" s="21" t="s">
        <v>13</v>
      </c>
      <c r="G859" s="21" t="s">
        <v>13</v>
      </c>
      <c r="H859" s="21" t="s">
        <v>13</v>
      </c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x14ac:dyDescent="0.25">
      <c r="A860" s="17">
        <v>2859</v>
      </c>
      <c r="B860" s="22" t="s">
        <v>233</v>
      </c>
      <c r="C860" s="24" t="s">
        <v>13</v>
      </c>
      <c r="D860" s="20"/>
      <c r="E860" s="21" t="s">
        <v>13</v>
      </c>
      <c r="F860" s="21" t="s">
        <v>13</v>
      </c>
      <c r="G860" s="21" t="s">
        <v>13</v>
      </c>
      <c r="H860" s="21" t="s">
        <v>14</v>
      </c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x14ac:dyDescent="0.25">
      <c r="A861" s="17">
        <v>2860</v>
      </c>
      <c r="B861" s="22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1" s="19" t="s">
        <v>12</v>
      </c>
      <c r="D861" s="23"/>
      <c r="E861" s="21" t="s">
        <v>13</v>
      </c>
      <c r="F861" s="21" t="s">
        <v>13</v>
      </c>
      <c r="G861" s="21" t="s">
        <v>13</v>
      </c>
      <c r="H861" s="21" t="s">
        <v>13</v>
      </c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x14ac:dyDescent="0.25">
      <c r="A862" s="17">
        <v>2861</v>
      </c>
      <c r="B862" s="22" t="s">
        <v>233</v>
      </c>
      <c r="C862" s="24" t="s">
        <v>13</v>
      </c>
      <c r="D862" s="20"/>
      <c r="E862" s="21" t="s">
        <v>13</v>
      </c>
      <c r="F862" s="21" t="s">
        <v>13</v>
      </c>
      <c r="G862" s="21" t="s">
        <v>13</v>
      </c>
      <c r="H862" s="21" t="s">
        <v>14</v>
      </c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x14ac:dyDescent="0.25">
      <c r="A863" s="17">
        <v>2862</v>
      </c>
      <c r="B863" s="22" t="str">
        <f>HYPERLINK("http://lambinh.tuyenquang.gov.vn/vi/tin-bai/uy-ban-nhan-dan-huyen-lam-binh?type=NEWS&amp;id=99949", "UBND Ủy ban nhân dân xã Lăng Can tỉnh Tuyên Quang")</f>
        <v>UBND Ủy ban nhân dân xã Lăng Can tỉnh Tuyên Quang</v>
      </c>
      <c r="C863" s="19" t="s">
        <v>12</v>
      </c>
      <c r="D863" s="23"/>
      <c r="E863" s="21" t="s">
        <v>13</v>
      </c>
      <c r="F863" s="21" t="s">
        <v>13</v>
      </c>
      <c r="G863" s="21" t="s">
        <v>13</v>
      </c>
      <c r="H863" s="21" t="s">
        <v>13</v>
      </c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x14ac:dyDescent="0.25">
      <c r="A864" s="17">
        <v>2863</v>
      </c>
      <c r="B864" s="18" t="str">
        <f>HYPERLINK("", "Công an xã Bình An tỉnh Tuyên Quang")</f>
        <v>Công an xã Bình An tỉnh Tuyên Quang</v>
      </c>
      <c r="C864" s="19" t="s">
        <v>12</v>
      </c>
      <c r="D864" s="20"/>
      <c r="E864" s="21" t="s">
        <v>13</v>
      </c>
      <c r="F864" s="21" t="s">
        <v>13</v>
      </c>
      <c r="G864" s="21" t="s">
        <v>13</v>
      </c>
      <c r="H864" s="21" t="s">
        <v>14</v>
      </c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x14ac:dyDescent="0.25">
      <c r="A865" s="17">
        <v>2864</v>
      </c>
      <c r="B865" s="22" t="str">
        <f>HYPERLINK("http://congbao.tuyenquang.gov.vn/van-ban/noi-ban-hanh/ubnd-huyen-ham-yen.html", "UBND Ủy ban nhân dân xã Bình An tỉnh Tuyên Quang")</f>
        <v>UBND Ủy ban nhân dân xã Bình An tỉnh Tuyên Quang</v>
      </c>
      <c r="C865" s="19" t="s">
        <v>12</v>
      </c>
      <c r="D865" s="23"/>
      <c r="E865" s="21" t="s">
        <v>13</v>
      </c>
      <c r="F865" s="21" t="s">
        <v>13</v>
      </c>
      <c r="G865" s="21" t="s">
        <v>13</v>
      </c>
      <c r="H865" s="21" t="s">
        <v>13</v>
      </c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x14ac:dyDescent="0.25">
      <c r="A866" s="17">
        <v>2865</v>
      </c>
      <c r="B866" s="22" t="s">
        <v>234</v>
      </c>
      <c r="C866" s="24" t="s">
        <v>13</v>
      </c>
      <c r="D866" s="20"/>
      <c r="E866" s="21" t="s">
        <v>13</v>
      </c>
      <c r="F866" s="21" t="s">
        <v>13</v>
      </c>
      <c r="G866" s="21" t="s">
        <v>13</v>
      </c>
      <c r="H866" s="21" t="s">
        <v>14</v>
      </c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x14ac:dyDescent="0.25">
      <c r="A867" s="17">
        <v>2866</v>
      </c>
      <c r="B867" s="22" t="str">
        <f>HYPERLINK("https://dichvucong.namdinh.gov.vn/portaldvc/KenhTin/dich-vu-cong-truc-tuyen.aspx?_dv=4284B5CC-ABA9-377A-83C7-14E8075CC074", "UBND Ủy ban nhân dân xã Hồng Quang tỉnh Tuyên Quang")</f>
        <v>UBND Ủy ban nhân dân xã Hồng Quang tỉnh Tuyên Quang</v>
      </c>
      <c r="C867" s="19" t="s">
        <v>12</v>
      </c>
      <c r="D867" s="23"/>
      <c r="E867" s="21" t="s">
        <v>13</v>
      </c>
      <c r="F867" s="21" t="s">
        <v>13</v>
      </c>
      <c r="G867" s="21" t="s">
        <v>13</v>
      </c>
      <c r="H867" s="21" t="s">
        <v>13</v>
      </c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x14ac:dyDescent="0.25">
      <c r="A868" s="17">
        <v>2867</v>
      </c>
      <c r="B868" s="22" t="s">
        <v>235</v>
      </c>
      <c r="C868" s="24" t="s">
        <v>13</v>
      </c>
      <c r="D868" s="20" t="s">
        <v>43</v>
      </c>
      <c r="E868" s="21" t="s">
        <v>13</v>
      </c>
      <c r="F868" s="21" t="s">
        <v>13</v>
      </c>
      <c r="G868" s="21" t="s">
        <v>13</v>
      </c>
      <c r="H868" s="21" t="s">
        <v>14</v>
      </c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x14ac:dyDescent="0.25">
      <c r="A869" s="17">
        <v>2868</v>
      </c>
      <c r="B869" s="22" t="str">
        <f>HYPERLINK("http://lambinh.tuyenquang.gov.vn/vi/tin-bai/lam-binh-cong-bo-quyet-dinh-cua-chu-tich-ubnd-tinh-cong-nhan-xa-tho-binh-dat-chuan-nong-thon-moi-nam-2021?type=NEWS&amp;id=105955", "UBND Ủy ban nhân dân xã Thổ Bình tỉnh Tuyên Quang")</f>
        <v>UBND Ủy ban nhân dân xã Thổ Bình tỉnh Tuyên Quang</v>
      </c>
      <c r="C869" s="19" t="s">
        <v>12</v>
      </c>
      <c r="D869" s="23"/>
      <c r="E869" s="21" t="s">
        <v>13</v>
      </c>
      <c r="F869" s="21" t="s">
        <v>13</v>
      </c>
      <c r="G869" s="21" t="s">
        <v>13</v>
      </c>
      <c r="H869" s="21" t="s">
        <v>13</v>
      </c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x14ac:dyDescent="0.25">
      <c r="A870" s="17">
        <v>2869</v>
      </c>
      <c r="B870" s="18" t="str">
        <f>HYPERLINK("https://www.facebook.com/conganthitrannahang/about", "Công an thị trấn Na Hang tỉnh Tuyên Quang")</f>
        <v>Công an thị trấn Na Hang tỉnh Tuyên Quang</v>
      </c>
      <c r="C870" s="19" t="s">
        <v>12</v>
      </c>
      <c r="D870" s="20" t="s">
        <v>43</v>
      </c>
      <c r="E870" s="21" t="s">
        <v>13</v>
      </c>
      <c r="F870" s="21" t="s">
        <v>13</v>
      </c>
      <c r="G870" s="21" t="s">
        <v>13</v>
      </c>
      <c r="H870" s="21" t="s">
        <v>14</v>
      </c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x14ac:dyDescent="0.25">
      <c r="A871" s="17">
        <v>2870</v>
      </c>
      <c r="B871" s="22" t="str">
        <f>HYPERLINK("https://nahang.tuyenquang.gov.vn/", "UBND Ủy ban nhân dân thị trấn Na Hang tỉnh Tuyên Quang")</f>
        <v>UBND Ủy ban nhân dân thị trấn Na Hang tỉnh Tuyên Quang</v>
      </c>
      <c r="C871" s="19" t="s">
        <v>12</v>
      </c>
      <c r="D871" s="23"/>
      <c r="E871" s="21" t="s">
        <v>13</v>
      </c>
      <c r="F871" s="21" t="s">
        <v>13</v>
      </c>
      <c r="G871" s="21" t="s">
        <v>13</v>
      </c>
      <c r="H871" s="21" t="s">
        <v>13</v>
      </c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x14ac:dyDescent="0.25">
      <c r="A872" s="17">
        <v>2871</v>
      </c>
      <c r="B872" s="22" t="s">
        <v>236</v>
      </c>
      <c r="C872" s="24" t="s">
        <v>13</v>
      </c>
      <c r="D872" s="20" t="s">
        <v>43</v>
      </c>
      <c r="E872" s="21" t="s">
        <v>13</v>
      </c>
      <c r="F872" s="21" t="s">
        <v>13</v>
      </c>
      <c r="G872" s="21" t="s">
        <v>13</v>
      </c>
      <c r="H872" s="21" t="s">
        <v>14</v>
      </c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x14ac:dyDescent="0.25">
      <c r="A873" s="17">
        <v>2872</v>
      </c>
      <c r="B873" s="22" t="str">
        <f>HYPERLINK("http://congbao.tuyenquang.gov.vn/van-ban/linh-vuc/ngoai-vu.html", "UBND Ủy ban nhân dân xã Sinh Long tỉnh Tuyên Quang")</f>
        <v>UBND Ủy ban nhân dân xã Sinh Long tỉnh Tuyên Quang</v>
      </c>
      <c r="C873" s="19" t="s">
        <v>12</v>
      </c>
      <c r="D873" s="23"/>
      <c r="E873" s="21" t="s">
        <v>13</v>
      </c>
      <c r="F873" s="21" t="s">
        <v>13</v>
      </c>
      <c r="G873" s="21" t="s">
        <v>13</v>
      </c>
      <c r="H873" s="21" t="s">
        <v>13</v>
      </c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x14ac:dyDescent="0.25">
      <c r="A874" s="17">
        <v>2873</v>
      </c>
      <c r="B874" s="22" t="s">
        <v>237</v>
      </c>
      <c r="C874" s="24" t="s">
        <v>13</v>
      </c>
      <c r="D874" s="20" t="s">
        <v>43</v>
      </c>
      <c r="E874" s="21" t="s">
        <v>13</v>
      </c>
      <c r="F874" s="21" t="s">
        <v>13</v>
      </c>
      <c r="G874" s="21" t="s">
        <v>13</v>
      </c>
      <c r="H874" s="21" t="s">
        <v>14</v>
      </c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x14ac:dyDescent="0.25">
      <c r="A875" s="17">
        <v>2874</v>
      </c>
      <c r="B875" s="22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875" s="19" t="s">
        <v>12</v>
      </c>
      <c r="D875" s="23"/>
      <c r="E875" s="21" t="s">
        <v>13</v>
      </c>
      <c r="F875" s="21" t="s">
        <v>13</v>
      </c>
      <c r="G875" s="21" t="s">
        <v>13</v>
      </c>
      <c r="H875" s="21" t="s">
        <v>13</v>
      </c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x14ac:dyDescent="0.25">
      <c r="A876" s="17">
        <v>2875</v>
      </c>
      <c r="B876" s="22" t="s">
        <v>238</v>
      </c>
      <c r="C876" s="24" t="s">
        <v>13</v>
      </c>
      <c r="D876" s="20" t="s">
        <v>43</v>
      </c>
      <c r="E876" s="21" t="s">
        <v>13</v>
      </c>
      <c r="F876" s="21" t="s">
        <v>13</v>
      </c>
      <c r="G876" s="21" t="s">
        <v>13</v>
      </c>
      <c r="H876" s="21" t="s">
        <v>14</v>
      </c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x14ac:dyDescent="0.25">
      <c r="A877" s="17">
        <v>2876</v>
      </c>
      <c r="B877" s="22" t="str">
        <f>HYPERLINK("http://congbao.tuyenquang.gov.vn/van-ban/noi-ban-hanh/ubnd-huyen-na-hang/trang-3.html", "UBND Ủy ban nhân dân xã Thượng Nông tỉnh Tuyên Quang")</f>
        <v>UBND Ủy ban nhân dân xã Thượng Nông tỉnh Tuyên Quang</v>
      </c>
      <c r="C877" s="19" t="s">
        <v>12</v>
      </c>
      <c r="D877" s="23"/>
      <c r="E877" s="21" t="s">
        <v>13</v>
      </c>
      <c r="F877" s="21" t="s">
        <v>13</v>
      </c>
      <c r="G877" s="21" t="s">
        <v>13</v>
      </c>
      <c r="H877" s="21" t="s">
        <v>13</v>
      </c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x14ac:dyDescent="0.25">
      <c r="A878" s="17">
        <v>2877</v>
      </c>
      <c r="B878" s="22" t="s">
        <v>239</v>
      </c>
      <c r="C878" s="24" t="s">
        <v>13</v>
      </c>
      <c r="D878" s="20" t="s">
        <v>43</v>
      </c>
      <c r="E878" s="21" t="s">
        <v>13</v>
      </c>
      <c r="F878" s="21" t="s">
        <v>13</v>
      </c>
      <c r="G878" s="21" t="s">
        <v>13</v>
      </c>
      <c r="H878" s="21" t="s">
        <v>14</v>
      </c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x14ac:dyDescent="0.25">
      <c r="A879" s="17">
        <v>2878</v>
      </c>
      <c r="B879" s="22" t="str">
        <f>HYPERLINK("http://congbao.tuyenquang.gov.vn/van-ban/noi-ban-hanh/ubnd-huyen-na-hang.html", "UBND Ủy ban nhân dân xã Côn Lôn tỉnh Tuyên Quang")</f>
        <v>UBND Ủy ban nhân dân xã Côn Lôn tỉnh Tuyên Quang</v>
      </c>
      <c r="C879" s="19" t="s">
        <v>12</v>
      </c>
      <c r="D879" s="23"/>
      <c r="E879" s="21" t="s">
        <v>13</v>
      </c>
      <c r="F879" s="21" t="s">
        <v>13</v>
      </c>
      <c r="G879" s="21" t="s">
        <v>13</v>
      </c>
      <c r="H879" s="21" t="s">
        <v>13</v>
      </c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x14ac:dyDescent="0.25">
      <c r="A880" s="17">
        <v>2879</v>
      </c>
      <c r="B880" s="18" t="str">
        <f>HYPERLINK("https://www.facebook.com/profile.php?id=100072500229729", "Công an xã Yên Hoa tỉnh Tuyên Quang")</f>
        <v>Công an xã Yên Hoa tỉnh Tuyên Quang</v>
      </c>
      <c r="C880" s="19" t="s">
        <v>12</v>
      </c>
      <c r="D880" s="20" t="s">
        <v>43</v>
      </c>
      <c r="E880" s="21" t="s">
        <v>13</v>
      </c>
      <c r="F880" s="21" t="str">
        <f>HYPERLINK("mailto:conganyenhoa123@gmail.com", "conganyenhoa123@gmail.com")</f>
        <v>conganyenhoa123@gmail.com</v>
      </c>
      <c r="G880" s="21" t="s">
        <v>13</v>
      </c>
      <c r="H880" s="21" t="s">
        <v>14</v>
      </c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x14ac:dyDescent="0.25">
      <c r="A881" s="17">
        <v>2880</v>
      </c>
      <c r="B881" s="22" t="str">
        <f>HYPERLINK("http://nahang.tuyenquang.gov.vn/vi/tin-bai/dong-chi-chu-tich-ubnd-huyen-lam-viec-voi-xa-yen-hoa-ve-cong-tac-quan-ly-dat-dai-cho-hanh-lang-an-toan-giao-thong?type=NEWS&amp;id=112379", "UBND Ủy ban nhân dân xã Yên Hoa tỉnh Tuyên Quang")</f>
        <v>UBND Ủy ban nhân dân xã Yên Hoa tỉnh Tuyên Quang</v>
      </c>
      <c r="C881" s="19" t="s">
        <v>12</v>
      </c>
      <c r="D881" s="23"/>
      <c r="E881" s="21" t="s">
        <v>13</v>
      </c>
      <c r="F881" s="21" t="s">
        <v>13</v>
      </c>
      <c r="G881" s="21" t="s">
        <v>13</v>
      </c>
      <c r="H881" s="21" t="s">
        <v>13</v>
      </c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x14ac:dyDescent="0.25">
      <c r="A882" s="17">
        <v>2881</v>
      </c>
      <c r="B882" s="22" t="s">
        <v>240</v>
      </c>
      <c r="C882" s="24" t="s">
        <v>13</v>
      </c>
      <c r="D882" s="20" t="s">
        <v>43</v>
      </c>
      <c r="E882" s="21" t="s">
        <v>13</v>
      </c>
      <c r="F882" s="21" t="s">
        <v>13</v>
      </c>
      <c r="G882" s="21" t="s">
        <v>13</v>
      </c>
      <c r="H882" s="21" t="s">
        <v>14</v>
      </c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x14ac:dyDescent="0.25">
      <c r="A883" s="17">
        <v>2882</v>
      </c>
      <c r="B883" s="22" t="str">
        <f>HYPERLINK("https://dongtrieu.quangninh.gov.vn/Trang/ChiTietBVGioiThieu.aspx?bvid=219", "UBND Ủy ban nhân dân xã Hồng Thái tỉnh Tuyên Quang")</f>
        <v>UBND Ủy ban nhân dân xã Hồng Thái tỉnh Tuyên Quang</v>
      </c>
      <c r="C883" s="19" t="s">
        <v>12</v>
      </c>
      <c r="D883" s="23"/>
      <c r="E883" s="21" t="s">
        <v>13</v>
      </c>
      <c r="F883" s="21" t="s">
        <v>13</v>
      </c>
      <c r="G883" s="21" t="s">
        <v>13</v>
      </c>
      <c r="H883" s="21" t="s">
        <v>13</v>
      </c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x14ac:dyDescent="0.25">
      <c r="A884" s="17">
        <v>2883</v>
      </c>
      <c r="B884" s="22" t="s">
        <v>241</v>
      </c>
      <c r="C884" s="24" t="s">
        <v>13</v>
      </c>
      <c r="D884" s="20" t="s">
        <v>43</v>
      </c>
      <c r="E884" s="21" t="s">
        <v>13</v>
      </c>
      <c r="F884" s="21" t="s">
        <v>13</v>
      </c>
      <c r="G884" s="21" t="s">
        <v>13</v>
      </c>
      <c r="H884" s="21" t="s">
        <v>14</v>
      </c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x14ac:dyDescent="0.25">
      <c r="A885" s="17">
        <v>2884</v>
      </c>
      <c r="B885" s="22" t="str">
        <f>HYPERLINK("http://congbao.tuyenquang.gov.vn/media/files/old/243-2022-qd-ubnd.pdf", "UBND Ủy ban nhân dân xã Đà Vị tỉnh Tuyên Quang")</f>
        <v>UBND Ủy ban nhân dân xã Đà Vị tỉnh Tuyên Quang</v>
      </c>
      <c r="C885" s="19" t="s">
        <v>12</v>
      </c>
      <c r="D885" s="23"/>
      <c r="E885" s="21" t="s">
        <v>13</v>
      </c>
      <c r="F885" s="21" t="s">
        <v>13</v>
      </c>
      <c r="G885" s="21" t="s">
        <v>13</v>
      </c>
      <c r="H885" s="21" t="s">
        <v>13</v>
      </c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x14ac:dyDescent="0.25">
      <c r="A886" s="17">
        <v>2885</v>
      </c>
      <c r="B886" s="18" t="str">
        <f>HYPERLINK("", "Công an xã Khau Tinh tỉnh Tuyên Quang")</f>
        <v>Công an xã Khau Tinh tỉnh Tuyên Quang</v>
      </c>
      <c r="C886" s="19" t="s">
        <v>12</v>
      </c>
      <c r="D886" s="20" t="s">
        <v>43</v>
      </c>
      <c r="E886" s="21" t="s">
        <v>13</v>
      </c>
      <c r="F886" s="21" t="s">
        <v>13</v>
      </c>
      <c r="G886" s="21" t="s">
        <v>13</v>
      </c>
      <c r="H886" s="21" t="s">
        <v>14</v>
      </c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x14ac:dyDescent="0.25">
      <c r="A887" s="17">
        <v>2886</v>
      </c>
      <c r="B887" s="22" t="str">
        <f>HYPERLINK("http://congbao.tuyenquang.gov.vn/van-ban/noi-ban-hanh/ubnd-huyen-na-hang.html", "UBND Ủy ban nhân dân xã Khau Tinh tỉnh Tuyên Quang")</f>
        <v>UBND Ủy ban nhân dân xã Khau Tinh tỉnh Tuyên Quang</v>
      </c>
      <c r="C887" s="19" t="s">
        <v>12</v>
      </c>
      <c r="D887" s="23"/>
      <c r="E887" s="21" t="s">
        <v>13</v>
      </c>
      <c r="F887" s="21" t="s">
        <v>13</v>
      </c>
      <c r="G887" s="21" t="s">
        <v>13</v>
      </c>
      <c r="H887" s="21" t="s">
        <v>13</v>
      </c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x14ac:dyDescent="0.25">
      <c r="A888" s="17">
        <v>2887</v>
      </c>
      <c r="B888" s="18" t="str">
        <f>HYPERLINK("https://www.facebook.com/profile.php?id=100071148390820", "Công an xã Sơn Phú tỉnh Tuyên Quang")</f>
        <v>Công an xã Sơn Phú tỉnh Tuyên Quang</v>
      </c>
      <c r="C888" s="19" t="s">
        <v>12</v>
      </c>
      <c r="D888" s="20" t="s">
        <v>43</v>
      </c>
      <c r="E888" s="21" t="s">
        <v>13</v>
      </c>
      <c r="F888" s="21" t="s">
        <v>13</v>
      </c>
      <c r="G888" s="21" t="s">
        <v>13</v>
      </c>
      <c r="H888" s="21" t="s">
        <v>14</v>
      </c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x14ac:dyDescent="0.25">
      <c r="A889" s="17">
        <v>2888</v>
      </c>
      <c r="B889" s="22" t="str">
        <f>HYPERLINK("https://nahang.tuyenquang.gov.vn/", "UBND Ủy ban nhân dân xã Sơn Phú tỉnh Tuyên Quang")</f>
        <v>UBND Ủy ban nhân dân xã Sơn Phú tỉnh Tuyên Quang</v>
      </c>
      <c r="C889" s="19" t="s">
        <v>12</v>
      </c>
      <c r="D889" s="23"/>
      <c r="E889" s="21" t="s">
        <v>13</v>
      </c>
      <c r="F889" s="21" t="s">
        <v>13</v>
      </c>
      <c r="G889" s="21" t="s">
        <v>13</v>
      </c>
      <c r="H889" s="21" t="s">
        <v>13</v>
      </c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x14ac:dyDescent="0.25">
      <c r="A890" s="17">
        <v>2889</v>
      </c>
      <c r="B890" s="22" t="str">
        <f>HYPERLINK("https://www.facebook.com/p/C%C3%B4ng-An-x%C3%A3-N%C4%83ng-Kh%E1%BA%A3-huy%E1%BB%87n-Na-Hang-t%E1%BB%89nh-Tuy%C3%AAn-Quang-100070231839560/", "Công an xã Năng Khả tỉnh Tuyên Quang")</f>
        <v>Công an xã Năng Khả tỉnh Tuyên Quang</v>
      </c>
      <c r="C890" s="19" t="s">
        <v>12</v>
      </c>
      <c r="D890" s="20" t="s">
        <v>43</v>
      </c>
      <c r="E890" s="21" t="s">
        <v>13</v>
      </c>
      <c r="F890" s="21" t="s">
        <v>13</v>
      </c>
      <c r="G890" s="21" t="s">
        <v>13</v>
      </c>
      <c r="H890" s="21" t="s">
        <v>14</v>
      </c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x14ac:dyDescent="0.25">
      <c r="A891" s="17">
        <v>2890</v>
      </c>
      <c r="B891" s="22" t="str">
        <f>HYPERLINK("https://phucninh.tuyenquang.gov.vn/vi/tin-bai/ky-hop-chuyen-de-hoi-dong-nhan-dan-xa-phuc-ninh-khoa-xxi-nhiem-ky-2021-2026?type=NEWS&amp;id=127445", "UBND Ủy ban nhân dân xã Năng Khả tỉnh Tuyên Quang")</f>
        <v>UBND Ủy ban nhân dân xã Năng Khả tỉnh Tuyên Quang</v>
      </c>
      <c r="C891" s="19" t="s">
        <v>12</v>
      </c>
      <c r="D891" s="23"/>
      <c r="E891" s="21" t="s">
        <v>13</v>
      </c>
      <c r="F891" s="21" t="s">
        <v>13</v>
      </c>
      <c r="G891" s="21" t="s">
        <v>13</v>
      </c>
      <c r="H891" s="21" t="s">
        <v>13</v>
      </c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x14ac:dyDescent="0.25">
      <c r="A892" s="17">
        <v>2891</v>
      </c>
      <c r="B892" s="22" t="s">
        <v>242</v>
      </c>
      <c r="C892" s="24" t="s">
        <v>13</v>
      </c>
      <c r="D892" s="20" t="s">
        <v>43</v>
      </c>
      <c r="E892" s="21" t="s">
        <v>13</v>
      </c>
      <c r="F892" s="21" t="s">
        <v>13</v>
      </c>
      <c r="G892" s="21" t="s">
        <v>13</v>
      </c>
      <c r="H892" s="21" t="s">
        <v>14</v>
      </c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x14ac:dyDescent="0.25">
      <c r="A893" s="17">
        <v>2892</v>
      </c>
      <c r="B893" s="22" t="str">
        <f>HYPERLINK("http://nahang.tuyenquang.gov.vn/vi/tin-bai/phuc-dung-bao-ton-le-hoi-gia-com-cua-dan-toc-tay-xa-thanh-tuong?type=NEWS&amp;id=129181", "UBND Ủy ban nhân dân xã Thanh Tương tỉnh Tuyên Quang")</f>
        <v>UBND Ủy ban nhân dân xã Thanh Tương tỉnh Tuyên Quang</v>
      </c>
      <c r="C893" s="19" t="s">
        <v>12</v>
      </c>
      <c r="D893" s="23"/>
      <c r="E893" s="21" t="s">
        <v>13</v>
      </c>
      <c r="F893" s="21" t="s">
        <v>13</v>
      </c>
      <c r="G893" s="21" t="s">
        <v>13</v>
      </c>
      <c r="H893" s="21" t="s">
        <v>13</v>
      </c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x14ac:dyDescent="0.25">
      <c r="A894" s="17">
        <v>2893</v>
      </c>
      <c r="B894" s="22" t="s">
        <v>243</v>
      </c>
      <c r="C894" s="24" t="s">
        <v>13</v>
      </c>
      <c r="D894" s="20" t="s">
        <v>43</v>
      </c>
      <c r="E894" s="21" t="s">
        <v>13</v>
      </c>
      <c r="F894" s="21" t="s">
        <v>13</v>
      </c>
      <c r="G894" s="21" t="s">
        <v>13</v>
      </c>
      <c r="H894" s="21" t="s">
        <v>14</v>
      </c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x14ac:dyDescent="0.25">
      <c r="A895" s="17">
        <v>2894</v>
      </c>
      <c r="B895" s="22" t="str">
        <f>HYPERLINK("http://congbao.tuyenquang.gov.vn/van-ban/the-loai/quyet-dinh/trang-3.html", "UBND Ủy ban nhân dân thị trấn Vĩnh Lộc tỉnh Tuyên Quang")</f>
        <v>UBND Ủy ban nhân dân thị trấn Vĩnh Lộc tỉnh Tuyên Quang</v>
      </c>
      <c r="C895" s="19" t="s">
        <v>12</v>
      </c>
      <c r="D895" s="23"/>
      <c r="E895" s="21" t="s">
        <v>13</v>
      </c>
      <c r="F895" s="21" t="s">
        <v>13</v>
      </c>
      <c r="G895" s="21" t="s">
        <v>13</v>
      </c>
      <c r="H895" s="21" t="s">
        <v>13</v>
      </c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x14ac:dyDescent="0.25">
      <c r="A896" s="17">
        <v>2895</v>
      </c>
      <c r="B896" s="22" t="s">
        <v>244</v>
      </c>
      <c r="C896" s="24" t="s">
        <v>13</v>
      </c>
      <c r="D896" s="20" t="s">
        <v>43</v>
      </c>
      <c r="E896" s="21" t="s">
        <v>13</v>
      </c>
      <c r="F896" s="21" t="s">
        <v>13</v>
      </c>
      <c r="G896" s="21" t="s">
        <v>13</v>
      </c>
      <c r="H896" s="21" t="s">
        <v>14</v>
      </c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x14ac:dyDescent="0.25">
      <c r="A897" s="17">
        <v>2896</v>
      </c>
      <c r="B897" s="22" t="str">
        <f>HYPERLINK("http://lambinh.tuyenquang.gov.vn/vi/tin-bai/hoi-nghi-cho-y-kien-do-an-quy-hoach-chung-do-thi-moi-xa-phuc-son-huyen-lam-binh-tinh-tuyen-quang?type=NEWS&amp;id=114252", "UBND Ủy ban nhân dân xã Phúc Sơn tỉnh Tuyên Quang")</f>
        <v>UBND Ủy ban nhân dân xã Phúc Sơn tỉnh Tuyên Quang</v>
      </c>
      <c r="C897" s="19" t="s">
        <v>12</v>
      </c>
      <c r="D897" s="23"/>
      <c r="E897" s="21" t="s">
        <v>13</v>
      </c>
      <c r="F897" s="21" t="s">
        <v>13</v>
      </c>
      <c r="G897" s="21" t="s">
        <v>13</v>
      </c>
      <c r="H897" s="21" t="s">
        <v>13</v>
      </c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x14ac:dyDescent="0.25">
      <c r="A898" s="17">
        <v>2897</v>
      </c>
      <c r="B898" s="18" t="str">
        <f>HYPERLINK("https://www.facebook.com/profile.php?id=61551074405643", "Công an xã Minh Quang tỉnh Tuyên Quang")</f>
        <v>Công an xã Minh Quang tỉnh Tuyên Quang</v>
      </c>
      <c r="C898" s="19" t="s">
        <v>12</v>
      </c>
      <c r="D898" s="20" t="s">
        <v>43</v>
      </c>
      <c r="E898" s="21" t="s">
        <v>245</v>
      </c>
      <c r="F898" s="21" t="s">
        <v>13</v>
      </c>
      <c r="G898" s="21" t="s">
        <v>246</v>
      </c>
      <c r="H898" s="21" t="s">
        <v>13</v>
      </c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x14ac:dyDescent="0.25">
      <c r="A899" s="17">
        <v>2898</v>
      </c>
      <c r="B899" s="22" t="str">
        <f>HYPERLINK("http://lambinh.tuyenquang.gov.vn/vi/tin-bai/ong-nguyen-the-giang-tinh-uy-vien-pho-chu-tich-ubnd-tinh-tiep-xuc-cu-tri-xa-minh-quang-huyen-lam-binh?type=NEWS&amp;id=130986", "UBND Ủy ban nhân dân xã Minh Quang tỉnh Tuyên Quang")</f>
        <v>UBND Ủy ban nhân dân xã Minh Quang tỉnh Tuyên Quang</v>
      </c>
      <c r="C899" s="19" t="s">
        <v>12</v>
      </c>
      <c r="D899" s="23"/>
      <c r="E899" s="21" t="s">
        <v>13</v>
      </c>
      <c r="F899" s="21" t="s">
        <v>13</v>
      </c>
      <c r="G899" s="21" t="s">
        <v>13</v>
      </c>
      <c r="H899" s="21" t="s">
        <v>13</v>
      </c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x14ac:dyDescent="0.25">
      <c r="A900" s="17">
        <v>2899</v>
      </c>
      <c r="B900" s="18" t="str">
        <f>HYPERLINK("https://www.facebook.com/profile.php?id=100075828862798", "Công an xã Trung Hà tỉnh Tuyên Quang")</f>
        <v>Công an xã Trung Hà tỉnh Tuyên Quang</v>
      </c>
      <c r="C900" s="19" t="s">
        <v>12</v>
      </c>
      <c r="D900" s="20" t="s">
        <v>43</v>
      </c>
      <c r="E900" s="21" t="s">
        <v>13</v>
      </c>
      <c r="F900" s="21" t="s">
        <v>13</v>
      </c>
      <c r="G900" s="21" t="s">
        <v>13</v>
      </c>
      <c r="H900" s="21" t="s">
        <v>14</v>
      </c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x14ac:dyDescent="0.25">
      <c r="A901" s="17">
        <v>2900</v>
      </c>
      <c r="B901" s="22" t="str">
        <f>HYPERLINK("http://congbao.tuyenquang.gov.vn/van-ban/linh-vuc/van-hoa-tt-du-lich.html", "UBND Ủy ban nhân dân xã Trung Hà tỉnh Tuyên Quang")</f>
        <v>UBND Ủy ban nhân dân xã Trung Hà tỉnh Tuyên Quang</v>
      </c>
      <c r="C901" s="19" t="s">
        <v>12</v>
      </c>
      <c r="D901" s="23"/>
      <c r="E901" s="21" t="s">
        <v>13</v>
      </c>
      <c r="F901" s="21" t="s">
        <v>13</v>
      </c>
      <c r="G901" s="21" t="s">
        <v>13</v>
      </c>
      <c r="H901" s="21" t="s">
        <v>13</v>
      </c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x14ac:dyDescent="0.25">
      <c r="A902" s="17">
        <v>2901</v>
      </c>
      <c r="B902" s="22" t="s">
        <v>247</v>
      </c>
      <c r="C902" s="24" t="s">
        <v>13</v>
      </c>
      <c r="D902" s="20" t="s">
        <v>43</v>
      </c>
      <c r="E902" s="21" t="s">
        <v>13</v>
      </c>
      <c r="F902" s="21" t="s">
        <v>13</v>
      </c>
      <c r="G902" s="21" t="s">
        <v>13</v>
      </c>
      <c r="H902" s="21" t="s">
        <v>14</v>
      </c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x14ac:dyDescent="0.25">
      <c r="A903" s="17">
        <v>2902</v>
      </c>
      <c r="B903" s="22" t="str">
        <f>HYPERLINK("https://m.chiemhoa.gov.vn/ubnd-xa-thi-tran.html", "UBND Ủy ban nhân dân xã Tân Mỹ tỉnh Tuyên Quang")</f>
        <v>UBND Ủy ban nhân dân xã Tân Mỹ tỉnh Tuyên Quang</v>
      </c>
      <c r="C903" s="19" t="s">
        <v>12</v>
      </c>
      <c r="D903" s="23"/>
      <c r="E903" s="21" t="s">
        <v>13</v>
      </c>
      <c r="F903" s="21" t="s">
        <v>13</v>
      </c>
      <c r="G903" s="21" t="s">
        <v>13</v>
      </c>
      <c r="H903" s="21" t="s">
        <v>13</v>
      </c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x14ac:dyDescent="0.25">
      <c r="A904" s="17">
        <v>2903</v>
      </c>
      <c r="B904" s="22" t="s">
        <v>248</v>
      </c>
      <c r="C904" s="24" t="s">
        <v>13</v>
      </c>
      <c r="D904" s="20" t="s">
        <v>43</v>
      </c>
      <c r="E904" s="21" t="s">
        <v>13</v>
      </c>
      <c r="F904" s="21" t="s">
        <v>13</v>
      </c>
      <c r="G904" s="21" t="s">
        <v>13</v>
      </c>
      <c r="H904" s="21" t="s">
        <v>14</v>
      </c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x14ac:dyDescent="0.25">
      <c r="A905" s="17">
        <v>2904</v>
      </c>
      <c r="B905" s="22" t="str">
        <f>HYPERLINK("https://m.chiemhoa.gov.vn/ubnd-xa-thi-tran.html", "UBND Ủy ban nhân dân xã Hà Lang tỉnh Tuyên Quang")</f>
        <v>UBND Ủy ban nhân dân xã Hà Lang tỉnh Tuyên Quang</v>
      </c>
      <c r="C905" s="19" t="s">
        <v>12</v>
      </c>
      <c r="D905" s="23"/>
      <c r="E905" s="21" t="s">
        <v>13</v>
      </c>
      <c r="F905" s="21" t="s">
        <v>13</v>
      </c>
      <c r="G905" s="21" t="s">
        <v>13</v>
      </c>
      <c r="H905" s="21" t="s">
        <v>13</v>
      </c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x14ac:dyDescent="0.25">
      <c r="A906" s="17">
        <v>2905</v>
      </c>
      <c r="B906" s="22" t="s">
        <v>249</v>
      </c>
      <c r="C906" s="24" t="s">
        <v>13</v>
      </c>
      <c r="D906" s="20"/>
      <c r="E906" s="21" t="s">
        <v>13</v>
      </c>
      <c r="F906" s="21" t="s">
        <v>13</v>
      </c>
      <c r="G906" s="21" t="s">
        <v>13</v>
      </c>
      <c r="H906" s="21" t="s">
        <v>14</v>
      </c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x14ac:dyDescent="0.25">
      <c r="A907" s="17">
        <v>2906</v>
      </c>
      <c r="B907" s="22" t="str">
        <f>HYPERLINK("https://m.chiemhoa.gov.vn/ubnd-xa-thi-tran.html", "UBND Ủy ban nhân dân xã Hùng Mỹ tỉnh Tuyên Quang")</f>
        <v>UBND Ủy ban nhân dân xã Hùng Mỹ tỉnh Tuyên Quang</v>
      </c>
      <c r="C907" s="19" t="s">
        <v>12</v>
      </c>
      <c r="D907" s="23"/>
      <c r="E907" s="21" t="s">
        <v>13</v>
      </c>
      <c r="F907" s="21" t="s">
        <v>13</v>
      </c>
      <c r="G907" s="21" t="s">
        <v>13</v>
      </c>
      <c r="H907" s="21" t="s">
        <v>13</v>
      </c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x14ac:dyDescent="0.25">
      <c r="A908" s="17">
        <v>2907</v>
      </c>
      <c r="B908" s="22" t="str">
        <f>HYPERLINK("https://www.facebook.com/p/C%C3%B4ng-an-x%C3%A3-Y%C3%AAn-L%E1%BA%ADp-100073524621443/", "Công an xã Yên Lập tỉnh Tuyên Quang")</f>
        <v>Công an xã Yên Lập tỉnh Tuyên Quang</v>
      </c>
      <c r="C908" s="19" t="s">
        <v>12</v>
      </c>
      <c r="D908" s="20"/>
      <c r="E908" s="21" t="s">
        <v>13</v>
      </c>
      <c r="F908" s="21" t="s">
        <v>13</v>
      </c>
      <c r="G908" s="21" t="s">
        <v>13</v>
      </c>
      <c r="H908" s="21" t="s">
        <v>14</v>
      </c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x14ac:dyDescent="0.25">
      <c r="A909" s="17">
        <v>2908</v>
      </c>
      <c r="B909" s="22" t="str">
        <f>HYPERLINK("https://m.chiemhoa.gov.vn/ubnd-xa-thi-tran.html", "UBND Ủy ban nhân dân xã Yên Lập tỉnh Tuyên Quang")</f>
        <v>UBND Ủy ban nhân dân xã Yên Lập tỉnh Tuyên Quang</v>
      </c>
      <c r="C909" s="19" t="s">
        <v>12</v>
      </c>
      <c r="D909" s="23"/>
      <c r="E909" s="21" t="s">
        <v>13</v>
      </c>
      <c r="F909" s="21" t="s">
        <v>13</v>
      </c>
      <c r="G909" s="21" t="s">
        <v>13</v>
      </c>
      <c r="H909" s="21" t="s">
        <v>13</v>
      </c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x14ac:dyDescent="0.25">
      <c r="A910" s="17">
        <v>2909</v>
      </c>
      <c r="B910" s="22" t="s">
        <v>250</v>
      </c>
      <c r="C910" s="24" t="s">
        <v>13</v>
      </c>
      <c r="D910" s="20"/>
      <c r="E910" s="21" t="s">
        <v>13</v>
      </c>
      <c r="F910" s="21" t="s">
        <v>13</v>
      </c>
      <c r="G910" s="21" t="s">
        <v>13</v>
      </c>
      <c r="H910" s="21" t="s">
        <v>14</v>
      </c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x14ac:dyDescent="0.25">
      <c r="A911" s="17">
        <v>2910</v>
      </c>
      <c r="B911" s="22" t="str">
        <f>HYPERLINK("http://tanlong.tuyenquang.gov.vn/vi/tin-bai/uy-ban-nhan-dan-xa-tan-long-huyen-yen-son-tinh-tuyen-quang-to-chuc-ngay-hoi-toan-dan-bao-ve-an-ninh-to-quoc-ngay-1682024?type=NEWS&amp;id=123167", "UBND Ủy ban nhân dân xã Tân An tỉnh Tuyên Quang")</f>
        <v>UBND Ủy ban nhân dân xã Tân An tỉnh Tuyên Quang</v>
      </c>
      <c r="C911" s="19" t="s">
        <v>12</v>
      </c>
      <c r="D911" s="23"/>
      <c r="E911" s="21" t="s">
        <v>13</v>
      </c>
      <c r="F911" s="21" t="s">
        <v>13</v>
      </c>
      <c r="G911" s="21" t="s">
        <v>13</v>
      </c>
      <c r="H911" s="21" t="s">
        <v>13</v>
      </c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x14ac:dyDescent="0.25">
      <c r="A912" s="17">
        <v>2911</v>
      </c>
      <c r="B912" s="22" t="s">
        <v>251</v>
      </c>
      <c r="C912" s="24" t="s">
        <v>13</v>
      </c>
      <c r="D912" s="20" t="s">
        <v>43</v>
      </c>
      <c r="E912" s="21" t="s">
        <v>13</v>
      </c>
      <c r="F912" s="21" t="s">
        <v>13</v>
      </c>
      <c r="G912" s="21" t="s">
        <v>13</v>
      </c>
      <c r="H912" s="21" t="s">
        <v>14</v>
      </c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x14ac:dyDescent="0.25">
      <c r="A913" s="17">
        <v>2912</v>
      </c>
      <c r="B913" s="22" t="str">
        <f>HYPERLINK("http://congbao.tuyenquang.gov.vn/van-ban/noi-ban-hanh/uy-ban-nhan-dan-tinh/trang-78.html", "UBND Ủy ban nhân dân xã Bình Phú tỉnh Tuyên Quang")</f>
        <v>UBND Ủy ban nhân dân xã Bình Phú tỉnh Tuyên Quang</v>
      </c>
      <c r="C913" s="19" t="s">
        <v>12</v>
      </c>
      <c r="D913" s="23"/>
      <c r="E913" s="21" t="s">
        <v>13</v>
      </c>
      <c r="F913" s="21" t="s">
        <v>13</v>
      </c>
      <c r="G913" s="21" t="s">
        <v>13</v>
      </c>
      <c r="H913" s="21" t="s">
        <v>13</v>
      </c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x14ac:dyDescent="0.25">
      <c r="A914" s="17">
        <v>2913</v>
      </c>
      <c r="B914" s="22" t="str">
        <f>HYPERLINK("https://www.facebook.com/p/C%C3%B4ng-an-x%C3%A3-Xu%C3%A2n-Quang-100057251538152/", "Công an xã Xuân Quang tỉnh Tuyên Quang")</f>
        <v>Công an xã Xuân Quang tỉnh Tuyên Quang</v>
      </c>
      <c r="C914" s="19" t="s">
        <v>12</v>
      </c>
      <c r="D914" s="20"/>
      <c r="E914" s="21" t="s">
        <v>13</v>
      </c>
      <c r="F914" s="21" t="s">
        <v>13</v>
      </c>
      <c r="G914" s="21" t="s">
        <v>13</v>
      </c>
      <c r="H914" s="21" t="s">
        <v>14</v>
      </c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x14ac:dyDescent="0.25">
      <c r="A915" s="17">
        <v>2914</v>
      </c>
      <c r="B915" s="22" t="str">
        <f>HYPERLINK("https://m.chiemhoa.gov.vn/tin-tuc-su-kien/le-cong-bo-quyet-dinh-cong-nhan-xa-xuan-quang-dat-chuan-nong-thon-moi-7137.html", "UBND Ủy ban nhân dân xã Xuân Quang tỉnh Tuyên Quang")</f>
        <v>UBND Ủy ban nhân dân xã Xuân Quang tỉnh Tuyên Quang</v>
      </c>
      <c r="C915" s="19" t="s">
        <v>12</v>
      </c>
      <c r="D915" s="23"/>
      <c r="E915" s="21" t="s">
        <v>13</v>
      </c>
      <c r="F915" s="21" t="s">
        <v>13</v>
      </c>
      <c r="G915" s="21" t="s">
        <v>13</v>
      </c>
      <c r="H915" s="21" t="s">
        <v>13</v>
      </c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x14ac:dyDescent="0.25">
      <c r="A916" s="17">
        <v>2915</v>
      </c>
      <c r="B916" s="22" t="s">
        <v>252</v>
      </c>
      <c r="C916" s="24" t="s">
        <v>13</v>
      </c>
      <c r="D916" s="20"/>
      <c r="E916" s="21" t="s">
        <v>13</v>
      </c>
      <c r="F916" s="21" t="s">
        <v>13</v>
      </c>
      <c r="G916" s="21" t="s">
        <v>13</v>
      </c>
      <c r="H916" s="21" t="s">
        <v>14</v>
      </c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x14ac:dyDescent="0.25">
      <c r="A917" s="17">
        <v>2916</v>
      </c>
      <c r="B917" s="22" t="str">
        <f>HYPERLINK("https://m.chiemhoa.gov.vn/ubnd-xa-thi-tran.html", "UBND Ủy ban nhân dân xã Ngọc Hội tỉnh Tuyên Quang")</f>
        <v>UBND Ủy ban nhân dân xã Ngọc Hội tỉnh Tuyên Quang</v>
      </c>
      <c r="C917" s="19" t="s">
        <v>12</v>
      </c>
      <c r="D917" s="23"/>
      <c r="E917" s="21" t="s">
        <v>13</v>
      </c>
      <c r="F917" s="21" t="s">
        <v>13</v>
      </c>
      <c r="G917" s="21" t="s">
        <v>13</v>
      </c>
      <c r="H917" s="21" t="s">
        <v>13</v>
      </c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x14ac:dyDescent="0.25">
      <c r="A918" s="17">
        <v>2917</v>
      </c>
      <c r="B918" s="22" t="s">
        <v>253</v>
      </c>
      <c r="C918" s="24" t="s">
        <v>13</v>
      </c>
      <c r="D918" s="20" t="s">
        <v>43</v>
      </c>
      <c r="E918" s="21" t="s">
        <v>13</v>
      </c>
      <c r="F918" s="21" t="s">
        <v>13</v>
      </c>
      <c r="G918" s="21" t="s">
        <v>13</v>
      </c>
      <c r="H918" s="21" t="s">
        <v>14</v>
      </c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x14ac:dyDescent="0.25">
      <c r="A919" s="17">
        <v>2918</v>
      </c>
      <c r="B919" s="22" t="str">
        <f>HYPERLINK("https://m.chiemhoa.gov.vn/ubnd-xa-thi-tran.html", "UBND Ủy ban nhân dân xã Phú Bình tỉnh Tuyên Quang")</f>
        <v>UBND Ủy ban nhân dân xã Phú Bình tỉnh Tuyên Quang</v>
      </c>
      <c r="C919" s="19" t="s">
        <v>12</v>
      </c>
      <c r="D919" s="23"/>
      <c r="E919" s="21" t="s">
        <v>13</v>
      </c>
      <c r="F919" s="21" t="s">
        <v>13</v>
      </c>
      <c r="G919" s="21" t="s">
        <v>13</v>
      </c>
      <c r="H919" s="21" t="s">
        <v>13</v>
      </c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x14ac:dyDescent="0.25">
      <c r="A920" s="17">
        <v>2919</v>
      </c>
      <c r="B920" s="22" t="s">
        <v>254</v>
      </c>
      <c r="C920" s="24" t="s">
        <v>13</v>
      </c>
      <c r="D920" s="20"/>
      <c r="E920" s="21" t="s">
        <v>13</v>
      </c>
      <c r="F920" s="21" t="s">
        <v>13</v>
      </c>
      <c r="G920" s="21" t="s">
        <v>13</v>
      </c>
      <c r="H920" s="21" t="s">
        <v>14</v>
      </c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x14ac:dyDescent="0.25">
      <c r="A921" s="17">
        <v>2920</v>
      </c>
      <c r="B921" s="22" t="s">
        <v>255</v>
      </c>
      <c r="C921" s="19" t="s">
        <v>12</v>
      </c>
      <c r="D921" s="23"/>
      <c r="E921" s="21" t="s">
        <v>13</v>
      </c>
      <c r="F921" s="21" t="s">
        <v>13</v>
      </c>
      <c r="G921" s="21" t="s">
        <v>13</v>
      </c>
      <c r="H921" s="21" t="s">
        <v>13</v>
      </c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x14ac:dyDescent="0.25">
      <c r="A922" s="17">
        <v>2921</v>
      </c>
      <c r="B922" s="22" t="str">
        <f>HYPERLINK("https://www.facebook.com/conganxaxphucthinh/", "Công an xã Phúc Thịnh tỉnh Tuyên Quang")</f>
        <v>Công an xã Phúc Thịnh tỉnh Tuyên Quang</v>
      </c>
      <c r="C922" s="19" t="s">
        <v>12</v>
      </c>
      <c r="D922" s="20" t="s">
        <v>43</v>
      </c>
      <c r="E922" s="21" t="s">
        <v>13</v>
      </c>
      <c r="F922" s="21" t="s">
        <v>13</v>
      </c>
      <c r="G922" s="21" t="s">
        <v>13</v>
      </c>
      <c r="H922" s="21" t="s">
        <v>14</v>
      </c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x14ac:dyDescent="0.25">
      <c r="A923" s="17">
        <v>2922</v>
      </c>
      <c r="B923" s="22" t="str">
        <f>HYPERLINK("http://www.tuyenquang.gov.vn/vi/post/dai-ta-pham-kim-dinh-du-ngay-hoi-toan-dan-bao-ve-an-ninh-to-quoc-tai-xa-phuc-thinh?type=NEWS&amp;id=115112", "UBND Ủy ban nhân dân xã Phúc Thịnh tỉnh Tuyên Quang")</f>
        <v>UBND Ủy ban nhân dân xã Phúc Thịnh tỉnh Tuyên Quang</v>
      </c>
      <c r="C923" s="19" t="s">
        <v>12</v>
      </c>
      <c r="D923" s="23"/>
      <c r="E923" s="21" t="s">
        <v>13</v>
      </c>
      <c r="F923" s="21" t="s">
        <v>13</v>
      </c>
      <c r="G923" s="21" t="s">
        <v>13</v>
      </c>
      <c r="H923" s="21" t="s">
        <v>13</v>
      </c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x14ac:dyDescent="0.25">
      <c r="A924" s="17">
        <v>2923</v>
      </c>
      <c r="B924" s="22" t="s">
        <v>256</v>
      </c>
      <c r="C924" s="24" t="s">
        <v>13</v>
      </c>
      <c r="D924" s="20" t="s">
        <v>43</v>
      </c>
      <c r="E924" s="21" t="s">
        <v>13</v>
      </c>
      <c r="F924" s="21" t="s">
        <v>13</v>
      </c>
      <c r="G924" s="21" t="s">
        <v>13</v>
      </c>
      <c r="H924" s="21" t="s">
        <v>14</v>
      </c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x14ac:dyDescent="0.25">
      <c r="A925" s="17">
        <v>2924</v>
      </c>
      <c r="B925" s="22" t="str">
        <f>HYPERLINK("https://www.tuyenquang.gov.vn/vi/post/10786?id=10786&amp;type=TinTuc", "UBND Ủy ban nhân dân xã Kiên Đài tỉnh Tuyên Quang")</f>
        <v>UBND Ủy ban nhân dân xã Kiên Đài tỉnh Tuyên Quang</v>
      </c>
      <c r="C925" s="19" t="s">
        <v>12</v>
      </c>
      <c r="D925" s="23"/>
      <c r="E925" s="21" t="s">
        <v>13</v>
      </c>
      <c r="F925" s="21" t="s">
        <v>13</v>
      </c>
      <c r="G925" s="21" t="s">
        <v>13</v>
      </c>
      <c r="H925" s="21" t="s">
        <v>13</v>
      </c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x14ac:dyDescent="0.25">
      <c r="A926" s="17">
        <v>2925</v>
      </c>
      <c r="B926" s="22" t="s">
        <v>257</v>
      </c>
      <c r="C926" s="24" t="s">
        <v>13</v>
      </c>
      <c r="D926" s="20"/>
      <c r="E926" s="21" t="s">
        <v>13</v>
      </c>
      <c r="F926" s="21" t="s">
        <v>13</v>
      </c>
      <c r="G926" s="21" t="s">
        <v>13</v>
      </c>
      <c r="H926" s="21" t="s">
        <v>14</v>
      </c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x14ac:dyDescent="0.25">
      <c r="A927" s="17">
        <v>2926</v>
      </c>
      <c r="B927" s="22" t="str">
        <f>HYPERLINK("https://m.chiemhoa.gov.vn/ubnd-xa-thi-tran.html", "UBND Ủy ban nhân dân xã Tân Thịnh tỉnh Tuyên Quang")</f>
        <v>UBND Ủy ban nhân dân xã Tân Thịnh tỉnh Tuyên Quang</v>
      </c>
      <c r="C927" s="19" t="s">
        <v>12</v>
      </c>
      <c r="D927" s="23"/>
      <c r="E927" s="21" t="s">
        <v>13</v>
      </c>
      <c r="F927" s="21" t="s">
        <v>13</v>
      </c>
      <c r="G927" s="21" t="s">
        <v>13</v>
      </c>
      <c r="H927" s="21" t="s">
        <v>13</v>
      </c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x14ac:dyDescent="0.25">
      <c r="A928" s="17">
        <v>2927</v>
      </c>
      <c r="B928" s="22" t="s">
        <v>258</v>
      </c>
      <c r="C928" s="24" t="s">
        <v>13</v>
      </c>
      <c r="D928" s="20" t="s">
        <v>43</v>
      </c>
      <c r="E928" s="21" t="s">
        <v>13</v>
      </c>
      <c r="F928" s="21" t="s">
        <v>13</v>
      </c>
      <c r="G928" s="21" t="s">
        <v>13</v>
      </c>
      <c r="H928" s="21" t="s">
        <v>14</v>
      </c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x14ac:dyDescent="0.25">
      <c r="A929" s="17">
        <v>2928</v>
      </c>
      <c r="B929" s="22" t="str">
        <f>HYPERLINK("https://m.chiemhoa.gov.vn/ubnd-xa-thi-tran.html", "UBND Ủy ban nhân dân xã Trung Hòa tỉnh Tuyên Quang")</f>
        <v>UBND Ủy ban nhân dân xã Trung Hòa tỉnh Tuyên Quang</v>
      </c>
      <c r="C929" s="19" t="s">
        <v>12</v>
      </c>
      <c r="D929" s="23"/>
      <c r="E929" s="21" t="s">
        <v>13</v>
      </c>
      <c r="F929" s="21" t="s">
        <v>13</v>
      </c>
      <c r="G929" s="21" t="s">
        <v>13</v>
      </c>
      <c r="H929" s="21" t="s">
        <v>13</v>
      </c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x14ac:dyDescent="0.25">
      <c r="A930" s="17">
        <v>2929</v>
      </c>
      <c r="B930" s="22" t="s">
        <v>259</v>
      </c>
      <c r="C930" s="24" t="s">
        <v>13</v>
      </c>
      <c r="D930" s="20"/>
      <c r="E930" s="21" t="s">
        <v>13</v>
      </c>
      <c r="F930" s="21" t="s">
        <v>13</v>
      </c>
      <c r="G930" s="21" t="s">
        <v>13</v>
      </c>
      <c r="H930" s="21" t="s">
        <v>14</v>
      </c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x14ac:dyDescent="0.25">
      <c r="A931" s="17">
        <v>2930</v>
      </c>
      <c r="B931" s="22" t="str">
        <f>HYPERLINK("http://congbao.tuyenquang.gov.vn/media/files/old/243-2022-qd-ubnd.pdf", "UBND Ủy ban nhân dân xã Kim Bình tỉnh Tuyên Quang")</f>
        <v>UBND Ủy ban nhân dân xã Kim Bình tỉnh Tuyên Quang</v>
      </c>
      <c r="C931" s="19" t="s">
        <v>12</v>
      </c>
      <c r="D931" s="23"/>
      <c r="E931" s="21" t="s">
        <v>13</v>
      </c>
      <c r="F931" s="21" t="s">
        <v>13</v>
      </c>
      <c r="G931" s="21" t="s">
        <v>13</v>
      </c>
      <c r="H931" s="21" t="s">
        <v>13</v>
      </c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x14ac:dyDescent="0.25">
      <c r="A932" s="17">
        <v>2931</v>
      </c>
      <c r="B932" s="22" t="s">
        <v>260</v>
      </c>
      <c r="C932" s="24" t="s">
        <v>13</v>
      </c>
      <c r="D932" s="20" t="s">
        <v>43</v>
      </c>
      <c r="E932" s="21" t="s">
        <v>13</v>
      </c>
      <c r="F932" s="21" t="s">
        <v>13</v>
      </c>
      <c r="G932" s="21" t="s">
        <v>13</v>
      </c>
      <c r="H932" s="21" t="s">
        <v>14</v>
      </c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x14ac:dyDescent="0.25">
      <c r="A933" s="17">
        <v>2932</v>
      </c>
      <c r="B933" s="22" t="str">
        <f>HYPERLINK("http://congbao.tuyenquang.gov.vn/media/files/old/243-2022-qd-ubnd.pdf", "UBND Ủy ban nhân dân xã Hòa An tỉnh Tuyên Quang")</f>
        <v>UBND Ủy ban nhân dân xã Hòa An tỉnh Tuyên Quang</v>
      </c>
      <c r="C933" s="19" t="s">
        <v>12</v>
      </c>
      <c r="D933" s="23"/>
      <c r="E933" s="21" t="s">
        <v>13</v>
      </c>
      <c r="F933" s="21" t="s">
        <v>13</v>
      </c>
      <c r="G933" s="21" t="s">
        <v>13</v>
      </c>
      <c r="H933" s="21" t="s">
        <v>13</v>
      </c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x14ac:dyDescent="0.25">
      <c r="A934" s="17">
        <v>2933</v>
      </c>
      <c r="B934" s="18" t="str">
        <f>HYPERLINK("", "Công an xã Vinh Quang tỉnh Tuyên Quang")</f>
        <v>Công an xã Vinh Quang tỉnh Tuyên Quang</v>
      </c>
      <c r="C934" s="19" t="s">
        <v>12</v>
      </c>
      <c r="D934" s="20" t="s">
        <v>43</v>
      </c>
      <c r="E934" s="21" t="s">
        <v>13</v>
      </c>
      <c r="F934" s="21" t="s">
        <v>13</v>
      </c>
      <c r="G934" s="21" t="s">
        <v>13</v>
      </c>
      <c r="H934" s="21" t="s">
        <v>14</v>
      </c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x14ac:dyDescent="0.25">
      <c r="A935" s="17">
        <v>2934</v>
      </c>
      <c r="B935" s="22" t="str">
        <f>HYPERLINK("http://vinhquang.kontumcity.kontum.gov.vn/", "UBND Ủy ban nhân dân xã Vinh Quang tỉnh Tuyên Quang")</f>
        <v>UBND Ủy ban nhân dân xã Vinh Quang tỉnh Tuyên Quang</v>
      </c>
      <c r="C935" s="19" t="s">
        <v>12</v>
      </c>
      <c r="D935" s="23"/>
      <c r="E935" s="21" t="s">
        <v>13</v>
      </c>
      <c r="F935" s="21" t="s">
        <v>13</v>
      </c>
      <c r="G935" s="21" t="s">
        <v>13</v>
      </c>
      <c r="H935" s="21" t="s">
        <v>13</v>
      </c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x14ac:dyDescent="0.25">
      <c r="A936" s="17">
        <v>2935</v>
      </c>
      <c r="B936" s="22" t="s">
        <v>261</v>
      </c>
      <c r="C936" s="24" t="s">
        <v>13</v>
      </c>
      <c r="D936" s="20" t="s">
        <v>43</v>
      </c>
      <c r="E936" s="21" t="s">
        <v>13</v>
      </c>
      <c r="F936" s="21" t="s">
        <v>13</v>
      </c>
      <c r="G936" s="21" t="s">
        <v>13</v>
      </c>
      <c r="H936" s="21" t="s">
        <v>14</v>
      </c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x14ac:dyDescent="0.25">
      <c r="A937" s="17">
        <v>2936</v>
      </c>
      <c r="B937" s="22" t="str">
        <f>HYPERLINK("https://m.chiemhoa.gov.vn/ubnd-xa-thi-tran.html", "UBND Ủy ban nhân dân xã Tri Phú tỉnh Tuyên Quang")</f>
        <v>UBND Ủy ban nhân dân xã Tri Phú tỉnh Tuyên Quang</v>
      </c>
      <c r="C937" s="19" t="s">
        <v>12</v>
      </c>
      <c r="D937" s="23"/>
      <c r="E937" s="21" t="s">
        <v>13</v>
      </c>
      <c r="F937" s="21" t="s">
        <v>13</v>
      </c>
      <c r="G937" s="21" t="s">
        <v>13</v>
      </c>
      <c r="H937" s="21" t="s">
        <v>13</v>
      </c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x14ac:dyDescent="0.25">
      <c r="A938" s="17">
        <v>2937</v>
      </c>
      <c r="B938" s="22" t="s">
        <v>262</v>
      </c>
      <c r="C938" s="24" t="s">
        <v>13</v>
      </c>
      <c r="D938" s="20" t="s">
        <v>43</v>
      </c>
      <c r="E938" s="21" t="s">
        <v>13</v>
      </c>
      <c r="F938" s="21" t="s">
        <v>13</v>
      </c>
      <c r="G938" s="21" t="s">
        <v>13</v>
      </c>
      <c r="H938" s="21" t="s">
        <v>14</v>
      </c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x14ac:dyDescent="0.25">
      <c r="A939" s="17">
        <v>2938</v>
      </c>
      <c r="B939" s="22" t="str">
        <f>HYPERLINK("http://congbao.tuyenquang.gov.vn/van-ban/the-loai/quyet-dinh/trang-122.html", "UBND Ủy ban nhân dân xã Nhân Lý tỉnh Tuyên Quang")</f>
        <v>UBND Ủy ban nhân dân xã Nhân Lý tỉnh Tuyên Quang</v>
      </c>
      <c r="C939" s="19" t="s">
        <v>12</v>
      </c>
      <c r="D939" s="23"/>
      <c r="E939" s="21" t="s">
        <v>13</v>
      </c>
      <c r="F939" s="21" t="s">
        <v>13</v>
      </c>
      <c r="G939" s="21" t="s">
        <v>13</v>
      </c>
      <c r="H939" s="21" t="s">
        <v>13</v>
      </c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x14ac:dyDescent="0.25">
      <c r="A940" s="17">
        <v>2939</v>
      </c>
      <c r="B940" s="22" t="str">
        <f>HYPERLINK("https://www.facebook.com/ConganxaYenNguyen/", "Công an xã Yên Nguyên tỉnh Tuyên Quang")</f>
        <v>Công an xã Yên Nguyên tỉnh Tuyên Quang</v>
      </c>
      <c r="C940" s="19" t="s">
        <v>12</v>
      </c>
      <c r="D940" s="20" t="s">
        <v>43</v>
      </c>
      <c r="E940" s="21" t="s">
        <v>13</v>
      </c>
      <c r="F940" s="21" t="s">
        <v>13</v>
      </c>
      <c r="G940" s="21" t="s">
        <v>13</v>
      </c>
      <c r="H940" s="21" t="s">
        <v>14</v>
      </c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x14ac:dyDescent="0.25">
      <c r="A941" s="17">
        <v>2940</v>
      </c>
      <c r="B941" s="22" t="str">
        <f>HYPERLINK("https://m.chiemhoa.gov.vn/ubnd-xa-thi-tran.html", "UBND Ủy ban nhân dân xã Yên Nguyên tỉnh Tuyên Quang")</f>
        <v>UBND Ủy ban nhân dân xã Yên Nguyên tỉnh Tuyên Quang</v>
      </c>
      <c r="C941" s="19" t="s">
        <v>12</v>
      </c>
      <c r="D941" s="23"/>
      <c r="E941" s="21" t="s">
        <v>13</v>
      </c>
      <c r="F941" s="21" t="s">
        <v>13</v>
      </c>
      <c r="G941" s="21" t="s">
        <v>13</v>
      </c>
      <c r="H941" s="21" t="s">
        <v>13</v>
      </c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x14ac:dyDescent="0.25">
      <c r="A942" s="17">
        <v>2941</v>
      </c>
      <c r="B942" s="22" t="s">
        <v>263</v>
      </c>
      <c r="C942" s="24" t="s">
        <v>13</v>
      </c>
      <c r="D942" s="20" t="s">
        <v>43</v>
      </c>
      <c r="E942" s="21" t="s">
        <v>13</v>
      </c>
      <c r="F942" s="21" t="s">
        <v>13</v>
      </c>
      <c r="G942" s="21" t="s">
        <v>13</v>
      </c>
      <c r="H942" s="21" t="s">
        <v>14</v>
      </c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x14ac:dyDescent="0.25">
      <c r="A943" s="17">
        <v>2942</v>
      </c>
      <c r="B943" s="22" t="str">
        <f>HYPERLINK("https://m.chiemhoa.gov.vn/tin-tuc-su-kien/chinh-tri/uy-ban-dan-toc-tham-dong-vien-cac-ho-dan-bi-thiet-hai-do-mua-lu-tai-xa-linh-phu-11865.html", "UBND Ủy ban nhân dân xã Linh Phú tỉnh Tuyên Quang")</f>
        <v>UBND Ủy ban nhân dân xã Linh Phú tỉnh Tuyên Quang</v>
      </c>
      <c r="C943" s="19" t="s">
        <v>12</v>
      </c>
      <c r="D943" s="23"/>
      <c r="E943" s="21" t="s">
        <v>13</v>
      </c>
      <c r="F943" s="21" t="s">
        <v>13</v>
      </c>
      <c r="G943" s="21" t="s">
        <v>13</v>
      </c>
      <c r="H943" s="21" t="s">
        <v>13</v>
      </c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x14ac:dyDescent="0.25">
      <c r="A944" s="17">
        <v>2943</v>
      </c>
      <c r="B944" s="18" t="str">
        <f>HYPERLINK("https://www.facebook.com/profile.php?id=100075522687532", "Công an xã Bình Nhân tỉnh Tuyên Quang")</f>
        <v>Công an xã Bình Nhân tỉnh Tuyên Quang</v>
      </c>
      <c r="C944" s="19" t="s">
        <v>12</v>
      </c>
      <c r="D944" s="20" t="s">
        <v>43</v>
      </c>
      <c r="E944" s="21" t="s">
        <v>264</v>
      </c>
      <c r="F944" s="21" t="s">
        <v>13</v>
      </c>
      <c r="G944" s="21" t="s">
        <v>13</v>
      </c>
      <c r="H944" s="21" t="s">
        <v>14</v>
      </c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x14ac:dyDescent="0.25">
      <c r="A945" s="17">
        <v>2944</v>
      </c>
      <c r="B945" s="22" t="str">
        <f>HYPERLINK("http://congbao.tuyenquang.gov.vn/van-ban/noi-ban-hanh/ubnd-huyen-ham-yen.html", "UBND Ủy ban nhân dân xã Bình Nhân tỉnh Tuyên Quang")</f>
        <v>UBND Ủy ban nhân dân xã Bình Nhân tỉnh Tuyên Quang</v>
      </c>
      <c r="C945" s="19" t="s">
        <v>12</v>
      </c>
      <c r="D945" s="23"/>
      <c r="E945" s="21" t="s">
        <v>13</v>
      </c>
      <c r="F945" s="21" t="s">
        <v>13</v>
      </c>
      <c r="G945" s="21" t="s">
        <v>13</v>
      </c>
      <c r="H945" s="21" t="s">
        <v>13</v>
      </c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x14ac:dyDescent="0.25">
      <c r="A946" s="17">
        <v>2945</v>
      </c>
      <c r="B946" s="18" t="str">
        <f>HYPERLINK("", "Công an thị trấn Tân Yên tỉnh Tuyên Quang")</f>
        <v>Công an thị trấn Tân Yên tỉnh Tuyên Quang</v>
      </c>
      <c r="C946" s="19" t="s">
        <v>12</v>
      </c>
      <c r="D946" s="20" t="s">
        <v>43</v>
      </c>
      <c r="E946" s="21" t="s">
        <v>13</v>
      </c>
      <c r="F946" s="21" t="s">
        <v>13</v>
      </c>
      <c r="G946" s="21" t="s">
        <v>13</v>
      </c>
      <c r="H946" s="21" t="s">
        <v>14</v>
      </c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x14ac:dyDescent="0.25">
      <c r="A947" s="17">
        <v>2946</v>
      </c>
      <c r="B947" s="22" t="str">
        <f>HYPERLINK("https://hamyen.tuyenquang.gov.vn/", "UBND Ủy ban nhân dân thị trấn Tân Yên tỉnh Tuyên Quang")</f>
        <v>UBND Ủy ban nhân dân thị trấn Tân Yên tỉnh Tuyên Quang</v>
      </c>
      <c r="C947" s="19" t="s">
        <v>12</v>
      </c>
      <c r="D947" s="23"/>
      <c r="E947" s="21" t="s">
        <v>13</v>
      </c>
      <c r="F947" s="21" t="s">
        <v>13</v>
      </c>
      <c r="G947" s="21" t="s">
        <v>13</v>
      </c>
      <c r="H947" s="21" t="s">
        <v>13</v>
      </c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x14ac:dyDescent="0.25">
      <c r="A948" s="17">
        <v>2947</v>
      </c>
      <c r="B948" s="22" t="s">
        <v>265</v>
      </c>
      <c r="C948" s="24" t="s">
        <v>13</v>
      </c>
      <c r="D948" s="20" t="s">
        <v>43</v>
      </c>
      <c r="E948" s="21" t="s">
        <v>13</v>
      </c>
      <c r="F948" s="21" t="s">
        <v>13</v>
      </c>
      <c r="G948" s="21" t="s">
        <v>13</v>
      </c>
      <c r="H948" s="21" t="s">
        <v>14</v>
      </c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x14ac:dyDescent="0.25">
      <c r="A949" s="17">
        <v>2948</v>
      </c>
      <c r="B949" s="22" t="str">
        <f>HYPERLINK("http://congbao.tuyenquang.gov.vn/van-ban/noi-ban-hanh/ubnd-huyen-ham-yen.html", "UBND Ủy ban nhân dân xã Yên Thuận tỉnh Tuyên Quang")</f>
        <v>UBND Ủy ban nhân dân xã Yên Thuận tỉnh Tuyên Quang</v>
      </c>
      <c r="C949" s="19" t="s">
        <v>12</v>
      </c>
      <c r="D949" s="23"/>
      <c r="E949" s="21" t="s">
        <v>13</v>
      </c>
      <c r="F949" s="21" t="s">
        <v>13</v>
      </c>
      <c r="G949" s="21" t="s">
        <v>13</v>
      </c>
      <c r="H949" s="21" t="s">
        <v>13</v>
      </c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x14ac:dyDescent="0.25">
      <c r="A950" s="17">
        <v>2949</v>
      </c>
      <c r="B950" s="22" t="s">
        <v>266</v>
      </c>
      <c r="C950" s="24" t="s">
        <v>13</v>
      </c>
      <c r="D950" s="20" t="s">
        <v>43</v>
      </c>
      <c r="E950" s="21" t="s">
        <v>13</v>
      </c>
      <c r="F950" s="21" t="s">
        <v>13</v>
      </c>
      <c r="G950" s="21" t="s">
        <v>13</v>
      </c>
      <c r="H950" s="21" t="s">
        <v>14</v>
      </c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x14ac:dyDescent="0.25">
      <c r="A951" s="17">
        <v>2950</v>
      </c>
      <c r="B951" s="22" t="str">
        <f>HYPERLINK("http://www.tuyenquang.gov.vn/vi/post/quyet-dinh-ve-viec-cong-nhan-xa-bach-xa-huyen-ham-yen-tinh-tuyen-quang-dat-chuan-nong-thon-moi?type=EXECUTIVE_DIRECTION&amp;id=33587", "UBND Ủy ban nhân dân xã Bạch Xa tỉnh Tuyên Quang")</f>
        <v>UBND Ủy ban nhân dân xã Bạch Xa tỉnh Tuyên Quang</v>
      </c>
      <c r="C951" s="19" t="s">
        <v>12</v>
      </c>
      <c r="D951" s="23"/>
      <c r="E951" s="21" t="s">
        <v>13</v>
      </c>
      <c r="F951" s="21" t="s">
        <v>13</v>
      </c>
      <c r="G951" s="21" t="s">
        <v>13</v>
      </c>
      <c r="H951" s="21" t="s">
        <v>13</v>
      </c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x14ac:dyDescent="0.25">
      <c r="A952" s="17">
        <v>2951</v>
      </c>
      <c r="B952" s="22" t="s">
        <v>267</v>
      </c>
      <c r="C952" s="24" t="s">
        <v>13</v>
      </c>
      <c r="D952" s="20" t="s">
        <v>43</v>
      </c>
      <c r="E952" s="21" t="s">
        <v>13</v>
      </c>
      <c r="F952" s="21" t="s">
        <v>13</v>
      </c>
      <c r="G952" s="21" t="s">
        <v>13</v>
      </c>
      <c r="H952" s="21" t="s">
        <v>14</v>
      </c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x14ac:dyDescent="0.25">
      <c r="A953" s="17">
        <v>2952</v>
      </c>
      <c r="B953" s="22" t="str">
        <f>HYPERLINK("http://www.tuyenquang.gov.vn/vi/post/quyet-dinh-ve-viec-cong-nhan-xa-minh-khuong-huyen-ham-yen-tinh-tuyen-quang-dat-chuan-nong-thon-moi?type=EXECUTIVE_DIRECTION&amp;id=33590", "UBND Ủy ban nhân dân xã Minh Khương tỉnh Tuyên Quang")</f>
        <v>UBND Ủy ban nhân dân xã Minh Khương tỉnh Tuyên Quang</v>
      </c>
      <c r="C953" s="19" t="s">
        <v>12</v>
      </c>
      <c r="D953" s="23"/>
      <c r="E953" s="21" t="s">
        <v>13</v>
      </c>
      <c r="F953" s="21" t="s">
        <v>13</v>
      </c>
      <c r="G953" s="21" t="s">
        <v>13</v>
      </c>
      <c r="H953" s="21" t="s">
        <v>13</v>
      </c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x14ac:dyDescent="0.25">
      <c r="A954" s="17">
        <v>2953</v>
      </c>
      <c r="B954" s="22" t="s">
        <v>268</v>
      </c>
      <c r="C954" s="24" t="s">
        <v>13</v>
      </c>
      <c r="D954" s="20"/>
      <c r="E954" s="21" t="s">
        <v>13</v>
      </c>
      <c r="F954" s="21" t="s">
        <v>13</v>
      </c>
      <c r="G954" s="21" t="s">
        <v>13</v>
      </c>
      <c r="H954" s="21" t="s">
        <v>14</v>
      </c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x14ac:dyDescent="0.25">
      <c r="A955" s="17">
        <v>2954</v>
      </c>
      <c r="B955" s="22" t="str">
        <f>HYPERLINK("http://congbao.tuyenquang.gov.vn/van-ban/van-ban/trang-799.html", "UBND Ủy ban nhân dân xã Yên Lâm tỉnh Tuyên Quang")</f>
        <v>UBND Ủy ban nhân dân xã Yên Lâm tỉnh Tuyên Quang</v>
      </c>
      <c r="C955" s="19" t="s">
        <v>12</v>
      </c>
      <c r="D955" s="23"/>
      <c r="E955" s="21" t="s">
        <v>13</v>
      </c>
      <c r="F955" s="21" t="s">
        <v>13</v>
      </c>
      <c r="G955" s="21" t="s">
        <v>13</v>
      </c>
      <c r="H955" s="21" t="s">
        <v>13</v>
      </c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x14ac:dyDescent="0.25">
      <c r="A956" s="17">
        <v>2955</v>
      </c>
      <c r="B956" s="22" t="s">
        <v>269</v>
      </c>
      <c r="C956" s="24" t="s">
        <v>13</v>
      </c>
      <c r="D956" s="20"/>
      <c r="E956" s="21" t="s">
        <v>13</v>
      </c>
      <c r="F956" s="21" t="s">
        <v>13</v>
      </c>
      <c r="G956" s="21" t="s">
        <v>13</v>
      </c>
      <c r="H956" s="21" t="s">
        <v>14</v>
      </c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x14ac:dyDescent="0.25">
      <c r="A957" s="17">
        <v>2956</v>
      </c>
      <c r="B957" s="22" t="str">
        <f>HYPERLINK("http://congbao.tuyenquang.gov.vn/van-ban/noi-ban-hanh/ubnd-huyen-ham-yen.html", "UBND Ủy ban nhân dân xã Minh Dân tỉnh Tuyên Quang")</f>
        <v>UBND Ủy ban nhân dân xã Minh Dân tỉnh Tuyên Quang</v>
      </c>
      <c r="C957" s="19" t="s">
        <v>12</v>
      </c>
      <c r="D957" s="23"/>
      <c r="E957" s="21" t="s">
        <v>13</v>
      </c>
      <c r="F957" s="21" t="s">
        <v>13</v>
      </c>
      <c r="G957" s="21" t="s">
        <v>13</v>
      </c>
      <c r="H957" s="21" t="s">
        <v>13</v>
      </c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x14ac:dyDescent="0.25">
      <c r="A958" s="17">
        <v>2957</v>
      </c>
      <c r="B958" s="22" t="str">
        <f>HYPERLINK("https://www.facebook.com/groups/227757119638065/", "Công an xã Phù Lưu tỉnh Tuyên Quang")</f>
        <v>Công an xã Phù Lưu tỉnh Tuyên Quang</v>
      </c>
      <c r="C958" s="19" t="s">
        <v>12</v>
      </c>
      <c r="D958" s="20"/>
      <c r="E958" s="21" t="s">
        <v>13</v>
      </c>
      <c r="F958" s="21" t="s">
        <v>13</v>
      </c>
      <c r="G958" s="21" t="s">
        <v>13</v>
      </c>
      <c r="H958" s="21" t="s">
        <v>14</v>
      </c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x14ac:dyDescent="0.25">
      <c r="A959" s="17">
        <v>2958</v>
      </c>
      <c r="B959" s="22" t="str">
        <f>HYPERLINK("http://congbao.tuyenquang.gov.vn/van-ban/noi-ban-hanh/ubnd-huyen-ham-yen/trang-2.html", "UBND Ủy ban nhân dân xã Phù Lưu tỉnh Tuyên Quang")</f>
        <v>UBND Ủy ban nhân dân xã Phù Lưu tỉnh Tuyên Quang</v>
      </c>
      <c r="C959" s="19" t="s">
        <v>12</v>
      </c>
      <c r="D959" s="23"/>
      <c r="E959" s="21" t="s">
        <v>13</v>
      </c>
      <c r="F959" s="21" t="s">
        <v>13</v>
      </c>
      <c r="G959" s="21" t="s">
        <v>13</v>
      </c>
      <c r="H959" s="21" t="s">
        <v>13</v>
      </c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x14ac:dyDescent="0.25">
      <c r="A960" s="17">
        <v>2959</v>
      </c>
      <c r="B960" s="22" t="s">
        <v>270</v>
      </c>
      <c r="C960" s="24" t="s">
        <v>13</v>
      </c>
      <c r="D960" s="20" t="s">
        <v>43</v>
      </c>
      <c r="E960" s="21" t="s">
        <v>13</v>
      </c>
      <c r="F960" s="21" t="s">
        <v>13</v>
      </c>
      <c r="G960" s="21" t="s">
        <v>13</v>
      </c>
      <c r="H960" s="21" t="s">
        <v>14</v>
      </c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x14ac:dyDescent="0.25">
      <c r="A961" s="17">
        <v>2960</v>
      </c>
      <c r="B961" s="22" t="str">
        <f>HYPERLINK("http://congbao.tuyenquang.gov.vn/van-ban/noi-ban-hanh/ubnd-huyen-ham-yen.html", "UBND Ủy ban nhân dân xã Minh Hương tỉnh Tuyên Quang")</f>
        <v>UBND Ủy ban nhân dân xã Minh Hương tỉnh Tuyên Quang</v>
      </c>
      <c r="C961" s="19" t="s">
        <v>12</v>
      </c>
      <c r="D961" s="23"/>
      <c r="E961" s="21" t="s">
        <v>13</v>
      </c>
      <c r="F961" s="21" t="s">
        <v>13</v>
      </c>
      <c r="G961" s="21" t="s">
        <v>13</v>
      </c>
      <c r="H961" s="21" t="s">
        <v>13</v>
      </c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x14ac:dyDescent="0.25">
      <c r="A962" s="17">
        <v>2961</v>
      </c>
      <c r="B962" s="22" t="str">
        <f>HYPERLINK("https://www.facebook.com/p/Tu%E1%BB%95i-tr%E1%BA%BB-C%C3%B4ng-an-Th%C3%A0nh-ph%E1%BB%91-V%C4%A9nh-Y%C3%AAn-100066497717181/?locale=nl_BE", "Công an xã Yên Phú tỉnh Tuyên Quang")</f>
        <v>Công an xã Yên Phú tỉnh Tuyên Quang</v>
      </c>
      <c r="C962" s="19" t="s">
        <v>12</v>
      </c>
      <c r="D962" s="20" t="s">
        <v>43</v>
      </c>
      <c r="E962" s="21" t="s">
        <v>13</v>
      </c>
      <c r="F962" s="21" t="s">
        <v>13</v>
      </c>
      <c r="G962" s="21" t="s">
        <v>13</v>
      </c>
      <c r="H962" s="21" t="s">
        <v>14</v>
      </c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x14ac:dyDescent="0.25">
      <c r="A963" s="17">
        <v>2962</v>
      </c>
      <c r="B963" s="22" t="str">
        <f>HYPERLINK("http://congbao.tuyenquang.gov.vn/van-ban/van-ban/trang-799.html", "UBND Ủy ban nhân dân xã Yên Phú tỉnh Tuyên Quang")</f>
        <v>UBND Ủy ban nhân dân xã Yên Phú tỉnh Tuyên Quang</v>
      </c>
      <c r="C963" s="19" t="s">
        <v>12</v>
      </c>
      <c r="D963" s="23"/>
      <c r="E963" s="21" t="s">
        <v>13</v>
      </c>
      <c r="F963" s="21" t="s">
        <v>13</v>
      </c>
      <c r="G963" s="21" t="s">
        <v>13</v>
      </c>
      <c r="H963" s="21" t="s">
        <v>13</v>
      </c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x14ac:dyDescent="0.25">
      <c r="A964" s="17">
        <v>2963</v>
      </c>
      <c r="B964" s="22" t="s">
        <v>271</v>
      </c>
      <c r="C964" s="24" t="s">
        <v>13</v>
      </c>
      <c r="D964" s="20" t="s">
        <v>43</v>
      </c>
      <c r="E964" s="21" t="s">
        <v>13</v>
      </c>
      <c r="F964" s="21" t="s">
        <v>13</v>
      </c>
      <c r="G964" s="21" t="s">
        <v>13</v>
      </c>
      <c r="H964" s="21" t="s">
        <v>14</v>
      </c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x14ac:dyDescent="0.25">
      <c r="A965" s="17">
        <v>2964</v>
      </c>
      <c r="B965" s="22" t="str">
        <f>HYPERLINK("http://tanthanh.nongthonmoituyenquang.gov.vn/", "UBND Ủy ban nhân dân xã Tân Thành tỉnh Tuyên Quang")</f>
        <v>UBND Ủy ban nhân dân xã Tân Thành tỉnh Tuyên Quang</v>
      </c>
      <c r="C965" s="19" t="s">
        <v>12</v>
      </c>
      <c r="D965" s="23"/>
      <c r="E965" s="21" t="s">
        <v>13</v>
      </c>
      <c r="F965" s="21" t="s">
        <v>13</v>
      </c>
      <c r="G965" s="21" t="s">
        <v>13</v>
      </c>
      <c r="H965" s="21" t="s">
        <v>13</v>
      </c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x14ac:dyDescent="0.25">
      <c r="A966" s="17">
        <v>2965</v>
      </c>
      <c r="B966" s="18" t="str">
        <f>HYPERLINK("", "Công an xã Bình Xa tỉnh Tuyên Quang")</f>
        <v>Công an xã Bình Xa tỉnh Tuyên Quang</v>
      </c>
      <c r="C966" s="19" t="s">
        <v>12</v>
      </c>
      <c r="D966" s="20"/>
      <c r="E966" s="21" t="s">
        <v>13</v>
      </c>
      <c r="F966" s="21" t="s">
        <v>13</v>
      </c>
      <c r="G966" s="21" t="s">
        <v>13</v>
      </c>
      <c r="H966" s="21" t="s">
        <v>14</v>
      </c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x14ac:dyDescent="0.25">
      <c r="A967" s="17">
        <v>2966</v>
      </c>
      <c r="B967" s="22" t="str">
        <f>HYPERLINK("http://congbao.tuyenquang.gov.vn/van-ban/noi-ban-hanh/ubnd-huyen-ham-yen.html", "UBND Ủy ban nhân dân xã Bình Xa tỉnh Tuyên Quang")</f>
        <v>UBND Ủy ban nhân dân xã Bình Xa tỉnh Tuyên Quang</v>
      </c>
      <c r="C967" s="19" t="s">
        <v>12</v>
      </c>
      <c r="D967" s="23"/>
      <c r="E967" s="21" t="s">
        <v>13</v>
      </c>
      <c r="F967" s="21" t="s">
        <v>13</v>
      </c>
      <c r="G967" s="21" t="s">
        <v>13</v>
      </c>
      <c r="H967" s="21" t="s">
        <v>13</v>
      </c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x14ac:dyDescent="0.25">
      <c r="A968" s="17">
        <v>2967</v>
      </c>
      <c r="B968" s="22" t="s">
        <v>272</v>
      </c>
      <c r="C968" s="24" t="s">
        <v>13</v>
      </c>
      <c r="D968" s="20"/>
      <c r="E968" s="21" t="s">
        <v>13</v>
      </c>
      <c r="F968" s="21" t="s">
        <v>13</v>
      </c>
      <c r="G968" s="21" t="s">
        <v>13</v>
      </c>
      <c r="H968" s="21" t="s">
        <v>14</v>
      </c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x14ac:dyDescent="0.25">
      <c r="A969" s="17">
        <v>2968</v>
      </c>
      <c r="B969" s="22" t="str">
        <f>HYPERLINK("http://congbao.tuyenquang.gov.vn/van-ban/noi-ban-hanh/ubnd-huyen-ham-yen.html", "UBND Ủy ban nhân dân xã Thái Sơn tỉnh Tuyên Quang")</f>
        <v>UBND Ủy ban nhân dân xã Thái Sơn tỉnh Tuyên Quang</v>
      </c>
      <c r="C969" s="19" t="s">
        <v>12</v>
      </c>
      <c r="D969" s="23"/>
      <c r="E969" s="21" t="s">
        <v>13</v>
      </c>
      <c r="F969" s="21" t="s">
        <v>13</v>
      </c>
      <c r="G969" s="21" t="s">
        <v>13</v>
      </c>
      <c r="H969" s="21" t="s">
        <v>13</v>
      </c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x14ac:dyDescent="0.25">
      <c r="A970" s="17">
        <v>2969</v>
      </c>
      <c r="B970" s="18" t="str">
        <f>HYPERLINK("https://www.facebook.com/profile.php?id=100090891698523", "Công an xã Nhân Mục tỉnh Tuyên Quang")</f>
        <v>Công an xã Nhân Mục tỉnh Tuyên Quang</v>
      </c>
      <c r="C970" s="19" t="s">
        <v>12</v>
      </c>
      <c r="D970" s="20" t="s">
        <v>43</v>
      </c>
      <c r="E970" s="21" t="s">
        <v>273</v>
      </c>
      <c r="F970" s="21" t="str">
        <f>HYPERLINK("mailto:caxnhanmuc@gmail.com", "caxnhanmuc@gmail.com")</f>
        <v>caxnhanmuc@gmail.com</v>
      </c>
      <c r="G970" s="21" t="s">
        <v>13</v>
      </c>
      <c r="H970" s="21" t="s">
        <v>14</v>
      </c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x14ac:dyDescent="0.25">
      <c r="A971" s="17">
        <v>2970</v>
      </c>
      <c r="B971" s="22" t="str">
        <f>HYPERLINK("http://congbao.tuyenquang.gov.vn/van-ban/noi-ban-hanh/ubnd-huyen-ham-yen.html", "UBND Ủy ban nhân dân xã Nhân Mục tỉnh Tuyên Quang")</f>
        <v>UBND Ủy ban nhân dân xã Nhân Mục tỉnh Tuyên Quang</v>
      </c>
      <c r="C971" s="19" t="s">
        <v>12</v>
      </c>
      <c r="D971" s="23"/>
      <c r="E971" s="21" t="s">
        <v>13</v>
      </c>
      <c r="F971" s="21" t="s">
        <v>13</v>
      </c>
      <c r="G971" s="21" t="s">
        <v>13</v>
      </c>
      <c r="H971" s="21" t="s">
        <v>13</v>
      </c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x14ac:dyDescent="0.25">
      <c r="A972" s="17">
        <v>2971</v>
      </c>
      <c r="B972" s="22" t="s">
        <v>274</v>
      </c>
      <c r="C972" s="24" t="s">
        <v>13</v>
      </c>
      <c r="D972" s="20"/>
      <c r="E972" s="21" t="s">
        <v>13</v>
      </c>
      <c r="F972" s="21" t="s">
        <v>13</v>
      </c>
      <c r="G972" s="21" t="s">
        <v>13</v>
      </c>
      <c r="H972" s="21" t="s">
        <v>14</v>
      </c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x14ac:dyDescent="0.25">
      <c r="A973" s="17">
        <v>2972</v>
      </c>
      <c r="B973" s="22" t="str">
        <f>HYPERLINK("http://thanhlong.nongthonmoituyenquang.gov.vn/", "UBND Ủy ban nhân dân xã Thành Long tỉnh Tuyên Quang")</f>
        <v>UBND Ủy ban nhân dân xã Thành Long tỉnh Tuyên Quang</v>
      </c>
      <c r="C973" s="19" t="s">
        <v>12</v>
      </c>
      <c r="D973" s="23"/>
      <c r="E973" s="21" t="s">
        <v>13</v>
      </c>
      <c r="F973" s="21" t="s">
        <v>13</v>
      </c>
      <c r="G973" s="21" t="s">
        <v>13</v>
      </c>
      <c r="H973" s="21" t="s">
        <v>13</v>
      </c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x14ac:dyDescent="0.25">
      <c r="A974" s="17">
        <v>2973</v>
      </c>
      <c r="B974" s="22" t="s">
        <v>275</v>
      </c>
      <c r="C974" s="24" t="s">
        <v>13</v>
      </c>
      <c r="D974" s="20"/>
      <c r="E974" s="21" t="s">
        <v>13</v>
      </c>
      <c r="F974" s="21" t="s">
        <v>13</v>
      </c>
      <c r="G974" s="21" t="s">
        <v>13</v>
      </c>
      <c r="H974" s="21" t="s">
        <v>14</v>
      </c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x14ac:dyDescent="0.25">
      <c r="A975" s="17">
        <v>2974</v>
      </c>
      <c r="B975" s="22" t="str">
        <f>HYPERLINK("http://congbao.tuyenquang.gov.vn/van-ban/noi-ban-hanh/ubnd-huyen-ham-yen.html", "UBND Ủy ban nhân dân xã Bằng Cốc tỉnh Tuyên Quang")</f>
        <v>UBND Ủy ban nhân dân xã Bằng Cốc tỉnh Tuyên Quang</v>
      </c>
      <c r="C975" s="19" t="s">
        <v>12</v>
      </c>
      <c r="D975" s="23"/>
      <c r="E975" s="21" t="s">
        <v>13</v>
      </c>
      <c r="F975" s="21" t="s">
        <v>13</v>
      </c>
      <c r="G975" s="21" t="s">
        <v>13</v>
      </c>
      <c r="H975" s="21" t="s">
        <v>13</v>
      </c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x14ac:dyDescent="0.25">
      <c r="A976" s="17">
        <v>2975</v>
      </c>
      <c r="B976" s="18" t="str">
        <f>HYPERLINK("", "Công an xã Thái Hòa tỉnh Tuyên Quang")</f>
        <v>Công an xã Thái Hòa tỉnh Tuyên Quang</v>
      </c>
      <c r="C976" s="19" t="s">
        <v>12</v>
      </c>
      <c r="D976" s="20"/>
      <c r="E976" s="21" t="s">
        <v>13</v>
      </c>
      <c r="F976" s="21" t="s">
        <v>13</v>
      </c>
      <c r="G976" s="21" t="s">
        <v>13</v>
      </c>
      <c r="H976" s="21" t="s">
        <v>14</v>
      </c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x14ac:dyDescent="0.25">
      <c r="A977" s="17">
        <v>2976</v>
      </c>
      <c r="B977" s="22" t="str">
        <f>HYPERLINK("http://congbao.tuyenquang.gov.vn/van-ban/noi-ban-hanh/ubnd-huyen-ham-yen.html", "UBND Ủy ban nhân dân xã Thái Hòa tỉnh Tuyên Quang")</f>
        <v>UBND Ủy ban nhân dân xã Thái Hòa tỉnh Tuyên Quang</v>
      </c>
      <c r="C977" s="19" t="s">
        <v>12</v>
      </c>
      <c r="D977" s="23"/>
      <c r="E977" s="21" t="s">
        <v>13</v>
      </c>
      <c r="F977" s="21" t="s">
        <v>13</v>
      </c>
      <c r="G977" s="21" t="s">
        <v>13</v>
      </c>
      <c r="H977" s="21" t="s">
        <v>13</v>
      </c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x14ac:dyDescent="0.25">
      <c r="A978" s="17">
        <v>2977</v>
      </c>
      <c r="B978" s="22" t="s">
        <v>276</v>
      </c>
      <c r="C978" s="24" t="s">
        <v>13</v>
      </c>
      <c r="D978" s="20" t="s">
        <v>43</v>
      </c>
      <c r="E978" s="21" t="s">
        <v>13</v>
      </c>
      <c r="F978" s="21" t="s">
        <v>13</v>
      </c>
      <c r="G978" s="21" t="s">
        <v>13</v>
      </c>
      <c r="H978" s="21" t="s">
        <v>14</v>
      </c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x14ac:dyDescent="0.25">
      <c r="A979" s="17">
        <v>2978</v>
      </c>
      <c r="B979" s="22" t="str">
        <f>HYPERLINK("http://www.tuyenquang.gov.vn/vi/post/xa-thanh-long-dat-chuan-ntm-va-xa-duc-ninh-dat-chuan-ntm-nang-cao?type=NEWS&amp;id=122943", "UBND Ủy ban nhân dân xã Đức Ninh tỉnh Tuyên Quang")</f>
        <v>UBND Ủy ban nhân dân xã Đức Ninh tỉnh Tuyên Quang</v>
      </c>
      <c r="C979" s="19" t="s">
        <v>12</v>
      </c>
      <c r="D979" s="23"/>
      <c r="E979" s="21" t="s">
        <v>13</v>
      </c>
      <c r="F979" s="21" t="s">
        <v>13</v>
      </c>
      <c r="G979" s="21" t="s">
        <v>13</v>
      </c>
      <c r="H979" s="21" t="s">
        <v>13</v>
      </c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x14ac:dyDescent="0.25">
      <c r="A980" s="17">
        <v>2979</v>
      </c>
      <c r="B980" s="22" t="s">
        <v>277</v>
      </c>
      <c r="C980" s="24" t="s">
        <v>13</v>
      </c>
      <c r="D980" s="20" t="s">
        <v>43</v>
      </c>
      <c r="E980" s="21" t="s">
        <v>13</v>
      </c>
      <c r="F980" s="21" t="s">
        <v>13</v>
      </c>
      <c r="G980" s="21" t="s">
        <v>13</v>
      </c>
      <c r="H980" s="21" t="s">
        <v>14</v>
      </c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x14ac:dyDescent="0.25">
      <c r="A981" s="17">
        <v>2980</v>
      </c>
      <c r="B981" s="22" t="str">
        <f>HYPERLINK("http://yenson.tuyenquang.gov.vn/vi/tin-bai/dong-chi-quyen-bi-thu-huyen-uy-tiep-cong-dan-dinh-ky-thang-10?type=NEWS&amp;id=129762", "UBND Ủy ban nhân dân xã Hùng Đức tỉnh Tuyên Quang")</f>
        <v>UBND Ủy ban nhân dân xã Hùng Đức tỉnh Tuyên Quang</v>
      </c>
      <c r="C981" s="19" t="s">
        <v>12</v>
      </c>
      <c r="D981" s="23"/>
      <c r="E981" s="21" t="s">
        <v>13</v>
      </c>
      <c r="F981" s="21" t="s">
        <v>13</v>
      </c>
      <c r="G981" s="21" t="s">
        <v>13</v>
      </c>
      <c r="H981" s="21" t="s">
        <v>13</v>
      </c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x14ac:dyDescent="0.25">
      <c r="A982" s="17">
        <v>2981</v>
      </c>
      <c r="B982" s="22" t="s">
        <v>278</v>
      </c>
      <c r="C982" s="24" t="s">
        <v>13</v>
      </c>
      <c r="D982" s="20"/>
      <c r="E982" s="21" t="s">
        <v>13</v>
      </c>
      <c r="F982" s="21" t="s">
        <v>13</v>
      </c>
      <c r="G982" s="21" t="s">
        <v>13</v>
      </c>
      <c r="H982" s="21" t="s">
        <v>14</v>
      </c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x14ac:dyDescent="0.25">
      <c r="A983" s="17">
        <v>2982</v>
      </c>
      <c r="B983" s="22" t="str">
        <f>HYPERLINK("https://tanbinh.bactanuyen.binhduong.gov.vn/", "UBND Ủy ban nhân dân thị trấn Tân Bình tỉnh Tuyên Quang")</f>
        <v>UBND Ủy ban nhân dân thị trấn Tân Bình tỉnh Tuyên Quang</v>
      </c>
      <c r="C983" s="19" t="s">
        <v>12</v>
      </c>
      <c r="D983" s="23"/>
      <c r="E983" s="21" t="s">
        <v>13</v>
      </c>
      <c r="F983" s="21" t="s">
        <v>13</v>
      </c>
      <c r="G983" s="21" t="s">
        <v>13</v>
      </c>
      <c r="H983" s="21" t="s">
        <v>13</v>
      </c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x14ac:dyDescent="0.25">
      <c r="A984" s="17">
        <v>2983</v>
      </c>
      <c r="B984" s="22" t="str">
        <f>HYPERLINK("https://www.facebook.com/conganxaquyquan/", "Công an xã Quí Quân tỉnh Tuyên Quang")</f>
        <v>Công an xã Quí Quân tỉnh Tuyên Quang</v>
      </c>
      <c r="C984" s="19" t="s">
        <v>12</v>
      </c>
      <c r="D984" s="20"/>
      <c r="E984" s="21" t="s">
        <v>13</v>
      </c>
      <c r="F984" s="21" t="s">
        <v>13</v>
      </c>
      <c r="G984" s="21" t="s">
        <v>13</v>
      </c>
      <c r="H984" s="21" t="s">
        <v>14</v>
      </c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x14ac:dyDescent="0.25">
      <c r="A985" s="17">
        <v>2984</v>
      </c>
      <c r="B985" s="22" t="str">
        <f>HYPERLINK("http://yenson.tuyenquang.gov.vn/vi/tin-bai/dong-chi-truong-ban-noi-chinh-tinh-uy-phung-tien-quan-tiep-xuc-cu-tri-tai-xa-quy-quan?type=NEWS&amp;id=131799", "UBND Ủy ban nhân dân xã Quí Quân tỉnh Tuyên Quang")</f>
        <v>UBND Ủy ban nhân dân xã Quí Quân tỉnh Tuyên Quang</v>
      </c>
      <c r="C985" s="19" t="s">
        <v>12</v>
      </c>
      <c r="D985" s="23"/>
      <c r="E985" s="21" t="s">
        <v>13</v>
      </c>
      <c r="F985" s="21" t="s">
        <v>13</v>
      </c>
      <c r="G985" s="21" t="s">
        <v>13</v>
      </c>
      <c r="H985" s="21" t="s">
        <v>13</v>
      </c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x14ac:dyDescent="0.25">
      <c r="A986" s="17">
        <v>2985</v>
      </c>
      <c r="B986" s="22" t="s">
        <v>279</v>
      </c>
      <c r="C986" s="24" t="s">
        <v>13</v>
      </c>
      <c r="D986" s="20" t="s">
        <v>43</v>
      </c>
      <c r="E986" s="21" t="s">
        <v>13</v>
      </c>
      <c r="F986" s="21" t="s">
        <v>13</v>
      </c>
      <c r="G986" s="21" t="s">
        <v>13</v>
      </c>
      <c r="H986" s="21" t="s">
        <v>14</v>
      </c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x14ac:dyDescent="0.25">
      <c r="A987" s="17">
        <v>2986</v>
      </c>
      <c r="B987" s="22" t="str">
        <f>HYPERLINK("https://yenson.tuyenquang.gov.vn/", "UBND Ủy ban nhân dân xã Lực Hành tỉnh Tuyên Quang")</f>
        <v>UBND Ủy ban nhân dân xã Lực Hành tỉnh Tuyên Quang</v>
      </c>
      <c r="C987" s="19" t="s">
        <v>12</v>
      </c>
      <c r="D987" s="23"/>
      <c r="E987" s="21" t="s">
        <v>13</v>
      </c>
      <c r="F987" s="21" t="s">
        <v>13</v>
      </c>
      <c r="G987" s="21" t="s">
        <v>13</v>
      </c>
      <c r="H987" s="21" t="s">
        <v>13</v>
      </c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x14ac:dyDescent="0.25">
      <c r="A988" s="17">
        <v>2987</v>
      </c>
      <c r="B988" s="22" t="s">
        <v>280</v>
      </c>
      <c r="C988" s="24" t="s">
        <v>13</v>
      </c>
      <c r="D988" s="20" t="s">
        <v>43</v>
      </c>
      <c r="E988" s="21" t="s">
        <v>13</v>
      </c>
      <c r="F988" s="21" t="s">
        <v>13</v>
      </c>
      <c r="G988" s="21" t="s">
        <v>13</v>
      </c>
      <c r="H988" s="21" t="s">
        <v>14</v>
      </c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x14ac:dyDescent="0.25">
      <c r="A989" s="17">
        <v>2988</v>
      </c>
      <c r="B989" s="22" t="str">
        <f>HYPERLINK("http://congbao.tuyenquang.gov.vn/van-ban/the-loai/quyet-dinh/trang-91.html", "UBND Ủy ban nhân dân xã Kiến Thiết tỉnh Tuyên Quang")</f>
        <v>UBND Ủy ban nhân dân xã Kiến Thiết tỉnh Tuyên Quang</v>
      </c>
      <c r="C989" s="19" t="s">
        <v>12</v>
      </c>
      <c r="D989" s="23"/>
      <c r="E989" s="21" t="s">
        <v>13</v>
      </c>
      <c r="F989" s="21" t="s">
        <v>13</v>
      </c>
      <c r="G989" s="21" t="s">
        <v>13</v>
      </c>
      <c r="H989" s="21" t="s">
        <v>13</v>
      </c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x14ac:dyDescent="0.25">
      <c r="A990" s="17">
        <v>2989</v>
      </c>
      <c r="B990" s="22" t="s">
        <v>281</v>
      </c>
      <c r="C990" s="24" t="s">
        <v>13</v>
      </c>
      <c r="D990" s="20" t="s">
        <v>43</v>
      </c>
      <c r="E990" s="21" t="s">
        <v>13</v>
      </c>
      <c r="F990" s="21" t="s">
        <v>13</v>
      </c>
      <c r="G990" s="21" t="s">
        <v>13</v>
      </c>
      <c r="H990" s="21" t="s">
        <v>14</v>
      </c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x14ac:dyDescent="0.25">
      <c r="A991" s="17">
        <v>2990</v>
      </c>
      <c r="B991" s="22" t="str">
        <f>HYPERLINK("https://yenson.tuyenquang.gov.vn/", "UBND Ủy ban nhân dân xã Trung Minh tỉnh Tuyên Quang")</f>
        <v>UBND Ủy ban nhân dân xã Trung Minh tỉnh Tuyên Quang</v>
      </c>
      <c r="C991" s="19" t="s">
        <v>12</v>
      </c>
      <c r="D991" s="23"/>
      <c r="E991" s="21" t="s">
        <v>13</v>
      </c>
      <c r="F991" s="21" t="s">
        <v>13</v>
      </c>
      <c r="G991" s="21" t="s">
        <v>13</v>
      </c>
      <c r="H991" s="21" t="s">
        <v>13</v>
      </c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x14ac:dyDescent="0.25">
      <c r="A992" s="17">
        <v>2991</v>
      </c>
      <c r="B992" s="18" t="str">
        <f>HYPERLINK("https://www.facebook.com/ConganxaChieuYen", "Công an xã Chiêu Yên tỉnh Tuyên Quang")</f>
        <v>Công an xã Chiêu Yên tỉnh Tuyên Quang</v>
      </c>
      <c r="C992" s="19" t="s">
        <v>12</v>
      </c>
      <c r="D992" s="20" t="s">
        <v>43</v>
      </c>
      <c r="E992" s="21" t="s">
        <v>13</v>
      </c>
      <c r="F992" s="21" t="s">
        <v>13</v>
      </c>
      <c r="G992" s="21" t="s">
        <v>13</v>
      </c>
      <c r="H992" s="21" t="s">
        <v>14</v>
      </c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x14ac:dyDescent="0.25">
      <c r="A993" s="17">
        <v>2992</v>
      </c>
      <c r="B993" s="22" t="str">
        <f>HYPERLINK("https://yenson.tuyenquang.gov.vn/", "UBND Ủy ban nhân dân xã Chiêu Yên tỉnh Tuyên Quang")</f>
        <v>UBND Ủy ban nhân dân xã Chiêu Yên tỉnh Tuyên Quang</v>
      </c>
      <c r="C993" s="19" t="s">
        <v>12</v>
      </c>
      <c r="D993" s="23"/>
      <c r="E993" s="21" t="s">
        <v>13</v>
      </c>
      <c r="F993" s="21" t="s">
        <v>13</v>
      </c>
      <c r="G993" s="21" t="s">
        <v>13</v>
      </c>
      <c r="H993" s="21" t="s">
        <v>13</v>
      </c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x14ac:dyDescent="0.25">
      <c r="A994" s="17">
        <v>2993</v>
      </c>
      <c r="B994" s="22" t="str">
        <f>HYPERLINK("https://www.facebook.com/caxtrungtruc/", "Công an xã Trung Trực tỉnh Tuyên Quang")</f>
        <v>Công an xã Trung Trực tỉnh Tuyên Quang</v>
      </c>
      <c r="C994" s="19" t="s">
        <v>12</v>
      </c>
      <c r="D994" s="20" t="s">
        <v>43</v>
      </c>
      <c r="E994" s="21" t="s">
        <v>13</v>
      </c>
      <c r="F994" s="21" t="s">
        <v>13</v>
      </c>
      <c r="G994" s="21" t="s">
        <v>13</v>
      </c>
      <c r="H994" s="21" t="s">
        <v>14</v>
      </c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x14ac:dyDescent="0.25">
      <c r="A995" s="17">
        <v>2994</v>
      </c>
      <c r="B995" s="22" t="str">
        <f>HYPERLINK("http://yenson.tuyenquang.gov.vn/vi/tin-bai/ngay-hoi-dai-doan-ket-toan-dan-toc-tai-thon-2-xa-trung-truc?type=NEWS&amp;id=131132", "UBND Ủy ban nhân dân xã Trung Trực tỉnh Tuyên Quang")</f>
        <v>UBND Ủy ban nhân dân xã Trung Trực tỉnh Tuyên Quang</v>
      </c>
      <c r="C995" s="19" t="s">
        <v>12</v>
      </c>
      <c r="D995" s="23"/>
      <c r="E995" s="21" t="s">
        <v>13</v>
      </c>
      <c r="F995" s="21" t="s">
        <v>13</v>
      </c>
      <c r="G995" s="21" t="s">
        <v>13</v>
      </c>
      <c r="H995" s="21" t="s">
        <v>13</v>
      </c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x14ac:dyDescent="0.25">
      <c r="A996" s="17">
        <v>2995</v>
      </c>
      <c r="B996" s="18" t="str">
        <f>HYPERLINK("", "Công an xã Xuân Vân tỉnh Tuyên Quang")</f>
        <v>Công an xã Xuân Vân tỉnh Tuyên Quang</v>
      </c>
      <c r="C996" s="19" t="s">
        <v>12</v>
      </c>
      <c r="D996" s="20" t="s">
        <v>43</v>
      </c>
      <c r="E996" s="21" t="s">
        <v>13</v>
      </c>
      <c r="F996" s="21" t="s">
        <v>13</v>
      </c>
      <c r="G996" s="21" t="s">
        <v>13</v>
      </c>
      <c r="H996" s="21" t="s">
        <v>14</v>
      </c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x14ac:dyDescent="0.25">
      <c r="A997" s="17">
        <v>2996</v>
      </c>
      <c r="B997" s="22" t="str">
        <f>HYPERLINK("http://yenson.tuyenquang.gov.vn/vi/tin-bai/le-cong-bo-xa-xuan-van-dat-chuan-nong-thon-moi?type=NEWS&amp;id=111749", "UBND Ủy ban nhân dân xã Xuân Vân tỉnh Tuyên Quang")</f>
        <v>UBND Ủy ban nhân dân xã Xuân Vân tỉnh Tuyên Quang</v>
      </c>
      <c r="C997" s="19" t="s">
        <v>12</v>
      </c>
      <c r="D997" s="23"/>
      <c r="E997" s="21" t="s">
        <v>13</v>
      </c>
      <c r="F997" s="21" t="s">
        <v>13</v>
      </c>
      <c r="G997" s="21" t="s">
        <v>13</v>
      </c>
      <c r="H997" s="21" t="s">
        <v>13</v>
      </c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x14ac:dyDescent="0.25">
      <c r="A998" s="17">
        <v>2997</v>
      </c>
      <c r="B998" s="22" t="str">
        <f>HYPERLINK("https://www.facebook.com/Phucninhyensontuyenquang/", "Công an xã Phúc Ninh tỉnh Tuyên Quang")</f>
        <v>Công an xã Phúc Ninh tỉnh Tuyên Quang</v>
      </c>
      <c r="C998" s="19" t="s">
        <v>12</v>
      </c>
      <c r="D998" s="20"/>
      <c r="E998" s="21" t="s">
        <v>13</v>
      </c>
      <c r="F998" s="21" t="s">
        <v>13</v>
      </c>
      <c r="G998" s="21" t="s">
        <v>13</v>
      </c>
      <c r="H998" s="21" t="s">
        <v>14</v>
      </c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x14ac:dyDescent="0.25">
      <c r="A999" s="17">
        <v>2998</v>
      </c>
      <c r="B999" s="22" t="str">
        <f>HYPERLINK("https://phucninh.tuyenquang.gov.vn/", "UBND Ủy ban nhân dân xã Phúc Ninh tỉnh Tuyên Quang")</f>
        <v>UBND Ủy ban nhân dân xã Phúc Ninh tỉnh Tuyên Quang</v>
      </c>
      <c r="C999" s="19" t="s">
        <v>12</v>
      </c>
      <c r="D999" s="23"/>
      <c r="E999" s="21" t="s">
        <v>13</v>
      </c>
      <c r="F999" s="21" t="s">
        <v>13</v>
      </c>
      <c r="G999" s="21" t="s">
        <v>13</v>
      </c>
      <c r="H999" s="21" t="s">
        <v>13</v>
      </c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x14ac:dyDescent="0.25">
      <c r="A1000" s="17">
        <v>2999</v>
      </c>
      <c r="B1000" s="22" t="s">
        <v>282</v>
      </c>
      <c r="C1000" s="24" t="s">
        <v>13</v>
      </c>
      <c r="D1000" s="20" t="s">
        <v>43</v>
      </c>
      <c r="E1000" s="21" t="s">
        <v>13</v>
      </c>
      <c r="F1000" s="21" t="s">
        <v>13</v>
      </c>
      <c r="G1000" s="21" t="s">
        <v>13</v>
      </c>
      <c r="H1000" s="21" t="s">
        <v>14</v>
      </c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x14ac:dyDescent="0.25">
      <c r="A1001" s="17">
        <v>3000</v>
      </c>
      <c r="B1001" s="22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1001" s="19" t="s">
        <v>12</v>
      </c>
      <c r="D1001" s="23"/>
      <c r="E1001" s="21" t="s">
        <v>13</v>
      </c>
      <c r="F1001" s="21" t="s">
        <v>13</v>
      </c>
      <c r="G1001" s="21" t="s">
        <v>13</v>
      </c>
      <c r="H1001" s="21" t="s">
        <v>13</v>
      </c>
      <c r="I1001" s="21"/>
      <c r="J1001" s="21"/>
      <c r="K1001" s="21"/>
      <c r="L1001" s="21"/>
      <c r="M1001" s="21"/>
      <c r="N1001" s="21"/>
      <c r="O1001" s="21"/>
      <c r="P1001" s="21"/>
      <c r="Q1001" s="21"/>
    </row>
  </sheetData>
  <hyperlinks>
    <hyperlink ref="D1000" r:id="rId1" display="https://www.facebook.com/profile.php?id=100083394134410"/>
    <hyperlink ref="D996" r:id="rId2" display="https://www.facebook.com/profile.php?id=100087213260677"/>
    <hyperlink ref="D994" r:id="rId3" display="https://www.facebook.com/caxtrungtruc"/>
    <hyperlink ref="D992" r:id="rId4" display="https://www.facebook.com/ConganxaChieuYen"/>
    <hyperlink ref="D990" r:id="rId5" display="https://www.facebook.com/profile.php?id=100083092759010"/>
    <hyperlink ref="D988" r:id="rId6" display="https://www.facebook.com/profile.php?id=61553758869134"/>
    <hyperlink ref="D986" r:id="rId7" display="https://www.facebook.com/profile.php?id=100079985882493"/>
    <hyperlink ref="D980" r:id="rId8" display="https://www.facebook.com/profile.php?id=100093271037133"/>
    <hyperlink ref="D978" r:id="rId9" display="https://www.facebook.com/profile.php?id=100090904055932"/>
    <hyperlink ref="D970" r:id="rId10" display="https://www.facebook.com/profile.php?id=100090891698523"/>
    <hyperlink ref="D964" r:id="rId11" display="https://www.facebook.com/profile.php?id=100090981960381"/>
    <hyperlink ref="D962" r:id="rId12" display="https://www.facebook.com/profile.php?id=100063908656283"/>
    <hyperlink ref="D960" r:id="rId13" display="https://www.facebook.com/profile.php?id=100090766458902"/>
    <hyperlink ref="D952" r:id="rId14" display="https://www.facebook.com/profile.php?id=100090906302792"/>
    <hyperlink ref="D950" r:id="rId15" display="https://www.facebook.com/profile.php?id=100090428274384"/>
    <hyperlink ref="D948" r:id="rId16" display="https://www.facebook.com/profile.php?id=100054573889001"/>
    <hyperlink ref="D946" r:id="rId17" display="https://www.facebook.com/conganthitranyenson"/>
    <hyperlink ref="D944" r:id="rId18" display="https://www.facebook.com/profile.php?id=100075522687532"/>
    <hyperlink ref="D942" r:id="rId19" display="https://www.facebook.com/ConganxaLinhPhu"/>
    <hyperlink ref="D940" r:id="rId20" display="https://www.facebook.com/ConganxaYenNguyen"/>
    <hyperlink ref="D938" r:id="rId21" display="https://www.facebook.com/profile.php?id=100076668202155"/>
    <hyperlink ref="D936" r:id="rId22" display="https://www.facebook.com/CAXTriPhu"/>
    <hyperlink ref="D934" r:id="rId23" display="https://www.facebook.com/profile.php?id=100079777976214"/>
    <hyperlink ref="D932" r:id="rId24" display="https://www.facebook.com/profile.php?id=100075544613041"/>
    <hyperlink ref="D928" r:id="rId25" display="https://www.facebook.com/profile.php?id=100078294276030"/>
    <hyperlink ref="D924" r:id="rId26" display="https://www.facebook.com/profile.php?id=100080000080346"/>
    <hyperlink ref="D922" r:id="rId27" display="https://www.facebook.com/conganxaxphucthinh"/>
    <hyperlink ref="D918" r:id="rId28" display="https://www.facebook.com/profile.php?id=100075961489679"/>
    <hyperlink ref="D912" r:id="rId29" display="https://www.facebook.com/profile.php?id=100066829477235"/>
    <hyperlink ref="D904" r:id="rId30" display="https://www.facebook.com/profile.php?id=100075492685502"/>
    <hyperlink ref="D902" r:id="rId31" display="https://www.facebook.com/profile.php?id=100069896973119"/>
    <hyperlink ref="D900" r:id="rId32" display="https://www.facebook.com/profile.php?id=100075828862798"/>
    <hyperlink ref="D898" r:id="rId33" display="https://www.facebook.com/profile.php?id=61551074405643"/>
    <hyperlink ref="D896" r:id="rId34" display="https://www.facebook.com/profile.php?id=100088589692035"/>
    <hyperlink ref="D894" r:id="rId35" display="https://www.facebook.com/conganthitran686"/>
    <hyperlink ref="D892" r:id="rId36" display="https://www.facebook.com/profile.php?id=100083243144993"/>
    <hyperlink ref="D890" r:id="rId37" display="https://www.facebook.com/profile.php?id=100070231839560"/>
    <hyperlink ref="D888" r:id="rId38" display="https://www.facebook.com/profile.php?id=100071148390820"/>
    <hyperlink ref="D886" r:id="rId39" display="https://www.facebook.com/profile.php?id=100072301303543"/>
    <hyperlink ref="D884" r:id="rId40" display="https://www.facebook.com/profile.php?id=100070519653384"/>
    <hyperlink ref="D882" r:id="rId41" display="https://www.facebook.com/CAXHongThai"/>
    <hyperlink ref="D880" r:id="rId42" display="https://www.facebook.com/profile.php?id=100072500229729"/>
    <hyperlink ref="D878" r:id="rId43" display="https://www.facebook.com/profile.php?id=100067055584527"/>
    <hyperlink ref="D876" r:id="rId44" display="https://www.facebook.com/profile.php?id=100069548618054"/>
    <hyperlink ref="D874" r:id="rId45" display="https://www.facebook.com/profile.php?id=100070742087425"/>
    <hyperlink ref="D872" r:id="rId46" display="https://www.facebook.com/profile.php?id=100070827806091"/>
    <hyperlink ref="D870" r:id="rId47" display="https://www.facebook.com/conganthitrannahang/about"/>
    <hyperlink ref="D868" r:id="rId48" display="https://www.facebook.com/profile.php?id=100088718357485"/>
    <hyperlink ref="D858" r:id="rId49" display="https://www.facebook.com/profile.php?id=100088911544684"/>
    <hyperlink ref="D856" r:id="rId50" display="https://www.facebook.com/profile.php?id=100033418363231"/>
    <hyperlink ref="D854" r:id="rId51" display="https://www.facebook.com/CAXPhucYenLB"/>
    <hyperlink ref="D852" r:id="rId52" display="https://www.facebook.com/profile.php?id=61550193552955"/>
    <hyperlink ref="D850" r:id="rId53" display="https://www.facebook.com/profile.php?id=100077333624329"/>
    <hyperlink ref="D848" r:id="rId54" display="https://www.facebook.com/profile.php?id=100072249798874"/>
    <hyperlink ref="D846" r:id="rId55" display="https://www.facebook.com/profile.php?id=100085403322267"/>
    <hyperlink ref="D844" r:id="rId56" display="https://www.facebook.com/profile.php?id=100080900157277"/>
    <hyperlink ref="D842" r:id="rId57" display="https://www.facebook.com/caphungthanh"/>
    <hyperlink ref="D840" r:id="rId58" display="https://www.facebook.com/profile.php?id=100068061935760"/>
    <hyperlink ref="D838" r:id="rId59" display="https://www.facebook.com/profile.php?id=100067700751324"/>
    <hyperlink ref="D836" r:id="rId60" display="https://www.facebook.com/profile.php?id=100083338597591"/>
    <hyperlink ref="D834" r:id="rId61" display="https://www.facebook.com/profile.php?id=100083109587773"/>
    <hyperlink ref="D832" r:id="rId62" display="https://www.facebook.com/profile.php?id=100082004674118"/>
    <hyperlink ref="D830" r:id="rId63" display="https://www.facebook.com/profile.php?id=100083448786653"/>
    <hyperlink ref="D828" r:id="rId64" display="https://www.facebook.com/conganphuongphanthiet"/>
    <hyperlink ref="D826" r:id="rId65" display="https://www.facebook.com/caxliemthuynrbk"/>
    <hyperlink ref="D824" r:id="rId66" display="https://www.facebook.com/profile.php?id=100069720521475"/>
    <hyperlink ref="D822" r:id="rId67" display="https://www.facebook.com/caxxuanduongnrbk"/>
    <hyperlink ref="D820" r:id="rId68" display="https://www.facebook.com/profile.php?id=100083652008329"/>
    <hyperlink ref="D812" r:id="rId69" display="https://www.facebook.com/caxculenrbk"/>
    <hyperlink ref="D810" r:id="rId70" display="https://www.facebook.com/caxconminhnrbk"/>
    <hyperlink ref="D800" r:id="rId71" display="https://www.facebook.com/profile.php?id=100076388748476"/>
    <hyperlink ref="D796" r:id="rId72" display="https://www.facebook.com/conganxaxcuongloihuyennari"/>
    <hyperlink ref="D784" r:id="rId73" display="https://www.facebook.com/profile.php?id=100083379427001"/>
    <hyperlink ref="D782" r:id="rId74" display="https://www.facebook.com/ConganxaQuangChu"/>
    <hyperlink ref="D776" r:id="rId75" display="https://www.facebook.com/conganxanhuco.cmbk"/>
    <hyperlink ref="D772" r:id="rId76" display="https://www.facebook.com/profile.php?id=100079168046754"/>
    <hyperlink ref="D768" r:id="rId77" display="https://www.facebook.com/profile.php?id=100077931254083"/>
    <hyperlink ref="D766" r:id="rId78" display="https://www.facebook.com/profile.php?id=61550493812856"/>
    <hyperlink ref="D764" r:id="rId79" display="https://www.facebook.com/profile.php?id=100077931254083"/>
    <hyperlink ref="D762" r:id="rId80" display="https://www.facebook.com/profile.php?id=100080277976329"/>
    <hyperlink ref="D758" r:id="rId81" display="https://www.facebook.com/profile.php?id=100083310250426"/>
    <hyperlink ref="D756" r:id="rId82" display="https://www.facebook.com/profile.php?id=100095038339344"/>
    <hyperlink ref="D754" r:id="rId83" display="https://www.facebook.com/CAXTanSonCM"/>
    <hyperlink ref="D752" r:id="rId84" display="https://www.facebook.com/profile.php?id=100077989742808"/>
    <hyperlink ref="D740" r:id="rId85" display="https://www.facebook.com/profile.php?id=100072378789734"/>
    <hyperlink ref="D738" r:id="rId86" display="https://www.facebook.com/profile.php?id=100078890682941"/>
    <hyperlink ref="D730" r:id="rId87" display="https://www.facebook.com/profile.php?id=100081952927983"/>
    <hyperlink ref="D728" r:id="rId88" display="https://www.facebook.com/profile.php?id=100089993568018"/>
    <hyperlink ref="D724" r:id="rId89" display="https://www.facebook.com/CAXYenThinh"/>
    <hyperlink ref="D722" r:id="rId90" display="https://www.facebook.com/profile.php?id=61554105668661"/>
    <hyperlink ref="D720" r:id="rId91" display="https://www.facebook.com/profile.php?id=100086052017547"/>
    <hyperlink ref="D716" r:id="rId92" display="https://www.facebook.com/profile.php?id=100063494855130"/>
    <hyperlink ref="D714" r:id="rId93" display="https://www.facebook.com/profile.php?id=100079257745772"/>
    <hyperlink ref="D710" r:id="rId94" display="https://www.facebook.com/profile.php?id=100077193855353"/>
    <hyperlink ref="D706" r:id="rId95" display="https://www.facebook.com/conganxaquangthuan"/>
    <hyperlink ref="D704" r:id="rId96" display="https://www.facebook.com/profile.php?id=100070841380040"/>
    <hyperlink ref="D702" r:id="rId97" display="https://www.facebook.com/profile.php?id=100069070171755"/>
    <hyperlink ref="D700" r:id="rId98" display="https://www.facebook.com/profile.php?id=100070470934277"/>
    <hyperlink ref="D696" r:id="rId99" display="https://www.facebook.com/profile.php?id=100070720184912"/>
    <hyperlink ref="D694" r:id="rId100" display="https://www.facebook.com/profile.php?id=100069703407091"/>
    <hyperlink ref="D688" r:id="rId101" display="https://www.facebook.com/ConganxaLucBinh"/>
    <hyperlink ref="D684" r:id="rId102" display="https://www.facebook.com/profile.php?id=100087008181912"/>
    <hyperlink ref="D682" r:id="rId103" display="https://www.facebook.com/caxvumuon"/>
    <hyperlink ref="D678" r:id="rId104" display="https://www.facebook.com/profile.php?id=100070404044180"/>
    <hyperlink ref="D668" r:id="rId105" display="https://www.facebook.com/profile.php?id=100075829493020"/>
    <hyperlink ref="D666" r:id="rId106" display="https://www.facebook.com/profile.php?id=100082885434845"/>
    <hyperlink ref="D662" r:id="rId107" display="https://www.facebook.com/CAXDUCVAN"/>
    <hyperlink ref="D660" r:id="rId108" display="https://www.facebook.com/profile.php?id=100071952129639"/>
    <hyperlink ref="D658" r:id="rId109" display="https://www.facebook.com/profile.php?id=100091489284395"/>
    <hyperlink ref="D656" r:id="rId110" display="https://www.facebook.com/profile.php?id=100080454069912"/>
    <hyperlink ref="D654" r:id="rId111" display="https://www.facebook.com/profile.php?id=100079740092901"/>
    <hyperlink ref="D652" r:id="rId112" display="https://www.facebook.com/cattnaphac"/>
    <hyperlink ref="D650" r:id="rId113" display="https://www.facebook.com/profile.php?id=100083001679187"/>
    <hyperlink ref="D648" r:id="rId114" display="https://www.facebook.com/ConganxaHoangTri"/>
    <hyperlink ref="D646" r:id="rId115" display="https://www.facebook.com/profile.php?id=100091599660988"/>
    <hyperlink ref="D644" r:id="rId116" display="https://www.facebook.com/profile.php?id=100083311696732"/>
    <hyperlink ref="D642" r:id="rId117" display="https://www.facebook.com/profile.php?id=100078089267526"/>
    <hyperlink ref="D640" r:id="rId118" display="https://www.facebook.com/profile.php?id=100082880515282"/>
    <hyperlink ref="D638" r:id="rId119" display="https://www.facebook.com/profile.php?id=100081553120315"/>
    <hyperlink ref="D634" r:id="rId120" display="https://www.facebook.com/profile.php?id=100082837077811"/>
    <hyperlink ref="D624" r:id="rId121" display="https://www.facebook.com/profile.php?id=100092332333706"/>
    <hyperlink ref="D622" r:id="rId122" display="https://www.facebook.com/profile.php?id=100083297081080"/>
    <hyperlink ref="D620" r:id="rId123" display="https://www.facebook.com/profile.php?id=100036848301687"/>
    <hyperlink ref="D618" r:id="rId124" display="https://www.facebook.com/profile.php?id=100080251298846"/>
    <hyperlink ref="D616" r:id="rId125" display="https://www.facebook.com/profile.php?id=100080281666445"/>
    <hyperlink ref="D614" r:id="rId126" display="https://www.facebook.com/profile.php?id=100069648969563"/>
    <hyperlink ref="D612" r:id="rId127" display="https://www.facebook.com/CAXAnThang"/>
    <hyperlink ref="D610" r:id="rId128" display="https://www.facebook.com/profile.php?id=100076933534301"/>
    <hyperlink ref="D608" r:id="rId129" display="https://www.facebook.com/conganxagiaohieu"/>
    <hyperlink ref="D606" r:id="rId130" display="https://www.facebook.com/profile.php?id=100079579266880"/>
    <hyperlink ref="D604" r:id="rId131" display="https://www.facebook.com/profile.php?id=100076950112533"/>
    <hyperlink ref="D602" r:id="rId132" display="https://www.facebook.com/profile.php?id=100087106977168"/>
    <hyperlink ref="D600" r:id="rId133" display="https://www.facebook.com/profile.php?id=100078302627195"/>
    <hyperlink ref="D598" r:id="rId134" display="https://www.facebook.com/capxuathoa"/>
    <hyperlink ref="D596" r:id="rId135" display="https://www.facebook.com/conganxanongthuong"/>
    <hyperlink ref="D594" r:id="rId136" display="https://www.facebook.com/profile.php?id=100080181799033"/>
    <hyperlink ref="D592" r:id="rId137" display="https://www.facebook.com/profile.php?id=100082830927633"/>
    <hyperlink ref="D590" r:id="rId138" display="https://www.facebook.com/profile.php?id=100077735104887"/>
    <hyperlink ref="D588" r:id="rId139" display="https://www.facebook.com/profile.php?id=100071546072548"/>
    <hyperlink ref="D584" r:id="rId140" display="https://www.facebook.com/profile.php?id=61553570275460"/>
    <hyperlink ref="D582" r:id="rId141" display="https://www.facebook.com/profile.php?id=100066798127521"/>
    <hyperlink ref="D580" r:id="rId142" display="https://www.facebook.com/conganxaleloi"/>
    <hyperlink ref="D576" r:id="rId143" display="https://www.facebook.com/profile.php?id=1000655445477777"/>
    <hyperlink ref="D574" r:id="rId144" display="https://www.facebook.com/conganxalelai"/>
    <hyperlink ref="D572" r:id="rId145" display="https://www.facebook.com/profile.php?id=100065667452530"/>
    <hyperlink ref="D570" r:id="rId146" display="https://www.facebook.com/conganxaquangtrongthachancaobang"/>
    <hyperlink ref="D568" r:id="rId147" display="https://www.facebook.com/conganxathuyhung"/>
    <hyperlink ref="D566" r:id="rId148" display="https://www.facebook.com/caxvantrinh"/>
    <hyperlink ref="D564" r:id="rId149" display="https://www.facebook.com/profile.php?id=100071168684758"/>
    <hyperlink ref="D562" r:id="rId150" display="https://www.facebook.com/profile.php?id=100066944194275"/>
    <hyperlink ref="D558" r:id="rId151" display="https://www.facebook.com/conganxaminhkhai"/>
    <hyperlink ref="D556" r:id="rId152" display="https://www.facebook.com/profile.php?id=100079589457187"/>
    <hyperlink ref="D554" r:id="rId153" display="https://www.facebook.com/profile.php?id=100065558770322"/>
    <hyperlink ref="D552" r:id="rId154" display="https://www.facebook.com/profile.php?id=100079492961310"/>
    <hyperlink ref="D550" r:id="rId155" display="https://www.facebook.com/profile.php?id=100057049946598"/>
    <hyperlink ref="D548" r:id="rId156" display="https://www.facebook.com/caxtv.nbcb"/>
    <hyperlink ref="D544" r:id="rId157" display="https://www.facebook.com/caxtk.nbcb"/>
    <hyperlink ref="D542" r:id="rId158" display="https://www.facebook.com/profile.php?id=100066852741214"/>
    <hyperlink ref="D540" r:id="rId159" display="https://www.facebook.com/profile.php?id=100061615260067"/>
    <hyperlink ref="D538" r:id="rId160" display="https://www.facebook.com/profile.php?id=100067120195216"/>
    <hyperlink ref="D532" r:id="rId161" display="https://www.facebook.com/profile.php?id=100081462572959"/>
    <hyperlink ref="D530" r:id="rId162" display="https://www.facebook.com/profile.php?id=100071659052865"/>
    <hyperlink ref="D528" r:id="rId163" display="https://www.facebook.com/profile.php?id=100079930622288"/>
    <hyperlink ref="D526" r:id="rId164" display="https://www.facebook.com/profile.php?id=100080860304168"/>
    <hyperlink ref="D524" r:id="rId165" display="https://www.facebook.com/caxvn.nbcb"/>
    <hyperlink ref="D522" r:id="rId166" display="https://www.facebook.com/profile.php?id=100069695572389"/>
    <hyperlink ref="D520" r:id="rId167" display="https://www.facebook.com/profile.php?id=100084910359537"/>
    <hyperlink ref="D518" r:id="rId168" display="https://www.facebook.com/profile.php?id=100077552891239"/>
    <hyperlink ref="D516" r:id="rId169" display="https://www.facebook.com/caxyl.nbcb"/>
    <hyperlink ref="D514" r:id="rId170" display="https://www.facebook.com/profile.php?id=100075817578133"/>
    <hyperlink ref="D512" r:id="rId171" display="https://www.facebook.com/profile.php?id=100079809257776"/>
    <hyperlink ref="D510" r:id="rId172" display="https://www.facebook.com/profile.php?id=100065677472004"/>
    <hyperlink ref="D506" r:id="rId173" display="https://www.facebook.com/profile.php?id=100067100221034"/>
    <hyperlink ref="D504" r:id="rId174" display="https://www.facebook.com/profile.php?id=100068681784298"/>
    <hyperlink ref="D502" r:id="rId175" display="https://www.facebook.com/profile.php?id=100066895833964"/>
    <hyperlink ref="D500" r:id="rId176" display="https://www.facebook.com/profile.php?id=100067684674526"/>
    <hyperlink ref="D496" r:id="rId177" display="https://www.facebook.com/profile.php?id=100065415702514"/>
    <hyperlink ref="D492" r:id="rId178" display="https://www.facebook.com/profile.php?id=100067467774722"/>
    <hyperlink ref="D488" r:id="rId179" display="https://www.facebook.com/profile.php?id=100070854401776"/>
    <hyperlink ref="D484" r:id="rId180" display="https://www.facebook.com/profile.php?id=100079718074113"/>
    <hyperlink ref="D482" r:id="rId181" display="https://www.facebook.com/profile.php?id=100066745700042"/>
    <hyperlink ref="D480" r:id="rId182" display="https://www.facebook.com/profile.php?id=100065544547777"/>
    <hyperlink ref="D478" r:id="rId183" display="https://www.facebook.com/profile.php?id=100066630255787"/>
    <hyperlink ref="D476" r:id="rId184" display="https://www.facebook.com/profile.php?id=100066798127521"/>
    <hyperlink ref="D474" r:id="rId185" display="https://www.facebook.com/profile.php?id=100067829771510"/>
    <hyperlink ref="D472" r:id="rId186" display="https://www.facebook.com/CongAnXaDanChu"/>
    <hyperlink ref="D470" r:id="rId187" display="https://www.facebook.com/profile.php?id=100070540420107"/>
    <hyperlink ref="D468" r:id="rId188" display="https://www.facebook.com/profile.php?id=100067986243632"/>
    <hyperlink ref="D466" r:id="rId189" display="https://www.facebook.com/profile.php?id=100092554300846"/>
    <hyperlink ref="D462" r:id="rId190" display="https://www.facebook.com/profile.php?id=61555166345639"/>
    <hyperlink ref="D460" r:id="rId191" display="https://www.facebook.com/profile.php?id=100067459802970"/>
    <hyperlink ref="D458" r:id="rId192" display="https://www.facebook.com/profile.php?id=100070154328754"/>
    <hyperlink ref="D452" r:id="rId193" display="https://www.facebook.com/profile.php?id=100067627942996"/>
    <hyperlink ref="D450" r:id="rId194" display="https://www.facebook.com/profile.php?id=100069915618140"/>
    <hyperlink ref="D446" r:id="rId195" display="https://www.facebook.com/CANgocDong"/>
    <hyperlink ref="D444" r:id="rId196" display="https://www.facebook.com/profile.php?id=100071291457183"/>
    <hyperlink ref="D440" r:id="rId197" display="https://www.facebook.com/profile.php?id=100067970618157"/>
    <hyperlink ref="D438" r:id="rId198" display="https://www.facebook.com/profile.php?id=100093707996574"/>
    <hyperlink ref="D436" r:id="rId199" display="https://www.facebook.com/profile.php?id=100071181993246"/>
    <hyperlink ref="D432" r:id="rId200" display="https://www.facebook.com/conganxacaibo"/>
    <hyperlink ref="D430" r:id="rId201" display="https://www.facebook.com/profile.php?id=100068735590270"/>
    <hyperlink ref="D422" r:id="rId202" display="https://www.facebook.com/profile.php?id=100079918016944"/>
    <hyperlink ref="D420" r:id="rId203" display="https://www.facebook.com/conganxaphihai"/>
    <hyperlink ref="D418" r:id="rId204" display="https://www.facebook.com/profile.php?id=100068601932259"/>
    <hyperlink ref="D416" r:id="rId205" display="https://www.facebook.com/conganxathihoa"/>
    <hyperlink ref="D412" r:id="rId206" display="https://www.facebook.com/profile.php?id=100069389341583"/>
    <hyperlink ref="D408" r:id="rId207" display="https://www.facebook.com/profile.php?id=100068939680546"/>
    <hyperlink ref="D406" r:id="rId208" display="https://www.facebook.com/profile.php?id=100064602802538"/>
    <hyperlink ref="D404" r:id="rId209" display="https://www.facebook.com/profile.php?id=100082672755605"/>
    <hyperlink ref="D402" r:id="rId210" display="https://www.facebook.com/CongAnXaQuangLongHaLang"/>
    <hyperlink ref="D400" r:id="rId211" display="https://www.facebook.com/profile.php?id=100090586784898"/>
    <hyperlink ref="D398" r:id="rId212" display="https://www.facebook.com/profile.php?id=100069348273766"/>
    <hyperlink ref="D396" r:id="rId213" display="https://www.facebook.com/profile.php?id=100076189419179"/>
    <hyperlink ref="D394" r:id="rId214" display="https://www.facebook.com/profile.php?id=100071062313413"/>
    <hyperlink ref="D392" r:id="rId215" display="https://www.facebook.com/profile.php?id=100064894305530"/>
    <hyperlink ref="D390" r:id="rId216" display="https://www.facebook.com/profile.php?id=100068952858204"/>
    <hyperlink ref="D382" r:id="rId217" display="https://www.facebook.com/profile.php?id=100075949870141"/>
    <hyperlink ref="D380" r:id="rId218" display="https://www.facebook.com/profile.php?id=100072470102035"/>
    <hyperlink ref="D378" r:id="rId219" display="https://www.facebook.com/profile.php?id=100068068997268"/>
    <hyperlink ref="D372" r:id="rId220" display="https://www.facebook.com/ConganxaPhongChau"/>
    <hyperlink ref="D370" r:id="rId221" display="https://www.facebook.com/profile.php?id=100083399404318"/>
    <hyperlink ref="D368" r:id="rId222" display="https://www.facebook.com/profile.php?id=61550059748850"/>
    <hyperlink ref="D366" r:id="rId223" display="https://www.facebook.com/profile.php?id=100067947401516"/>
    <hyperlink ref="D364" r:id="rId224" display="https://www.facebook.com/doxuantiep.caobang"/>
    <hyperlink ref="D356" r:id="rId225" display="https://www.facebook.com/profile.php?id=61552741508873"/>
    <hyperlink ref="D354" r:id="rId226" display="https://www.facebook.com/profile.php?id=100076673043311"/>
    <hyperlink ref="D352" r:id="rId227" display="https://www.facebook.com/profile.php?id=100069683026199"/>
    <hyperlink ref="D350" r:id="rId228" display="https://www.facebook.com/profile.php?id=100067421203974"/>
    <hyperlink ref="D348" r:id="rId229" display="https://www.facebook.com/profile.php?id=100071599237590"/>
    <hyperlink ref="D346" r:id="rId230" display="https://www.facebook.com/profile.php?id=100072120556456"/>
    <hyperlink ref="D342" r:id="rId231" display="https://www.facebook.com/profile.php?id=100067684674526"/>
    <hyperlink ref="D340" r:id="rId232" display="https://www.facebook.com/profile.php?id=100079858185726"/>
    <hyperlink ref="D338" r:id="rId233" display="https://www.facebook.com/CAXQuangVinh"/>
    <hyperlink ref="D336" r:id="rId234" display="https://www.facebook.com/profile.php?id=100094761181297"/>
    <hyperlink ref="D334" r:id="rId235" display="https://www.facebook.com/profile.php?id=100067717521475"/>
    <hyperlink ref="D322" r:id="rId236" display="https://www.facebook.com/profile.php?id=100076353960867"/>
    <hyperlink ref="D320" r:id="rId237" display="https://www.facebook.com/profile.php?id=100085717490170"/>
    <hyperlink ref="D318" r:id="rId238" display="https://www.facebook.com/profile.php?id=100085717490170"/>
    <hyperlink ref="D312" r:id="rId239" display="https://www.facebook.com/conganxathuongthon"/>
    <hyperlink ref="D310" r:id="rId240" display="https://www.facebook.com/profile.php?id=100091329233436"/>
    <hyperlink ref="D308" r:id="rId241" display="https://www.facebook.com/profile.php?id=100077359938780"/>
    <hyperlink ref="D306" r:id="rId242" display="https://www.facebook.com/profile.php?id=100080935257929"/>
    <hyperlink ref="D302" r:id="rId243" display="https://www.facebook.com/profile.php?id=100070372869216"/>
    <hyperlink ref="D298" r:id="rId244" display="https://www.facebook.com/profile.php?id=100079848763229"/>
    <hyperlink ref="D294" r:id="rId245" display="https://www.facebook.com/profile.php?id=100090600106534"/>
    <hyperlink ref="D292" r:id="rId246" display="https://www.facebook.com/profile.php?id=100067646210509"/>
    <hyperlink ref="D290" r:id="rId247" display="https://www.facebook.com/caxbl"/>
    <hyperlink ref="D286" r:id="rId248" display="https://www.facebook.com/profile.php?id=100084462957890"/>
    <hyperlink ref="D284" r:id="rId249" display="https://www.facebook.com/CaxYenSon"/>
    <hyperlink ref="D282" r:id="rId250" display="https://www.facebook.com/CANgocDong"/>
    <hyperlink ref="D280" r:id="rId251" display="https://www.facebook.com/profile.php?id=100069992492617"/>
    <hyperlink ref="D278" r:id="rId252" display="https://www.facebook.com/profile.php?id=100071620301956"/>
    <hyperlink ref="D274" r:id="rId253" display="https://www.facebook.com/profile.php?id=100082086327384"/>
    <hyperlink ref="D272" r:id="rId254" display="https://www.facebook.com/profile.php?id=100069909512358"/>
    <hyperlink ref="D270" r:id="rId255" display="https://www.facebook.com/CaThongNong"/>
    <hyperlink ref="D268" r:id="rId256" display="https://www.facebook.com/profile.php?id=100077335206296"/>
    <hyperlink ref="D266" r:id="rId257" display="https://www.facebook.com/profile.php?id=100072170514315"/>
    <hyperlink ref="D264" r:id="rId258" display="https://www.facebook.com/profile.php?id=100080278058147"/>
    <hyperlink ref="D262" r:id="rId259" display="https://www.facebook.com/profile.php?id=100067455765084"/>
    <hyperlink ref="D260" r:id="rId260" display="https://www.facebook.com/profile.php?id=100065267303067"/>
    <hyperlink ref="D258" r:id="rId261" display="https://www.facebook.com/caxahungdao"/>
    <hyperlink ref="D256" r:id="rId262" display="https://www.facebook.com/conganxahongan"/>
    <hyperlink ref="D254" r:id="rId263" display="https://www.facebook.com/profile.php?id=100061615260067"/>
    <hyperlink ref="D252" r:id="rId264" display="https://www.facebook.com/Conganxakimcuc"/>
    <hyperlink ref="D250" r:id="rId265" display="https://www.facebook.com/profile.php?id=100071896583038"/>
    <hyperlink ref="D246" r:id="rId266" display="https://www.facebook.com/CAXKhanhXuan"/>
    <hyperlink ref="D244" r:id="rId267" display="https://www.facebook.com/profile.php?id=61550920916836"/>
    <hyperlink ref="D242" r:id="rId268" display="https://www.facebook.com/profile.php?id=100083408823742"/>
    <hyperlink ref="D240" r:id="rId269" display="https://www.facebook.com/profile.php?id=100079952382656"/>
    <hyperlink ref="D238" r:id="rId270" display="https://www.facebook.com/nguyentrungthongcocpang"/>
    <hyperlink ref="D236" r:id="rId271" display="https://www.facebook.com/profile.php?id=100070790086759"/>
    <hyperlink ref="D234" r:id="rId272" display="https://www.facebook.com/profile.php?id=100069790130438"/>
    <hyperlink ref="D232" r:id="rId273" display="https://www.facebook.com/profile.php?id=100071219475619"/>
    <hyperlink ref="D230" r:id="rId274" display="https://www.facebook.com/CAXThaiHoc"/>
    <hyperlink ref="D228" r:id="rId275" display="https://www.facebook.com/CAXMONGANBL"/>
    <hyperlink ref="D226" r:id="rId276" display="https://www.facebook.com/ConganxaVinhPhong"/>
    <hyperlink ref="D224" r:id="rId277" display="https://www.facebook.com/profile.php?id=100083036216066"/>
    <hyperlink ref="D222" r:id="rId278" display="https://www.facebook.com/conganxathachlam"/>
    <hyperlink ref="D220" r:id="rId279" display="https://www.facebook.com/CAQuangLam"/>
    <hyperlink ref="D218" r:id="rId280" display="https://www.facebook.com/profile.php?id=100071583038310"/>
    <hyperlink ref="D216" r:id="rId281" display="https://www.facebook.com/caxnamquangbl"/>
    <hyperlink ref="D214" r:id="rId282" display="https://www.facebook.com/profile.php?id=100070695501023"/>
    <hyperlink ref="D212" r:id="rId283" display="https://www.facebook.com/cax.lybon.01294"/>
    <hyperlink ref="D210" r:id="rId284" display="https://www.facebook.com/profile.php?id=100069971951755"/>
    <hyperlink ref="D208" r:id="rId285" display="https://www.facebook.com/profile.php?id=100071583038310"/>
    <hyperlink ref="D206" r:id="rId286" display="https://www.facebook.com/profile.php?id=100069268357387"/>
    <hyperlink ref="D204" r:id="rId287" display="https://www.facebook.com/caxahungdao"/>
    <hyperlink ref="D202" r:id="rId288" display="https://www.facebook.com/profile.php?id=100068969147419"/>
    <hyperlink ref="D200" r:id="rId289" display="https://www.facebook.com/profile.php?id=100069060284904"/>
    <hyperlink ref="D198" r:id="rId290" display="https://www.facebook.com/profile.php?id=61550607601465"/>
    <hyperlink ref="D196" r:id="rId291" display="https://www.facebook.com/capdetham"/>
    <hyperlink ref="D194" r:id="rId292" display="https://www.facebook.com/capngocxuan"/>
    <hyperlink ref="D192" r:id="rId293" display="https://www.facebook.com/profile.php?id=100077361154813"/>
    <hyperlink ref="D190" r:id="rId294" display="https://www.facebook.com/profile.php?id=100069348633766"/>
    <hyperlink ref="D188" r:id="rId295" display="https://www.facebook.com/profile.php?id=100092434856381"/>
    <hyperlink ref="D186" r:id="rId296" display="https://www.facebook.com/capsonghien"/>
    <hyperlink ref="D184" r:id="rId297" display="https://www.facebook.com/profile.php?id=100093078435078"/>
    <hyperlink ref="D156" r:id="rId298" display="https://www.facebook.com/profile.php?id=100089033448262"/>
    <hyperlink ref="D90" r:id="rId299" display="https://www.facebook.com/profile.php?id=100089801157521"/>
    <hyperlink ref="D360" r:id="rId300" display="https://www.facebook.com/profile.php?id=100067626975897"/>
    <hyperlink ref="C2" r:id="rId301" display="https://www.facebook.com/p/Tu%E1%BB%95i-tr%E1%BA%BB-C%C3%B4ng-an-Th%C3%A0nh-ph%E1%BB%91-V%C4%A9nh-Y%C3%AAn-100066497717181/?locale=nl_BE"/>
    <hyperlink ref="C3" r:id="rId302" display="https://bacme.hagiang.gov.vn/chi-tiet-tin-tuc/-/news/44693/th%E1%BB%8B-tr%E1%BA%A5n-y%C3%AAn-ph%C3%BA-huy%E1%BB%87n-b%E1%BA%AFc-m%C3%AA-10-n%C4%83m-x%C3%A2y-d%E1%BB%B1ng-v%C3%A0-ph%C3%A1t-tri%E1%BB%83n.html"/>
    <hyperlink ref="C5" r:id="rId303" display="https://www.molisa.gov.vn/baiviet/242388"/>
    <hyperlink ref="C6" r:id="rId304" display="https://www.facebook.com/p/Tu%E1%BB%95i-tr%E1%BA%BB-C%C3%B4ng-an-Th%C3%A0nh-ph%E1%BB%91-V%C4%A9nh-Y%C3%AAn-100066497717181/?locale=nl_BE"/>
    <hyperlink ref="C7" r:id="rId305" display="https://xyenphong.hagiang.gov.vn/vi"/>
    <hyperlink ref="C9" r:id="rId306" display="https://xlacnong.hagiang.gov.vn/"/>
    <hyperlink ref="C11" r:id="rId307" display="https://xphunam.hagiang.gov.vn/"/>
    <hyperlink ref="C12" r:id="rId308" display="https://www.facebook.com/p/Tu%E1%BB%95i-tr%E1%BA%BB-C%C3%B4ng-an-Th%C3%A0nh-ph%E1%BB%91-V%C4%A9nh-Y%C3%AAn-100066497717181/?locale=nl_BE"/>
    <hyperlink ref="C13" r:id="rId309" display="https://xyencuong.hagiang.gov.vn/vi/trang-chu"/>
    <hyperlink ref="C14" r:id="rId310" display="https://www.facebook.com/tuoitreconganhagiang/"/>
    <hyperlink ref="C15" r:id="rId311" display="https://xthuongtan.hagiang.gov.vn/vi/chi-tiet-tin-tuc/-/news/1325682/xa-thuong-tan-to-chuc-ky-hop-thu-12-chuyen-de-hoi-dong-nhan-dan-xa-khoa-ix-nhiem-ky-2021-2026.html"/>
    <hyperlink ref="C17" r:id="rId312" display="https://xduongam.hagiang.gov.vn/vi/trang-chu"/>
    <hyperlink ref="C19" r:id="rId313" display="https://bacme.hagiang.gov.vn/chi-tiet-tin-tuc/-/news/44693/danh-s%C3%A1ch-%C4%91%E1%BA%A1i-bi%E1%BB%83u-h%E1%BB%99i-%C4%91%E1%BB%93ng-nh%C3%A2n-d%C3%A2n-huy%E1%BB%87n-b%E1%BA%AFc-m%C3%AA-kho%C3%A1-viii-nhi%E1%BB%87m-k%E1%BB%B3-2016-2021.html"/>
    <hyperlink ref="C21" r:id="rId314" display="https://xphiengluong.hagiang.gov.vn/chi-tiet-tin-tuc/-/news/1325746/danh-b%E1%BA%A1-ng%C6%B0%E1%BB%9Di-%C4%91%E1%BB%A9ng-%C4%91%E1%BA%A7u-c%C3%A1c-ban-ng%C3%A0nh-c%C3%A1n-b%E1%BB%99-c%C3%B4ng-ch%E1%BB%A9c-x%C3%A3-phi%C3%AAng-lu%C3%B4ng.html"/>
    <hyperlink ref="C22" r:id="rId315" display="https://www.facebook.com/p/Tu%E1%BB%95i-tr%E1%BA%BB-C%C3%B4ng-an-Th%C3%A0nh-ph%E1%BB%91-V%C4%A9nh-Y%C3%AAn-100066497717181/?locale=nl_BE"/>
    <hyperlink ref="C23" r:id="rId316" display="https://hoangsuphi.hagiang.gov.vn/chi-tiet-tin-tuc/-/news/44725/th%C3%B4ng-tin-gi%E1%BB%9Bi-thi%E1%BB%87u-th%E1%BB%8B-tr%E1%BA%A5n-vinh-quang-huy%E1%BB%87n-ho%C3%A0ng-su-ph%C3%AC.html"/>
    <hyperlink ref="C25" r:id="rId317" display="https://hoangsuphi.hagiang.gov.vn/vi/chi-tiet-tin-tuc/-/news/44725/th%C3%B4ng-tin-gi%E1%BB%9Bi-thi%E1%BB%87u-%E1%BB%A6y-ban-nh%C3%A2n-d%C3%A2n-x%C3%A3-b%E1%BA%A3n-p%C3%A9o-huy%E1%BB%87n-ho%C3%A0ng-su-ph%C3%AC.html"/>
    <hyperlink ref="C26" r:id="rId318" display="https://www.facebook.com/tuoitreconganhagiang/"/>
    <hyperlink ref="C27" r:id="rId319" display="https://thanhpho.hagiang.gov.vn/"/>
    <hyperlink ref="C29" r:id="rId320" display="https://hoangsuphi.hagiang.gov.vn/chi-tiet-tin-tuc/-/news/44725/x%25C3%25A3-th%25C3%25A8n-chu-ph%25C3%25ACn-huy%25E1%25BB%2587n-ho%25C3%25A0ng-su-ph%25C3%25AC-t%25E1%25BB%2589nh-h%25C3%25A0-giang.html"/>
    <hyperlink ref="C30" r:id="rId321" display="https://www.facebook.com/p/Tu%E1%BB%95i-tr%E1%BA%BB-C%C3%B4ng-an-Th%C3%A0nh-ph%E1%BB%91-V%C4%A9nh-Y%C3%AAn-100066497717181/?locale=nl_BE"/>
    <hyperlink ref="C31" r:id="rId322" display="https://hoangsuphi.hagiang.gov.vn/chi-tiet-tin-tuc/-/news/44725/x%C3%A3-p%E1%BB%91-l%E1%BB%93-huy%E1%BB%87n-ho%C3%A0ng-su-ph%C3%AC.html"/>
    <hyperlink ref="C33" r:id="rId323" display="https://hoangsuphi.hagiang.gov.vn/chi-tiet-tin-tuc/-/news/44725/th%25C3%25B4ng-tin-gi%25E1%25BB%259Bi-thi%25E1%25BB%2587u-%25E1%25BB%25A6y-ban-nh%25C3%25A2n-d%25C3%25A2n-x%25C3%25A3-b%25E1%25BA%25A3n-ph%25C3%25B9ng.html"/>
    <hyperlink ref="C35" r:id="rId324" display="https://hoangsuphi.hagiang.gov.vn/"/>
    <hyperlink ref="C37" r:id="rId325" display="https://thanhpho.hagiang.gov.vn/"/>
    <hyperlink ref="C39" r:id="rId326" display="https://hoangsuphi.hagiang.gov.vn/chi-tiet-tin-tuc/-/news/44725/th%C3%B4ng-tin-gi%E1%BB%9Bi-thi%E1%BB%87u-x%C3%A3-%C4%90%E1%BA%A3n-v%C3%A1n-huy%E1%BB%87n-ho%C3%A0ng-su-ph%C3%AC.html"/>
    <hyperlink ref="C40" r:id="rId327" display="https://www.facebook.com/tuoitreconganhagiang/"/>
    <hyperlink ref="C41" r:id="rId328" display="https://dongvan.hagiang.gov.vn/"/>
    <hyperlink ref="C43" r:id="rId329" display="https://tantien.tpbacgiang.bacgiang.gov.vn/"/>
    <hyperlink ref="C44" r:id="rId330" display="https://www.facebook.com/tuoitreconganquanhadong/"/>
    <hyperlink ref="C45" r:id="rId331" display="https://hoangsuphi.hagiang.gov.vn/chi-tiet-tin-tuc/-/news/44725/th%C3%B4ng-tin-gi%E1%BB%9Bi-thi%E1%BB%87u-%E1%BB%A6y-ban-nh%C3%A2n-d%C3%A2n-x%C3%A3-n%C3%A0ng-%C4%90%C3%B4n-huy%E1%BB%87n-ho%C3%A0ng-su-ph%C3%AC.html"/>
    <hyperlink ref="C47" r:id="rId332" display="https://hoangsuphi.hagiang.gov.vn/chi-tiet-tin-tuc/-/news/44725/gi%25E1%25BB%259Bi-thi%25E1%25BB%2587u-chung-v%25E1%25BB%2581-x%25C3%25A3-p%25E1%25BB%259D-ly-ng%25C3%25A0i.html"/>
    <hyperlink ref="C49" r:id="rId333" display="https://hoangsuphi.hagiang.gov.vn/"/>
    <hyperlink ref="C50" r:id="rId334" display="https://www.facebook.com/p/%C4%90O%C3%80N-X%C3%83-B%E1%BA%A2N-LU%E1%BB%90C-100075958778433/?locale=hi_IN"/>
    <hyperlink ref="C51" r:id="rId335" display="https://xbanluoc.hagiang.gov.vn/"/>
    <hyperlink ref="C53" r:id="rId336" display="https://xngamdangvai.hagiang.gov.vn/"/>
    <hyperlink ref="C55" r:id="rId337" display="https://hoangsuphi.hagiang.gov.vn/vi/chi-tiet-tin-tuc/-/news/44725/th%C3%B4ng-tin-gi%E1%BB%9Bi-thi%E1%BB%87u-%E1%BB%A6y-ban-nh%C3%A2n-d%C3%A2n-x%C3%A3-b%E1%BA%A3n-p%C3%A9o-huy%E1%BB%87n-ho%C3%A0ng-su-ph%C3%AC.html"/>
    <hyperlink ref="C56" r:id="rId338" display="https://www.facebook.com/rizdorermitagehoangsuphi/"/>
    <hyperlink ref="C57" r:id="rId339" display="https://quangbinh.hagiang.gov.vn/chi-tiet-tin-tuc/-/news/44749/%C4%90%E1%BA%A1i-bi%E1%BB%83u-h%C4%90nd-t%E1%BB%89nh-ti%E1%BA%BFp-x%C3%BAc-c%E1%BB%AD-tri-t%E1%BA%A1i-x%C3%A3-t%E1%BA%A3-s%E1%BB%AD-cho%C3%B3ng-40-ho%C3%A0ng-su-ph%C3%AC-41-.html"/>
    <hyperlink ref="C59" r:id="rId340" display="https://hoangsuphi.hagiang.gov.vn/chi-tiet-tin-tuc/-/news/44725/cong-bo-quyet-dinh-cong-nhan-thon-10-xa-nam-dich-dat-chuan-nong-thon-moi.html"/>
    <hyperlink ref="C61" r:id="rId341" display="https://hoangsuphi.hagiang.gov.vn/vi/chi-tiet-tin-tuc/-/news/44725/th%C3%B4ng-tin-gi%E1%BB%9Bi-thi%E1%BB%87u-%E1%BB%A6y-ban-nh%C3%A2n-d%C3%A2n-x%C3%A3-b%E1%BA%A3n-p%C3%A9o-huy%E1%BB%87n-ho%C3%A0ng-su-ph%C3%AC.html"/>
    <hyperlink ref="C62" r:id="rId342" display="https://www.facebook.com/100083054333059"/>
    <hyperlink ref="C63" r:id="rId343" display="https://hoangsuphi.hagiang.gov.vn/chi-tiet-tin-tuc/-/news/44725/x%25C3%25A3-h%25E1%25BB%2593-th%25E1%25BA%25A7u-huy%25E1%25BB%2587n-ho%25C3%25A0ng-su-ph%25C3%25AC.html"/>
    <hyperlink ref="C65" r:id="rId344" display="https://xnamson.hagiang.gov.vn/"/>
    <hyperlink ref="C66" r:id="rId345" display="https://www.facebook.com/p/Tu%E1%BB%95i-tr%E1%BA%BB-C%C3%B4ng-an-t%E1%BB%89nh-Ki%C3%AAn-Giang-100064349125717/"/>
    <hyperlink ref="C67" r:id="rId346" display="https://hoangsuphi.hagiang.gov.vn/chi-tiet-tin-tuc/-/news/44725/th%C3%B4ng-tin-gi%E1%BB%9Bi-thi%E1%BB%87u-%E1%BB%A6y-ban-nh%C3%A2n-d%C3%A2n-x%C3%A3-n%C3%A0ng-%C4%90%C3%B4n-huy%E1%BB%87n-ho%C3%A0ng-su-ph%C3%AC.html"/>
    <hyperlink ref="C68" r:id="rId347" display="https://www.facebook.com/congantinhhagiang/"/>
    <hyperlink ref="C69" r:id="rId348" display="https://thanhpho.hagiang.gov.vn/"/>
    <hyperlink ref="C71" r:id="rId349" display="https://xnamkhoa.hagiang.gov.vn/vi"/>
    <hyperlink ref="C72" r:id="rId350" display="https://www.facebook.com/congantinhhagiang/"/>
    <hyperlink ref="C73" r:id="rId351" display="https://xinman.hagiang.gov.vn/"/>
    <hyperlink ref="C74" r:id="rId352" display="https://www.facebook.com/tuoitreconganhagiang/?locale=te_IN"/>
    <hyperlink ref="C75" r:id="rId353" display="https://xinman.hagiang.gov.vn/"/>
    <hyperlink ref="C77" r:id="rId354" display="https://xinman.hagiang.gov.vn/chi-tiet-tin-tuc/-/news/44765/cong-bo-quyet-dinh-ve-cong-tac-can-bo-tai-xa-ban-diu.html"/>
    <hyperlink ref="C79" r:id="rId355" display="https://xinman.hagiang.gov.vn/chi-tiet-tin-tuc/-/news/44765/hong-khong-hat-xa-chi-ca-vao-mua-thu-hoach.html"/>
    <hyperlink ref="C81" r:id="rId356" display="https://xinman.hagiang.gov.vn/"/>
    <hyperlink ref="C82" r:id="rId357" display="https://www.facebook.com/p/Tu%E1%BB%95i-tr%E1%BA%BB-C%C3%B4ng-an-Th%C3%A0nh-ph%E1%BB%91-V%C4%A9nh-Y%C3%AAn-100066497717181/?locale=nl_BE"/>
    <hyperlink ref="C83" r:id="rId358" display="https://xtrungthinh.hagiang.gov.vn/"/>
    <hyperlink ref="C85" r:id="rId359" display="https://xthenphang.hagiang.gov.vn/"/>
    <hyperlink ref="C87" r:id="rId360" display="https://xinman.hagiang.gov.vn/chi-tiet-tin-tuc/-/news/44765/l%E1%BB%85-c%C3%B4ng-b%E1%BB%91-s%C3%A1p-nh%E1%BA%ADp-x%C3%A3-ng%C3%A1n-chi%C3%AAn-v%C3%A0o-x%C3%A3-trung-th%E1%BB%8Bnh.html"/>
    <hyperlink ref="C89" r:id="rId361" display="https://xinman.hagiang.gov.vn/chi-tiet-tin-tuc/-/news/44765/th%C3%A0nh-l%E1%BA%ADp-tr%E1%BA%A1m-ki%E1%BB%83m-so%C3%A1t-bi%C3%AAn-ph%C3%B2ng-p%C3%A0-v%E1%BA%A7y-s%E1%BB%A7-huy%E1%BB%87n-x%C3%ADn-m%E1%BA%A7n.html"/>
    <hyperlink ref="C91" r:id="rId362" display="https://xinman.hagiang.gov.vn/chi-tiet-tin-tuc/-/news/44765/xa-coc-re-huyen-xin-man-ra-quan-lam-duong-xay-dung-nong-thon-moi.html"/>
    <hyperlink ref="C92" r:id="rId363" display="https://www.facebook.com/congantinhhagiang/"/>
    <hyperlink ref="C93" r:id="rId364" display="https://xinman.hagiang.gov.vn/"/>
    <hyperlink ref="C94" r:id="rId365" display="https://www.facebook.com/tuoitreconganhagiang/?locale=te_IN"/>
    <hyperlink ref="C95" r:id="rId366" display="https://xnanma.hagiang.gov.vn/"/>
    <hyperlink ref="C96" r:id="rId367" display="https://www.facebook.com/media/set/?set=a.228867433963365.1073741866.145668185616624&amp;type=3"/>
    <hyperlink ref="C97" r:id="rId368" display="https://xinman.hagiang.gov.vn/chi-tiet-tin-tuc/-/news/44765/thuong-truc-ubnd-huyen-den-kiem-tra-tai-xa-ta-nhiu.html"/>
    <hyperlink ref="C99" r:id="rId369" display="https://xbanngo.hagiang.gov.vn/"/>
    <hyperlink ref="C101" r:id="rId370" display="https://xinman.hagiang.gov.vn/"/>
    <hyperlink ref="C103" r:id="rId371" display="https://xinman.hagiang.gov.vn/"/>
    <hyperlink ref="C104" r:id="rId372" display="https://www.facebook.com/p/Tu%E1%BB%95i-tr%E1%BA%BB-C%C3%B4ng-an-Th%C3%A0nh-ph%E1%BB%91-V%C4%A9nh-Y%C3%AAn-100066497717181/?locale=nl_BE"/>
    <hyperlink ref="C105" r:id="rId373" display="https://xquangnguyen.hagiang.gov.vn/"/>
    <hyperlink ref="C107" r:id="rId374" display="https://xinman.hagiang.gov.vn/chi-tiet-tin-tuc/-/news/44765/xa-na-chi-ky-niem-60-nam-ngay-thanh-lap-xa-15-12-1962-15-12-2022.html"/>
    <hyperlink ref="C109" r:id="rId375" display="https://xinman.hagiang.gov.vn/vi/chi-tiet-tin-tuc/-/news/44765/le-hoi-dinh-muong-xa-khuon-lung-nam-2023.html"/>
    <hyperlink ref="C110" r:id="rId376" display="https://www.facebook.com/congantinhhagiang/"/>
    <hyperlink ref="C111" r:id="rId377" display="https://ttvietquang.hagiang.gov.vn/trang-chu"/>
    <hyperlink ref="C112" r:id="rId378" display="https://www.facebook.com/p/Tu%E1%BB%95i-tr%E1%BA%BB-C%C3%B4ng-an-Th%C3%A0nh-ph%E1%BB%91-V%C4%A9nh-Y%C3%AAn-100066497717181/?locale=nl_BE"/>
    <hyperlink ref="C113" r:id="rId379" display="https://ttvinhtuy.hagiang.gov.vn/"/>
    <hyperlink ref="C115" r:id="rId380" display="https://tanlap.tinhbien.angiang.gov.vn/danh-ba-0"/>
    <hyperlink ref="C116" r:id="rId381" display="https://www.facebook.com/tuoitreconganhagiang/"/>
    <hyperlink ref="C117" r:id="rId382" display="https://tanchau.tayninh.gov.vn/vi/page/Uy-ban-nhan-dan-xa-Tan-Thanh.html"/>
    <hyperlink ref="C118" r:id="rId383" display="https://www.facebook.com/tuoitreconganhagiang/"/>
    <hyperlink ref="C119" r:id="rId384" display="http://bacquang.hagiang.gov.vn/page/cac-xa-thi-tran.html"/>
    <hyperlink ref="C120" r:id="rId385" display="https://www.facebook.com/tuoitreconganhagiang/"/>
    <hyperlink ref="C121" r:id="rId386" display="https://dongtam.yenthe.bacgiang.gov.vn/"/>
    <hyperlink ref="C123" r:id="rId387" display="https://xtanquang.hagiang.gov.vn/"/>
    <hyperlink ref="C125" r:id="rId388" display="http://bacquang.hagiang.gov.vn/cat-116/xa-thuong-binh-huyen-bac-quang-khoi-cong-cau-dan-sinh-tai-thon-khuoi-en-2047.html"/>
    <hyperlink ref="C127" r:id="rId389" display="https://xhuusan.hagiang.gov.vn/"/>
    <hyperlink ref="C129" r:id="rId390" display="http://bacquang.hagiang.gov.vn/"/>
    <hyperlink ref="C130" r:id="rId391" display="https://www.facebook.com/reel/1099968731727919/"/>
    <hyperlink ref="C131" r:id="rId392" display="https://xvietvinh.hagiang.gov.vn/"/>
    <hyperlink ref="C132" r:id="rId393" display="https://www.facebook.com/tuoitreconganhagiang/"/>
    <hyperlink ref="C133" r:id="rId394" display="https://quangbinh.hagiang.gov.vn/chi-tiet-tin-tuc/-/news/44749/x%25C3%25A3-b%25E1%25BA%25B1ng-lang.html"/>
    <hyperlink ref="C135" r:id="rId395" display="https://haiha.quangninh.gov.vn/Trang/ChiTietBVGioiThieu.aspx?bvid=128"/>
    <hyperlink ref="C137" r:id="rId396" display="https://thaibinh.gov.vn/van-ban-phap-luat/van-ban-dieu-hanh/ve-viec-cho-phep-uy-ban-nhan-dan-xa-lien-hiep-huyen-hung-ha-.html"/>
    <hyperlink ref="C139" r:id="rId397" display="https://xvodiem.hagiang.gov.vn/"/>
    <hyperlink ref="C141" r:id="rId398" display="http://bacquang.hagiang.gov.vn/page/cac-xa-thi-tran.html"/>
    <hyperlink ref="C142" r:id="rId399" display="https://www.facebook.com/congantinhhagiang/"/>
    <hyperlink ref="C143" r:id="rId400" display="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"/>
    <hyperlink ref="C144" r:id="rId401" display="https://www.facebook.com/129262762289546"/>
    <hyperlink ref="C145" r:id="rId402" display="http://bacquang.hagiang.gov.vn/tin-huyen/xa-duc-xuan-tich-cuc-phat-trien-cay-vu-dong-nang-cao-thu-nhap-cho-nhan-dan-3884.html"/>
    <hyperlink ref="C147" r:id="rId403" display="http://bacquang.hagiang.gov.vn/page/cac-xa-thi-tran.html"/>
    <hyperlink ref="C148" r:id="rId404" display="https://www.facebook.com/p/Tr%C6%B0%E1%BB%9Dng-M%E1%BA%A7m-non-S%C6%A1n-Ca-X%C3%A3-V%C4%A9nh-H%E1%BA%A3o-100063583772424/"/>
    <hyperlink ref="C149" r:id="rId405" display="https://xvinhhao.hagiang.gov.vn/"/>
    <hyperlink ref="C150" r:id="rId406" display="https://www.facebook.com/p/Tu%E1%BB%95i-tr%E1%BA%BB-C%C3%B4ng-an-Th%C3%A0nh-ph%E1%BB%91-V%C4%A9nh-Y%C3%AAn-100066497717181/?locale=nl_BE"/>
    <hyperlink ref="C151" r:id="rId407" display="http://bacquang.hagiang.gov.vn/page/cac-xa-thi-tran.html"/>
    <hyperlink ref="C152" r:id="rId408" display="https://www.facebook.com/p/Tu%E1%BB%95i-tr%E1%BA%BB-C%C3%B4ng-an-Th%C3%A0nh-ph%E1%BB%91-V%C4%A9nh-Y%C3%AAn-100066497717181/?locale=nl_BE"/>
    <hyperlink ref="C153" r:id="rId409" display="http://bacquang.hagiang.gov.vn/page/cac-xa-thi-tran.html"/>
    <hyperlink ref="C154" r:id="rId410" display="https://www.facebook.com/tuoitreconganhagiang/"/>
    <hyperlink ref="C155" r:id="rId411" display="https://dbnd.hagiang.gov.vn/HDND-XA/Ky-hop-thu-10-HDND-xa-Dong-Thanh-khoa-IV--nhiem-ky-2021-2026-2953"/>
    <hyperlink ref="C157" r:id="rId412" display="https://quangbinh.hagiang.gov.vn/vi/chi-tiet-tin-tuc/-/news/44749/x%C3%A3-xu%C3%A2n-minh.html"/>
    <hyperlink ref="C159" r:id="rId413" display="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"/>
    <hyperlink ref="C160" r:id="rId414" display="https://www.facebook.com/tuoitreconganhagiang/"/>
    <hyperlink ref="C161" r:id="rId415" display="https://quangbinh.hagiang.gov.vn/vi/chi-tiet-tin-tuc/-/news/44749/x%C3%A3-t%C3%A2n-nam.html"/>
    <hyperlink ref="C163" r:id="rId416" display="https://quangbinh.hagiang.gov.vn/chi-tiet-tin-tuc/-/news/44749/x%25C3%25A3-b%25E1%25BA%25A3n-r%25E1%25BB%258Ba.html"/>
    <hyperlink ref="C164" r:id="rId417" display="https://www.facebook.com/p/Tu%E1%BB%95i-tr%E1%BA%BB-C%C3%B4ng-an-Th%C3%A0nh-ph%E1%BB%91-V%C4%A9nh-Y%C3%AAn-100066497717181/?locale=nl_BE"/>
    <hyperlink ref="C165" r:id="rId418" display="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"/>
    <hyperlink ref="C166" r:id="rId419" display="https://www.facebook.com/p/Tu%E1%BB%95i-tr%E1%BA%BB-C%C3%B4ng-an-Th%C3%A0nh-ph%E1%BB%91-V%C4%A9nh-Y%C3%AAn-100066497717181/?locale=nl_BE"/>
    <hyperlink ref="C167" r:id="rId420" display="https://yenbinh.yenbai.gov.vn/Articles/one/Thong-tin-thi-tran-Yen-Binh"/>
    <hyperlink ref="C169" r:id="rId421" display="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"/>
    <hyperlink ref="C171" r:id="rId422" display="http://bacquang.hagiang.gov.vn/"/>
    <hyperlink ref="C173" r:id="rId423" display="https://quangbinh.hagiang.gov.vn/chi-tiet-tin-tuc/-/news/44749/x%25C3%25A3-b%25E1%25BA%25B1ng-lang.html"/>
    <hyperlink ref="C174" r:id="rId424" display="https://www.facebook.com/congantinhhagiang/"/>
    <hyperlink ref="C175" r:id="rId425" display="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"/>
    <hyperlink ref="C177" r:id="rId426" display="https://huongson.hatinh.gov.vn/"/>
    <hyperlink ref="C178" r:id="rId427" display="https://www.facebook.com/p/C%C3%B4ng-an-x%C3%A3-Xu%C3%A2n-Giang-100069958610694/"/>
    <hyperlink ref="C179" r:id="rId428" display="http://xuangiang.nghixuan.hatinh.gov.vn/"/>
    <hyperlink ref="C181" r:id="rId429" display="https://quangbinh.hagiang.gov.vn/chi-tiet-tin-tuc/-/news/44749/x%C3%A3-n%C3%A0-kh%C6%B0%C6%A1ng.html"/>
    <hyperlink ref="C183" r:id="rId430" display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/>
    <hyperlink ref="C185" r:id="rId431" display="https://quangbinh.hagiang.gov.vn/chi-tiet-tin-tuc/-/news/44749/x%25C3%25A3-v%25C4%25A9-th%25C6%25B0%25E1%25BB%25A3ng.html"/>
    <hyperlink ref="C187" r:id="rId432" display="https://ubndtp.caobang.gov.vn/ubnd-phuong-song-hien"/>
    <hyperlink ref="C189" r:id="rId433" display="https://ubndtp.caobang.gov.vn/ubnd-phuong-song-bang"/>
    <hyperlink ref="C190" r:id="rId434" display="https://www.facebook.com/p/C%C3%B4ng-an-ph%C6%B0%E1%BB%9Dng-H%E1%BB%A3p-Giang-C%C3%B4ng-an-Th%C3%A0nh-ph%E1%BB%91-100069348633766/"/>
    <hyperlink ref="C191" r:id="rId435" display="https://ubndtp.caobang.gov.vn/ubnd-phuong-hop-giang"/>
    <hyperlink ref="C192" r:id="rId436" display="https://www.facebook.com/100077361154813/"/>
    <hyperlink ref="C193" r:id="rId437" display="https://ubndtp.caobang.gov.vn/ubnd-phuong-tan-giang"/>
    <hyperlink ref="C194" r:id="rId438" display="https://www.facebook.com/capngocxuan/?locale=vi_VN"/>
    <hyperlink ref="C195" r:id="rId439" display="https://ubndtp.caobang.gov.vn/ubnd-phuong-ngoc-xuan"/>
    <hyperlink ref="C196" r:id="rId440" display="https://www.facebook.com/p/UBND-Ph%C6%B0%E1%BB%9Dng-%C4%90%E1%BB%81-Th%C3%A1m-TP-Cao-B%E1%BA%B1ng-100063632947189/"/>
    <hyperlink ref="C197" r:id="rId441" display="https://ubndtp.caobang.gov.vn/ubnd-phuong-de-tham"/>
    <hyperlink ref="C198" r:id="rId442" display="https://www.facebook.com/p/C%C3%B4ng-an-ph%C6%B0%E1%BB%9Dng-Ho%C3%A0-Chung-TPCB-100069346173924/"/>
    <hyperlink ref="C199" r:id="rId443" display="https://ubndtp.caobang.gov.vn/ubnd-phuong-hoa-chung"/>
    <hyperlink ref="C201" r:id="rId444" display="https://ubndtp.caobang.gov.vn/ubnd-phuong-duyet-trung"/>
    <hyperlink ref="C202" r:id="rId445" display="https://www.facebook.com/p/C%C3%B4ng-an-x%C3%A3-V%C4%A9nh-Quang-TP-Cao-B%E1%BA%B1ng-100068969147419/"/>
    <hyperlink ref="C203" r:id="rId446" display="https://ubndtp.caobang.gov.vn/ubnd-xa-vinh-quang"/>
    <hyperlink ref="C205" r:id="rId447" display="https://ubndtp.caobang.gov.vn/ubnd-xa-hung-dao"/>
    <hyperlink ref="C206" r:id="rId448" display="https://www.facebook.com/TuoitreConganCaoBang/"/>
    <hyperlink ref="C207" r:id="rId449" display="https://ubndtp.caobang.gov.vn/ubnd-xa-chu-trinh"/>
    <hyperlink ref="C209" r:id="rId450" display="http://pacmiau.baolam.caobang.gov.vn/uy-ban-nhan-dan"/>
    <hyperlink ref="C211" r:id="rId451" display="http://duchanh.baolam.caobang.gov.vn/"/>
    <hyperlink ref="C212" r:id="rId452" display="https://www.facebook.com/cax.lybon.01294/"/>
    <hyperlink ref="C213" r:id="rId453" display="https://lybon.baolam.caobang.gov.vn/cai-cach-hanh-chinh"/>
    <hyperlink ref="C214" r:id="rId454" display="https://www.facebook.com/TuoitreConganCaoBang/"/>
    <hyperlink ref="C215" r:id="rId455" display="https://baolam.caobang.gov.vn/"/>
    <hyperlink ref="C216" r:id="rId456" display="https://www.facebook.com/caxnamquangbl/"/>
    <hyperlink ref="C217" r:id="rId457" display="http://namquang.baolam.caobang.gov.vn/"/>
    <hyperlink ref="C218" r:id="rId458" display="https://www.facebook.com/p/C%C3%B4ng-an-x%C3%A3-V%C4%A9nh-Quang-TP-Cao-B%E1%BA%B1ng-100068969147419/"/>
    <hyperlink ref="C219" r:id="rId459" display="https://ubndtp.caobang.gov.vn/ubnd-xa-vinh-quang"/>
    <hyperlink ref="C221" r:id="rId460" display="https://quanglam.baolam.caobang.gov.vn/"/>
    <hyperlink ref="C223" r:id="rId461" display="https://thachlam.baolam.caobang.gov.vn/"/>
    <hyperlink ref="C224" r:id="rId462" display="https://www.facebook.com/247538643589647"/>
    <hyperlink ref="C225" r:id="rId463" display="https://baolam.caobang.gov.vn/ubnd-cac-xa-thi-tran"/>
    <hyperlink ref="C226" r:id="rId464" display="https://www.facebook.com/ConganxaVinhPhong/"/>
    <hyperlink ref="C227" r:id="rId465" display="http://vinhphong.baolam.caobang.gov.vn/"/>
    <hyperlink ref="C228" r:id="rId466" display="https://www.facebook.com/CAXMONGANBL/"/>
    <hyperlink ref="C229" r:id="rId467" display="http://mongan.baolam.caobang.gov.vn/"/>
    <hyperlink ref="C230" r:id="rId468" display="https://www.facebook.com/p/C%C3%B4ng-an-x%C3%A3-Th%C3%A1i-H%E1%BB%8Dc-B%E1%BA%A3o-L%C3%A2m-Cao-B%E1%BA%B1ng-100069695572389/"/>
    <hyperlink ref="C231" r:id="rId469" display="https://thaihoc.baolam.caobang.gov.vn/kinh-te-xa-hoi/uy-ban-nhan-dan-xa-thai-hoc-935029"/>
    <hyperlink ref="C232" r:id="rId470" display="https://www.facebook.com/p/C%C3%B4ng-an-x%C3%A3-Th%C3%A1i-S%C6%A1n-B%E1%BA%A3o-L%C3%A2m-Cao-B%E1%BA%B1ng-100071219475619/"/>
    <hyperlink ref="C233" r:id="rId471" display="http://thaison.baolam.caobang.gov.vn/"/>
    <hyperlink ref="C234" r:id="rId472" display="https://www.facebook.com/p/C%C3%B4ng-an-x%C3%A3-Y%C3%AAn-Th%E1%BB%95-B%E1%BA%A3o-L%C3%A2m-Cao-B%E1%BA%B1ng-100069790130438/"/>
    <hyperlink ref="C235" r:id="rId473" display="http://yentho.baolam.caobang.gov.vn/"/>
    <hyperlink ref="C236" r:id="rId474" display="https://www.facebook.com/p/C%C3%B4ng-an-huy%E1%BB%87n-B%E1%BA%A3o-L%E1%BA%A1c-100070790086759/"/>
    <hyperlink ref="C237" r:id="rId475" display="https://baolac.caobang.gov.vn/"/>
    <hyperlink ref="C238" r:id="rId476" display="https://www.facebook.com/nguyentrungthongcocpang/"/>
    <hyperlink ref="C239" r:id="rId477" display="https://cocpang.baolac.caobang.gov.vn/"/>
    <hyperlink ref="C240" r:id="rId478" display="https://www.facebook.com/DOANTNCSHOCHIMINHXATHUONGHABAOLACCAOBANG/"/>
    <hyperlink ref="C241" r:id="rId479" display="https://baolac.caobang.gov.vn/ubnd-xa-thuong-ha"/>
    <hyperlink ref="C242" r:id="rId480" display="https://www.facebook.com/TuoitreConganCaoBang/?locale=vi_VN"/>
    <hyperlink ref="C243" r:id="rId481" display="http://coba.baolac.caobang.gov.vn/"/>
    <hyperlink ref="C244" r:id="rId482" display="https://www.facebook.com/TuoitreConganCaoBang/"/>
    <hyperlink ref="C245" r:id="rId483" display="https://baotoan.baolac.caobang.gov.vn/"/>
    <hyperlink ref="C246" r:id="rId484" display="https://www.facebook.com/CAXKhanhXuan/"/>
    <hyperlink ref="C247" r:id="rId485" display="https://baolac.caobang.gov.vn/ubnd-xa-khanh-xuan"/>
    <hyperlink ref="C248" r:id="rId486" display="https://www.facebook.com/TuoitreConganCaoBang/"/>
    <hyperlink ref="C249" r:id="rId487" display="https://baolac.caobang.gov.vn/1348/33978/83015/ubnd-xa-xuan-truong"/>
    <hyperlink ref="C250" r:id="rId488" display="https://www.facebook.com/TuoitreConganCaoBang/"/>
    <hyperlink ref="C251" r:id="rId489" display="http://hongtri.baolac.caobang.gov.vn/"/>
    <hyperlink ref="C252" r:id="rId490" display="https://www.facebook.com/Conganxakimcuc/"/>
    <hyperlink ref="C253" r:id="rId491" display="http://kimcuc.baolac.caobang.gov.vn/"/>
    <hyperlink ref="C254" r:id="rId492" display="https://www.facebook.com/TuoitreConganCaoBang/"/>
    <hyperlink ref="C255" r:id="rId493" display="https://nguyenbinh.caobang.gov.vn/xa-phan-thanh"/>
    <hyperlink ref="C256" r:id="rId494" display="https://www.facebook.com/TuoitreConganCaoBang/"/>
    <hyperlink ref="C257" r:id="rId495" display="https://baolac.caobang.gov.vn/"/>
    <hyperlink ref="C259" r:id="rId496" display="https://ubndtp.caobang.gov.vn/ubnd-xa-hung-dao"/>
    <hyperlink ref="C261" r:id="rId497" display="https://hungthinh.baolac.caobang.gov.vn/"/>
    <hyperlink ref="C262" r:id="rId498" display="https://www.facebook.com/TuoitreConganCaoBang/?locale=sk_SK"/>
    <hyperlink ref="C263" r:id="rId499" display="https://huygiap.baolac.caobang.gov.vn/"/>
    <hyperlink ref="C264" r:id="rId500" display="https://www.facebook.com/p/C%C3%B4ng-an-x%C3%A3-%C4%90%C3%ACnh-Ph%C3%B9ng-huy%E1%BB%87n-B%E1%BA%A3o-L%E1%BA%A1c-t%E1%BB%89nh-Cao-B%E1%BA%B1ng-100080278058147/"/>
    <hyperlink ref="C265" r:id="rId501" display="https://dinhphung.baolac.caobang.gov.vn/to-chuc-bo-may-hanh-chinh"/>
    <hyperlink ref="C266" r:id="rId502" display="https://www.facebook.com/tuoitrecongansonla/"/>
    <hyperlink ref="C267" r:id="rId503" display="http://sonlap.baolac.caobang.gov.vn/"/>
    <hyperlink ref="C269" r:id="rId504" display="http://sonlo.baolac.caobang.gov.vn/"/>
    <hyperlink ref="C270" r:id="rId505" display="https://www.facebook.com/conganBaTri/"/>
    <hyperlink ref="C271" r:id="rId506" display="https://thongnong.haquang.caobang.gov.vn/"/>
    <hyperlink ref="C272" r:id="rId507" display="https://www.facebook.com/p/Tu%E1%BB%95i-tr%E1%BA%BB-C%C3%B4ng-an-Th%C3%A0nh-ph%E1%BB%91-V%C4%A9nh-Y%C3%AAn-100066497717181/"/>
    <hyperlink ref="C273" r:id="rId508" display="https://haquang.caobang.gov.vn/ubnd-cac-xa-thi-tran/ubnd-xa-can-yen-667050"/>
    <hyperlink ref="C274" r:id="rId509" display="https://www.facebook.com/TuoitreConganCaoBang/"/>
    <hyperlink ref="C275" r:id="rId510" display="https://haquang.caobang.gov.vn/"/>
    <hyperlink ref="C276" r:id="rId511" display="https://www.facebook.com/TuoitreConganCaoBang/"/>
    <hyperlink ref="C277" r:id="rId512" display="https://ubndtp.caobang.gov.vn/ubnd-xa-vinh-quang"/>
    <hyperlink ref="C278" r:id="rId513" display="https://www.facebook.com/TinhdoanCaoBang/"/>
    <hyperlink ref="C279" r:id="rId514" display="https://luongthong.haquang.caobang.gov.vn/"/>
    <hyperlink ref="C280" r:id="rId515" display="https://www.facebook.com/TuoitreConganCaoBang/"/>
    <hyperlink ref="C281" r:id="rId516" display="https://dathong.haquang.caobang.gov.vn/"/>
    <hyperlink ref="C282" r:id="rId517" display="https://www.facebook.com/TuoitreConganCaoBang/"/>
    <hyperlink ref="C283" r:id="rId518" display="http://ngocdong.haquang.caobang.gov.vn/"/>
    <hyperlink ref="C284" r:id="rId519" display="https://www.facebook.com/p/Tu%E1%BB%95i-tr%E1%BA%BB-C%C3%B4ng-an-Th%C3%A0nh-ph%E1%BB%91-V%C4%A9nh-Y%C3%AAn-100066497717181/?locale=nl_BE"/>
    <hyperlink ref="C285" r:id="rId520" display="https://bacgiang.gov.vn/web/ubnd-xa-yen-son"/>
    <hyperlink ref="C286" r:id="rId521" display="https://www.facebook.com/TuoitreConganCaoBang/?locale=vi_VN"/>
    <hyperlink ref="C287" r:id="rId522" display="https://haquang.caobang.gov.vn/ubnd-cac-xa-thi-tran/ubnd-xa-luong-can-667056"/>
    <hyperlink ref="C288" r:id="rId523" display="https://www.facebook.com/TuoitreConganCaoBang/?locale=vi_VN"/>
    <hyperlink ref="C289" r:id="rId524" display="http://thanhlong.haquang.caobang.gov.vn/"/>
    <hyperlink ref="C290" r:id="rId525" display="https://www.facebook.com/TuoitreConganCaoBang/"/>
    <hyperlink ref="C291" r:id="rId526" display="https://nguyenbinh.caobang.gov.vn/xa-the-duc"/>
    <hyperlink ref="C293" r:id="rId527" display="http://xuanhoa.haquang.caobang.gov.vn/"/>
    <hyperlink ref="C295" r:id="rId528" display="https://haquang.caobang.gov.vn/ubnd-cac-xa-thi-tran"/>
    <hyperlink ref="C296" r:id="rId529" display="https://www.facebook.com/TuoitreConganCaoBang/"/>
    <hyperlink ref="C297" r:id="rId530" display="https://nguyenbinh.caobang.gov.vn/xa-ca-thanh"/>
    <hyperlink ref="C299" r:id="rId531" display="https://truongha.haquang.caobang.gov.vn/"/>
    <hyperlink ref="C300" r:id="rId532" display="https://www.facebook.com/TuoitreConganCaoBang/"/>
    <hyperlink ref="C301" r:id="rId533" display="https://thachan.caobang.gov.vn/"/>
    <hyperlink ref="C302" r:id="rId534" display="https://www.facebook.com/TinhdoanCaoBang/"/>
    <hyperlink ref="C303" r:id="rId535" display="https://caobang.gov.vn/cac-uy-vien-ubnd-tinh-cao-bang/danh-sach-uy-vien-ubnd-tinh-949009"/>
    <hyperlink ref="C304" r:id="rId536" display="https://www.facebook.com/TuoitreConganCaoBang/"/>
    <hyperlink ref="C305" r:id="rId537" display="https://haquang.caobang.gov.vn/qua-trinh-phat-trien"/>
    <hyperlink ref="C307" r:id="rId538" display="https://noithon.haquang.caobang.gov.vn/uy-ban-nhan-dan/uy-ban-nhan-dan-xa-noi-thon-969661"/>
    <hyperlink ref="C309" r:id="rId539" display="http://tongcot.haquang.caobang.gov.vn/uy-ban-nhan-dan/uy-ban-nhan-dan-xa-tong-cot-979750"/>
    <hyperlink ref="C311" r:id="rId540" display="https://socha.haquang.caobang.gov.vn/"/>
    <hyperlink ref="C313" r:id="rId541" display="https://haquang.caobang.gov.vn/ubnd-cac-xa-thi-tran/ubnd-xa-thuong-thon-667042"/>
    <hyperlink ref="C314" r:id="rId542" display="https://www.facebook.com/TuoitreConganCaoBang/?locale=bn_IN"/>
    <hyperlink ref="C315" r:id="rId543" display="https://haquang.caobang.gov.vn/qua-trinh-phat-trien"/>
    <hyperlink ref="C316" r:id="rId544" display="https://www.facebook.com/TuoitreConganCaoBang/"/>
    <hyperlink ref="C317" r:id="rId545" display="https://caobang.gov.vn/cac-uy-vien-ubnd-tinh-cao-bang"/>
    <hyperlink ref="C318" r:id="rId546" display="https://www.facebook.com/p/C%C3%B4ng-an-huy%E1%BB%87n-Nguy%C3%AAn-B%C3%ACnh-Cao-B%E1%BA%B1ng-100082142734672/"/>
    <hyperlink ref="C319" r:id="rId547" display="https://caobang.gov.vn/so-ban-nganh-pa/van-phong-ubnd-tinh-941948"/>
    <hyperlink ref="C320" r:id="rId548" display="https://www.facebook.com/TuoitreConganCaoBang/"/>
    <hyperlink ref="C321" r:id="rId549" display="http://quyquan.haquang.caobang.gov.vn/"/>
    <hyperlink ref="C322" r:id="rId550" display="https://www.facebook.com/TuoitreConganCaoBang/"/>
    <hyperlink ref="C323" r:id="rId551" display="https://haquang.caobang.gov.vn/"/>
    <hyperlink ref="C325" r:id="rId552" display="https://sotnmt.caobang.gov.vn/ho-so-cap-gcnqsdd-cac-to-chuc-tren-dia-ban-tinh-cao-bang-tu-nam-2010-den-2015/9e9f49dd5efa23d0e0e2b5566dc7b803-777621"/>
    <hyperlink ref="C327" r:id="rId553" display="https://sotnmt.caobang.gov.vn/ho-so-cap-gcnqsdd-cac-to-chuc-tren-dia-ban-tinh-cao-bang-tu-nam-2010-den-2015/9e9f49dd5efa23d0e0e2b5566dc7b803-777621"/>
    <hyperlink ref="C328" r:id="rId554" display="https://www.facebook.com/p/C%C3%B4ng-an-huy%E1%BB%87n-H%C3%A0-Qu%E1%BA%A3ng-100066390109350/"/>
    <hyperlink ref="C329" r:id="rId555" display="https://haquang.caobang.gov.vn/"/>
    <hyperlink ref="C331" r:id="rId556" display="https://trungkhanh.caobang.gov.vn/thi-tran-tra-linh/thi-tran-tra-linh-622203"/>
    <hyperlink ref="C332" r:id="rId557" display="https://www.facebook.com/TuoitreConganCaoBang/"/>
    <hyperlink ref="C333" r:id="rId558" display="https://caobang.gov.vn/thong-tin-chi-dao-dieu-hanh-cua-tinh/tiep-nhan-khoan-vien-tro-quoc-te-khan-cap-de-cuu-tro-cho-cac-ho-gia-dinh-tai-xa-co-ba-va-xa-phan-993224"/>
    <hyperlink ref="C334" r:id="rId559" display="https://www.facebook.com/conganBaTri/"/>
    <hyperlink ref="C335" r:id="rId560" display="http://triphuong.trungkhanh.caobang.gov.vn/"/>
    <hyperlink ref="C337" r:id="rId561" display="http://quanghan.trungkhanh.caobang.gov.vn/"/>
    <hyperlink ref="C339" r:id="rId562" display="https://trungkhanh.caobang.gov.vn/1352/34154/83364/xa-quang-vinh"/>
    <hyperlink ref="C340" r:id="rId563" display="https://www.facebook.com/TuoitreConganCaoBang/"/>
    <hyperlink ref="C341" r:id="rId564" display="https://trungkhanh.caobang.gov.vn/xa-xuan-noi/xa-xuan-noi-622667"/>
    <hyperlink ref="C342" r:id="rId565" display="https://www.facebook.com/TuoitreConganCaoBang/"/>
    <hyperlink ref="C343" r:id="rId566" display="http://quangtrung.trungkhanh.caobang.gov.vn/"/>
    <hyperlink ref="C344" r:id="rId567" display="https://www.facebook.com/TuoitreConganCaoBang/"/>
    <hyperlink ref="C345" r:id="rId568" display="https://trungkhanh.caobang.gov.vn/1352/34154/83364/xa-quang-vinh"/>
    <hyperlink ref="C346" r:id="rId569" display="https://www.facebook.com/p/C%C3%B4ng-an-x%C3%A3-Cao-Ch%C6%B0%C6%A1ng-huy%E1%BB%87n-Tr%C3%B9ng-Kh%C3%A1nh-t%E1%BB%89nh-Cao-B%E1%BA%B1ng-100072120556456/"/>
    <hyperlink ref="C347" r:id="rId570" display="https://trungkhanh.caobang.gov.vn/1352/34154/83351/-xa-cao-chuong"/>
    <hyperlink ref="C349" r:id="rId571" display="https://quoctoan.quanghoa.caobang.gov.vn/"/>
    <hyperlink ref="C350" r:id="rId572" display="https://www.facebook.com/p/C%C3%B4ng-an-huy%E1%BB%87n-Tr%C3%B9ng-Kh%C3%A1nh-Cao-B%E1%BA%B1ng-100067421203974/"/>
    <hyperlink ref="C351" r:id="rId573" display="https://trungkhanh.caobang.gov.vn/"/>
    <hyperlink ref="C353" r:id="rId574" display="https://trungkhanh.caobang.gov.vn/1352/34154/94766/xa-ngoc-khe"/>
    <hyperlink ref="C354" r:id="rId575" display="https://www.facebook.com/TuoitreConganCaoBang/"/>
    <hyperlink ref="C355" r:id="rId576" display="https://ngoccon.trungkhanh.caobang.gov.vn/"/>
    <hyperlink ref="C356" r:id="rId577" display="https://www.facebook.com/TuoitreConganCaoBang/"/>
    <hyperlink ref="C357" r:id="rId578" display="https://phongnam.trungkhanh.caobang.gov.vn/"/>
    <hyperlink ref="C358" r:id="rId579" display="https://www.facebook.com/TuoitreConganCaoBang/"/>
    <hyperlink ref="C359" r:id="rId580" display="http://ngocdong.haquang.caobang.gov.vn/"/>
    <hyperlink ref="C360" r:id="rId581" display="https://www.facebook.com/p/C%C3%B4ng-an-x%C3%A3-%C4%90%C3%ACnh-Phong-huy%E1%BB%87n-Tr%C3%B9ng-Kh%C3%A1nh-t%E1%BB%89nh-Cao-B%E1%BA%B1ng-100067626975897/"/>
    <hyperlink ref="C361" r:id="rId582" display="https://trungkhanh.caobang.gov.vn/xa-dinh-phong"/>
    <hyperlink ref="C363" r:id="rId583" display="https://trungkhanh.caobang.gov.vn/xa-lang-hieu"/>
    <hyperlink ref="C365" r:id="rId584" display="https://damthuy.trungkhanh.caobang.gov.vn/"/>
    <hyperlink ref="C367" r:id="rId585" display="https://trungkhanh.caobang.gov.vn/xa-kham-thanh"/>
    <hyperlink ref="C369" r:id="rId586" display="https://chivien.trungkhanh.caobang.gov.vn/"/>
    <hyperlink ref="C370" r:id="rId587" display="https://www.facebook.com/p/C%C3%B4ng-an-x%C3%A3-L%C4%83ng-Hi%E1%BA%BFu-huy%E1%BB%87n-Tr%C3%B9ng-Kh%C3%A1nh-t%E1%BB%89nh-Cao-B%E1%BA%B1ng-100083399404318/"/>
    <hyperlink ref="C371" r:id="rId588" display="https://trungkhanh.caobang.gov.vn/xa-lang-hieu"/>
    <hyperlink ref="C373" r:id="rId589" display="http://phongchau.trungkhanh.caobang.gov.vn/"/>
    <hyperlink ref="C374" r:id="rId590" display="https://www.facebook.com/TuoitreConganCaoBang/"/>
    <hyperlink ref="C375" r:id="rId591" display="https://trungkhanh.caobang.gov.vn/xa-dinh-phong"/>
    <hyperlink ref="C376" r:id="rId592" display="https://www.facebook.com/TuoitreConganCaoBang/"/>
    <hyperlink ref="C377" r:id="rId593" display="https://trungkhanh.caobang.gov.vn/xa-lang-hieu"/>
    <hyperlink ref="C379" r:id="rId594" display="https://trungkhanh.caobang.gov.vn/xa-trung-phuc"/>
    <hyperlink ref="C380" r:id="rId595" display="https://www.facebook.com/TuoitreConganCaoBang/"/>
    <hyperlink ref="C381" r:id="rId596" display="https://trungkhanh.caobang.gov.vn/1352/34154/94757/xa-cao-thang"/>
    <hyperlink ref="C382" r:id="rId597" display="https://www.facebook.com/TuoitreConganCaoBang/"/>
    <hyperlink ref="C383" r:id="rId598" display="https://trungkhanh.caobang.gov.vn/xa-duc-hong"/>
    <hyperlink ref="C384" r:id="rId599" display="https://www.facebook.com/p/C%C3%B4ng-an-huy%E1%BB%87n-Nguy%C3%AAn-B%C3%ACnh-Cao-B%E1%BA%B1ng-100082142734672/"/>
    <hyperlink ref="C385" r:id="rId600" display="https://ubndtp.caobang.gov.vn/1297/31376/83747/ubnd-phuong-hop-giang"/>
    <hyperlink ref="C386" r:id="rId601" display="https://www.facebook.com/237702591445562"/>
    <hyperlink ref="C387" r:id="rId602" display="https://trungkhanh.caobang.gov.vn/danh-ba-thu-dien-tu"/>
    <hyperlink ref="C389" r:id="rId603" display="https://doaiduong.trungkhanh.caobang.gov.vn/uy-ban-nhan-dan"/>
    <hyperlink ref="C390" r:id="rId604" display="https://www.facebook.com/p/C%C3%B4ng-an-x%C3%A3-Minh-Long-H%E1%BA%A1-Lang-Cao-B%E1%BA%B1ng-100068952858204/"/>
    <hyperlink ref="C391" r:id="rId605" display="http://minhlong.halang.caobang.gov.vn/"/>
    <hyperlink ref="C392" r:id="rId606" display="https://www.facebook.com/TuoitreConganCaoBang/?locale=vi_VN"/>
    <hyperlink ref="C393" r:id="rId607" display="https://lyquoc.halang.caobang.gov.vn/"/>
    <hyperlink ref="C395" r:id="rId608" display="https://halang.caobang.gov.vn/ubnd-xa-thang-loi"/>
    <hyperlink ref="C397" r:id="rId609" display="https://halang.caobang.gov.vn/ubnd-xa-dong-loan"/>
    <hyperlink ref="C398" r:id="rId610" display="https://www.facebook.com/TuoitreConganCaoBang/"/>
    <hyperlink ref="C399" r:id="rId611" display="https://ducquang.halang.caobang.gov.vn/uy-ban-nhan-dan"/>
    <hyperlink ref="C401" r:id="rId612" display="https://kimloan.halang.caobang.gov.vn/"/>
    <hyperlink ref="C403" r:id="rId613" display="https://halang.caobang.gov.vn/ubnd-xa-quang-long"/>
    <hyperlink ref="C404" r:id="rId614" display="https://www.facebook.com/TuoitreConganCaoBang/"/>
    <hyperlink ref="C405" r:id="rId615" display="https://halang.caobang.gov.vn/1349/34022/69181/ubnd-xa-an-lac"/>
    <hyperlink ref="C406" r:id="rId616" display="https://www.facebook.com/p/C%C3%B4ng-an-th%E1%BB%8B-tr%E1%BA%A5n-Thanh-Nh%E1%BA%ADt-100064602802538/"/>
    <hyperlink ref="C407" r:id="rId617" display="https://thanhnhat.halang.caobang.gov.vn/"/>
    <hyperlink ref="C409" r:id="rId618" display="https://halang.caobang.gov.vn/ubnd-xa-vinh-quy"/>
    <hyperlink ref="C410" r:id="rId619" display="https://www.facebook.com/TuoitreConganCaoBang/"/>
    <hyperlink ref="C411" r:id="rId620" display="http://ducxuan.thachan.caobang.gov.vn/"/>
    <hyperlink ref="C412" r:id="rId621" display="https://www.facebook.com/TuoitreConganCaoBang/?locale=vi_VN"/>
    <hyperlink ref="C413" r:id="rId622" display="https://halang.caobang.gov.vn/1349/34022/69179/ubnd-xa-co-ngan"/>
    <hyperlink ref="C414" r:id="rId623" display="https://www.facebook.com/TuoitreConganCaoBang/"/>
    <hyperlink ref="C415" r:id="rId624" display="http://thaihoc.baolam.caobang.gov.vn/"/>
    <hyperlink ref="C416" r:id="rId625" display="https://www.facebook.com/TuoitreConganCaoBang/"/>
    <hyperlink ref="C417" r:id="rId626" display="http://thihoa.halang.caobang.gov.vn/"/>
    <hyperlink ref="C418" r:id="rId627" display="https://www.facebook.com/p/C%C3%B4ng-an-Huy%E1%BB%87n-Qu%E1%BA%A3ng-Ho%C3%A0-100066298073486/"/>
    <hyperlink ref="C419" r:id="rId628" display="https://quanguyen.quanghoa.caobang.gov.vn/"/>
    <hyperlink ref="C420" r:id="rId629" display="https://www.facebook.com/conganxaphihai/"/>
    <hyperlink ref="C421" r:id="rId630" display="https://phihai.quanghoa.caobang.gov.vn/"/>
    <hyperlink ref="C423" r:id="rId631" display="https://quanghung.quanghoa.caobang.gov.vn/"/>
    <hyperlink ref="C425" r:id="rId632" display="https://trungkhanh.caobang.gov.vn/xa-lang-hieu"/>
    <hyperlink ref="C426" r:id="rId633" display="https://www.facebook.com/TuoitreConganCaoBang/"/>
    <hyperlink ref="C427" r:id="rId634" display="https://quoctoan.quanghoa.caobang.gov.vn/"/>
    <hyperlink ref="C428" r:id="rId635" display="https://www.facebook.com/TuoitreConganCaoBang/"/>
    <hyperlink ref="C429" r:id="rId636" display="https://quoctoan.quanghoa.caobang.gov.vn/"/>
    <hyperlink ref="C430" r:id="rId637" display="https://www.facebook.com/p/C%C3%B4ng-an-x%C3%A3-%C4%90%E1%BB%99c-L%E1%BA%ADp-Qu%E1%BA%A3ng-H%C3%B2a-Cao-B%E1%BA%B1ng-100068735590270/"/>
    <hyperlink ref="C431" r:id="rId638" display="https://doclap.quanghoa.caobang.gov.vn/"/>
    <hyperlink ref="C432" r:id="rId639" display="https://www.facebook.com/TuoitreConganCaoBang/?locale=vi_VN"/>
    <hyperlink ref="C433" r:id="rId640" display="https://caibo.quanghoa.caobang.gov.vn/"/>
    <hyperlink ref="C435" r:id="rId641" display="https://doaiduong.trungkhanh.caobang.gov.vn/uy-ban-nhan-dan"/>
    <hyperlink ref="C437" r:id="rId642" display="https://phucsen.quanghoa.caobang.gov.vn/"/>
    <hyperlink ref="C438" r:id="rId643" display="https://www.facebook.com/p/C%C3%B4ng-an-x%C3%A3-Ch%C3%AD-Th%E1%BA%A3o-huy%E1%BB%87n-Qu%E1%BA%A3ng-Ho%C3%A0-t%E1%BB%89nh-Cao-B%E1%BA%B1ng-100093707996574/"/>
    <hyperlink ref="C439" r:id="rId644" display="https://chithao.quanghoa.caobang.gov.vn/"/>
    <hyperlink ref="C440" r:id="rId645" display="https://www.facebook.com/p/C%C3%B4ng-an-x%C3%A3-T%E1%BB%B1-Do-Huy%E1%BB%87n-Qu%E1%BA%A3ng-Ho%C3%A0-T%E1%BB%89nh-Cao-B%E1%BA%B1ng-100067970618157/"/>
    <hyperlink ref="C441" r:id="rId646" display="https://tudo.quanghoa.caobang.gov.vn/"/>
    <hyperlink ref="C442" r:id="rId647" display="https://www.facebook.com/TuoitreConganCaoBang/"/>
    <hyperlink ref="C443" r:id="rId648" display="https://baolac.caobang.gov.vn/"/>
    <hyperlink ref="C445" r:id="rId649" display="http://hongquang.quanghoa.caobang.gov.vn/"/>
    <hyperlink ref="C446" r:id="rId650" display="https://www.facebook.com/TuoitreConganCaoBang/"/>
    <hyperlink ref="C447" r:id="rId651" display="http://ngocdong.haquang.caobang.gov.vn/"/>
    <hyperlink ref="C448" r:id="rId652" display="https://www.facebook.com/TuoitreConganCaoBang/"/>
    <hyperlink ref="C449" r:id="rId653" display="https://caobang.gov.vn/so-ban-nganh-pa/van-phong-ubnd-tinh-941948"/>
    <hyperlink ref="C450" r:id="rId654" display="https://www.facebook.com/224396292776192/"/>
    <hyperlink ref="C451" r:id="rId655" display="https://hanhphuc.quanghoa.caobang.gov.vn/"/>
    <hyperlink ref="C452" r:id="rId656" display="https://www.facebook.com/p/C%C3%B4ng-an-th%E1%BB%8B-tr%E1%BA%A5n-T%C3%A0-L%C3%B9ng-100067627942996/"/>
    <hyperlink ref="C453" r:id="rId657" display="https://talung.quanghoa.caobang.gov.vn/"/>
    <hyperlink ref="C454" r:id="rId658" display="https://www.facebook.com/510695576958104"/>
    <hyperlink ref="C455" r:id="rId659" display="http://ttythalang.soytecaobang.gov.vn/kham-chua-benh/so-y-te-trao-qua-ho-tro-xay-dung-nong-thon-moi-tai-xa-trieu-au-640216"/>
    <hyperlink ref="C456" r:id="rId660" display="https://www.facebook.com/TuoitreConganCaoBang/"/>
    <hyperlink ref="C457" r:id="rId661" display="https://hongquang.quanghoa.caobang.gov.vn/uy-ban-nhan-dan/uy-ban-nhan-dan-xa-hong-quang-859986"/>
    <hyperlink ref="C458" r:id="rId662" display="https://www.facebook.com/p/C%C3%B4ng-an-x%C3%A3-C%C3%A1ch-Linh-Qu%E1%BA%A3ng-Ho%C3%A0-Cao-B%E1%BA%B1ng-100070154328754/"/>
    <hyperlink ref="C459" r:id="rId663" display="http://cachlinh.quanghoa.caobang.gov.vn/"/>
    <hyperlink ref="C460" r:id="rId664" display="https://www.facebook.com/Conganxadaison/"/>
    <hyperlink ref="C461" r:id="rId665" display="http://daison.quanghoa.caobang.gov.vn/"/>
    <hyperlink ref="C462" r:id="rId666" display="https://www.facebook.com/TuoitreConganCaoBang/"/>
    <hyperlink ref="C463" r:id="rId667" display="https://quanghoa.caobang.gov.vn/qua-trinh-phat-trien"/>
    <hyperlink ref="C464" r:id="rId668" display="https://www.facebook.com/TuoitreConganCaoBang/"/>
    <hyperlink ref="C465" r:id="rId669" display="https://tienthanh.quanghoa.caobang.gov.vn/"/>
    <hyperlink ref="C467" r:id="rId670" display="http://tthoathuan.quanghoa.caobang.gov.vn/Default.aspx?sname=tthoathuan&amp;sid=1521&amp;pageid=45609"/>
    <hyperlink ref="C469" r:id="rId671" display="http://myhung.quanghoa.caobang.gov.vn/"/>
    <hyperlink ref="C470" r:id="rId672" display="https://www.facebook.com/p/C%C3%B4ng-an-th%E1%BB%8B-tr%E1%BA%A5n-N%C6%B0%E1%BB%9Bc-Hai-100070540420107/"/>
    <hyperlink ref="C471" r:id="rId673" display="https://hoaan.caobang.gov.vn/thi-tran-nuoc-hai"/>
    <hyperlink ref="C472" r:id="rId674" display="https://www.facebook.com/TuoitreConganCaoBang/"/>
    <hyperlink ref="C473" r:id="rId675" display="https://danchu.hoaan.caobang.gov.vn/uy-ban-nhan-dan"/>
    <hyperlink ref="C475" r:id="rId676" display="https://namtuan.hoaan.caobang.gov.vn/"/>
    <hyperlink ref="C476" r:id="rId677" display="https://www.facebook.com/p/C%C3%B4ng-an-x%C3%A3-%C4%90%E1%BB%A9c-Xu%C3%A2n-Th%E1%BA%A1ch-An-Cao-B%E1%BA%B1ng-100066798127521/"/>
    <hyperlink ref="C477" r:id="rId678" display="http://ducxuan.thachan.caobang.gov.vn/"/>
    <hyperlink ref="C478" r:id="rId679" display="https://www.facebook.com/TuoitreConganCaoBang/"/>
    <hyperlink ref="C479" r:id="rId680" display="https://hoaan.caobang.gov.vn/dai-tien"/>
    <hyperlink ref="C480" r:id="rId681" display="https://www.facebook.com/TuoitreConganCaoBang/"/>
    <hyperlink ref="C481" r:id="rId682" display="http://duclong.thachan.caobang.gov.vn/"/>
    <hyperlink ref="C482" r:id="rId683" display="https://www.facebook.com/p/C%C3%B4ng-an-x%C3%A3-Ng%C5%A9-L%C3%A3o-Ho%C3%A0-An-Cao-B%E1%BA%B1ng-100066745700042/"/>
    <hyperlink ref="C483" r:id="rId684" display="https://ngulao.hoaan.caobang.gov.vn/"/>
    <hyperlink ref="C485" r:id="rId685" display="https://hoaan.caobang.gov.vn/truong-luong"/>
    <hyperlink ref="C486" r:id="rId686" display="https://www.facebook.com/TuoitreConganCaoBang/"/>
    <hyperlink ref="C487" r:id="rId687" display="https://hoaan.caobang.gov.vn/van-ban"/>
    <hyperlink ref="C489" r:id="rId688" display="https://hoaan.caobang.gov.vn/nguyen-hue"/>
    <hyperlink ref="C490" r:id="rId689" display="https://www.facebook.com/TuoitreConganCaoBang/"/>
    <hyperlink ref="C491" r:id="rId690" display="https://trungkhanh.caobang.gov.vn/"/>
    <hyperlink ref="C492" r:id="rId691" display="https://www.facebook.com/TuoitreConganCaoBang/"/>
    <hyperlink ref="C493" r:id="rId692" display="http://hongviet.hoaan.caobang.gov.vn/"/>
    <hyperlink ref="C495" r:id="rId693" display="https://caobang.gov.vn/cac-uy-vien-ubnd-tinh-cao-bang"/>
    <hyperlink ref="C496" r:id="rId694" display="https://www.facebook.com/p/C%C3%B4ng-an-x%C3%A3-Ho%C3%A0ng-Tung-Ho%C3%A0-An-Cao-B%E1%BA%B1ng-100065415702514/"/>
    <hyperlink ref="C497" r:id="rId695" display="https://hoaan.caobang.gov.vn/hoang-tung"/>
    <hyperlink ref="C498" r:id="rId696" display="https://www.facebook.com/TuoitreConganCaoBang/"/>
    <hyperlink ref="C499" r:id="rId697" display="https://trungvuong.viettri.phutho.gov.vn/"/>
    <hyperlink ref="C500" r:id="rId698" display="https://www.facebook.com/TuoitreConganCaoBang/"/>
    <hyperlink ref="C501" r:id="rId699" display="http://quangtrung.trungkhanh.caobang.gov.vn/"/>
    <hyperlink ref="C502" r:id="rId700" display="https://www.facebook.com/p/C%C3%B4ng-an-x%C3%A3-B%E1%BA%A1ch-%C4%90%E1%BA%B1ng-Ho%C3%A0-An-Cao-B%E1%BA%B1ng-100066895833964/"/>
    <hyperlink ref="C503" r:id="rId701" display="https://bachdang.hoaan.caobang.gov.vn/"/>
    <hyperlink ref="C504" r:id="rId702" display="https://www.facebook.com/tuoitrebinhduong2020/"/>
    <hyperlink ref="C505" r:id="rId703" display="https://binhduong.hoaan.caobang.gov.vn/"/>
    <hyperlink ref="C506" r:id="rId704" display="https://www.facebook.com/caodangsuphamcaobang/?locale=ar_AR"/>
    <hyperlink ref="C507" r:id="rId705" display="https://lechung.hoaan.caobang.gov.vn/"/>
    <hyperlink ref="C509" r:id="rId706" display="https://ubndtp.caobang.gov.vn/ubnd-xa-chu-trinh"/>
    <hyperlink ref="C510" r:id="rId707" display="https://www.facebook.com/100065677472004"/>
    <hyperlink ref="C511" r:id="rId708" display="https://hoaan.caobang.gov.vn/hong-nam"/>
    <hyperlink ref="C512" r:id="rId709" display="https://www.facebook.com/p/C%C3%B4ng-an-huy%E1%BB%87n-Nguy%C3%AAn-B%C3%ACnh-Cao-B%E1%BA%B1ng-100082142734672/"/>
    <hyperlink ref="C513" r:id="rId710" display="https://nguyenbinh.caobang.gov.vn/"/>
    <hyperlink ref="C514" r:id="rId711" display="https://www.facebook.com/p/C%C3%B4ng-an-th%E1%BB%8B-tr%E1%BA%A5n-T%C4%A9nh-T%C3%BAc-huy%E1%BB%87n-Nguy%C3%AAn-B%C3%ACnh-100075817578133/"/>
    <hyperlink ref="C515" r:id="rId712" display="https://nguyenbinh.caobang.gov.vn/thi-tran-tinh-tuc"/>
    <hyperlink ref="C516" r:id="rId713" display="https://www.facebook.com/reel/8151320854917602/"/>
    <hyperlink ref="C517" r:id="rId714" display="http://yenlac.nguyenbinh.caobang.gov.vn/"/>
    <hyperlink ref="C519" r:id="rId715" display="https://nguyenbinh.caobang.gov.vn/xa-trieu-nguyen"/>
    <hyperlink ref="C520" r:id="rId716" display="https://www.facebook.com/TuoitreConganCaoBang/?locale=bn_IN"/>
    <hyperlink ref="C521" r:id="rId717" display="https://nguyenbinh.caobang.gov.vn/xa-ca-thanh"/>
    <hyperlink ref="C522" r:id="rId718" display="https://www.facebook.com/p/C%C3%B4ng-an-x%C3%A3-Th%C3%A1i-H%E1%BB%8Dc-B%E1%BA%A3o-L%C3%A2m-Cao-B%E1%BA%B1ng-100069695572389/"/>
    <hyperlink ref="C523" r:id="rId719" display="https://thaihoc.baolam.caobang.gov.vn/kinh-te-xa-hoi/uy-ban-nhan-dan-xa-thai-hoc-935029"/>
    <hyperlink ref="C524" r:id="rId720" display="https://www.facebook.com/TuoitreConganCaoBang/"/>
    <hyperlink ref="C525" r:id="rId721" display="https://nguyenbinh.caobang.gov.vn/1350/34066/69782/xa-vu-nong"/>
    <hyperlink ref="C526" r:id="rId722" display="https://www.facebook.com/TuoitreConganCaoBang/"/>
    <hyperlink ref="C527" r:id="rId723" display="http://minhtam.nguyenbinh.caobang.gov.vn/uy-ban-nhan-dan"/>
    <hyperlink ref="C528" r:id="rId724" display="https://www.facebook.com/p/C%C3%B4ng-an-huy%E1%BB%87n-Nguy%C3%AAn-B%C3%ACnh-Cao-B%E1%BA%B1ng-100082142734672/"/>
    <hyperlink ref="C529" r:id="rId725" display="https://nguyenbinh.caobang.gov.vn/xa-the-duc"/>
    <hyperlink ref="C530" r:id="rId726" display="https://www.facebook.com/TuoitreConganCaoBang/"/>
    <hyperlink ref="C531" r:id="rId727" display="https://sotnmt.caobang.gov.vn/1326/32802/95144/777622/ho-so-cap-gcnqsdd-cac-to-chuc-tren-dia-ban-tinh-cao-bang-tu-nam-2010-den-2015/-huyen-nguyen-binh"/>
    <hyperlink ref="C532" r:id="rId728" display="https://www.facebook.com/p/C%C3%B4ng-an-x%C3%A3-Mai-Long-Nguy%C3%AAn-B%C3%ACnh-Cao-B%E1%BA%B1ng-100081462572959/"/>
    <hyperlink ref="C533" r:id="rId729" display="https://nguyenbinh.caobang.gov.vn/xa-mai-long"/>
    <hyperlink ref="C534" r:id="rId730" display="https://www.facebook.com/TuoitreConganCaoBang/?locale=vi_VN"/>
    <hyperlink ref="C535" r:id="rId731" display="https://halang.caobang.gov.vn/thong-bao-cua-uy-ban-nhan-dan-huyen"/>
    <hyperlink ref="C536" r:id="rId732" display="https://www.facebook.com/TuoitreConganCaoBang/"/>
    <hyperlink ref="C537" r:id="rId733" display="https://nguyenbinh.caobang.gov.vn/"/>
    <hyperlink ref="C538" r:id="rId734" display="https://www.facebook.com/p/C%C3%B4ng-an-x%C3%A3-Hoa-Th%C3%A1m-Nguy%C3%AAn-B%C3%ACnh-Cao-B%E1%BA%B1ng-100072152491391/"/>
    <hyperlink ref="C539" r:id="rId735" display="https://nguyenbinh.caobang.gov.vn/xa-hoa-tham"/>
    <hyperlink ref="C540" r:id="rId736" display="https://www.facebook.com/TuoitreConganCaoBang/"/>
    <hyperlink ref="C541" r:id="rId737" display="https://nguyenbinh.caobang.gov.vn/xa-phan-thanh"/>
    <hyperlink ref="C542" r:id="rId738" display="https://www.facebook.com/TuoitreConganCaoBang/"/>
    <hyperlink ref="C543" r:id="rId739" display="https://nguyenbinh.caobang.gov.vn/xa-quang-thanh"/>
    <hyperlink ref="C544" r:id="rId740" display="https://www.facebook.com/caxtk.nbcb/"/>
    <hyperlink ref="C545" r:id="rId741" display="https://nguyenbinh.caobang.gov.vn/xa-tam-kim"/>
    <hyperlink ref="C546" r:id="rId742" display="https://www.facebook.com/TuoitreConganCaoBang/"/>
    <hyperlink ref="C547" r:id="rId743" display="https://thanhcong.nguyenbinh.caobang.gov.vn/"/>
    <hyperlink ref="C548" r:id="rId744" display="https://www.facebook.com/p/C%C3%B4ng-an-huy%E1%BB%87n-Nguy%C3%AAn-B%C3%ACnh-Cao-B%E1%BA%B1ng-100082142734672/?locale=vi_VN"/>
    <hyperlink ref="C549" r:id="rId745" display="https://nguyenbinh.caobang.gov.vn/xa-thinh-vuong"/>
    <hyperlink ref="C551" r:id="rId746" display="https://ubndtp.caobang.gov.vn/ubnd-xa-hung-dao"/>
    <hyperlink ref="C552" r:id="rId747" display="https://www.facebook.com/p/C%C3%B4ng-an-Th%E1%BB%8B-Tr%E1%BA%A5n-%C4%90%C3%B4ng-Kh%C3%AA-100079492961310/"/>
    <hyperlink ref="C553" r:id="rId748" display="http://dongkhe.thachan.caobang.gov.vn/"/>
    <hyperlink ref="C554" r:id="rId749" display="https://www.facebook.com/p/C%C3%B4ng-an-x%C3%A3-Canh-T%C3%A2n-Th%E1%BA%A1ch-An-100066700664062/"/>
    <hyperlink ref="C555" r:id="rId750" display="https://canhtan.thachan.caobang.gov.vn/"/>
    <hyperlink ref="C556" r:id="rId751" display="https://www.facebook.com/p/C%C3%B4ng-an-x%C3%A3-Kim-%C4%90%E1%BB%93ng-Th%E1%BA%A1ch-an-100079589457187/"/>
    <hyperlink ref="C557" r:id="rId752" display="https://kimdong.thachan.caobang.gov.vn/"/>
    <hyperlink ref="C558" r:id="rId753" display="https://www.facebook.com/conganxaminhkhai/"/>
    <hyperlink ref="C559" r:id="rId754" display="http://minhkhai.thachan.caobang.gov.vn/"/>
    <hyperlink ref="C560" r:id="rId755" display="https://www.facebook.com/TuoitreConganCaoBang/"/>
    <hyperlink ref="C561" r:id="rId756" display="https://halang.caobang.gov.vn/"/>
    <hyperlink ref="C562" r:id="rId757" display="https://www.facebook.com/TuoitreConganCaoBang/"/>
    <hyperlink ref="C563" r:id="rId758" display="http://ducxuan.thachan.caobang.gov.vn/"/>
    <hyperlink ref="C564" r:id="rId759" display="https://www.facebook.com/tuoitrethaicuong/"/>
    <hyperlink ref="C565" r:id="rId760" display="https://thaicuong.thachan.caobang.gov.vn/"/>
    <hyperlink ref="C566" r:id="rId761" display="https://www.facebook.com/TuoitreConganCaoBang/"/>
    <hyperlink ref="C567" r:id="rId762" display="https://vantrinh.thachan.caobang.gov.vn/"/>
    <hyperlink ref="C568" r:id="rId763" display="https://www.facebook.com/conganxathuyhung/"/>
    <hyperlink ref="C569" r:id="rId764" display="https://thuyhung.thachan.caobang.gov.vn/"/>
    <hyperlink ref="C570" r:id="rId765" display="https://www.facebook.com/conganxaquangtrongthachancaobang/"/>
    <hyperlink ref="C571" r:id="rId766" display="https://quangtrong.thachan.caobang.gov.vn/"/>
    <hyperlink ref="C572" r:id="rId767" display="https://www.facebook.com/TuoitreConganCaoBang/"/>
    <hyperlink ref="C573" r:id="rId768" display="https://thachan.caobang.gov.vn/"/>
    <hyperlink ref="C574" r:id="rId769" display="https://www.facebook.com/conganxalelai/"/>
    <hyperlink ref="C575" r:id="rId770" display="http://lelai.thachan.caobang.gov.vn/"/>
    <hyperlink ref="C576" r:id="rId771" display="https://www.facebook.com/TuoitreConganCaoBang/"/>
    <hyperlink ref="C577" r:id="rId772" display="http://duclong.thachan.caobang.gov.vn/"/>
    <hyperlink ref="C578" r:id="rId773" display="https://www.facebook.com/TuoitreConganCaoBang/?locale=vi_VN"/>
    <hyperlink ref="C579" r:id="rId774" display="https://sotnmt.caobang.gov.vn/ho-so-cap-gcnqsdd-cac-to-chuc-tren-dia-ban-tinh-cao-bang-tu-nam-2010-den-2015/ebba70a97a9bd0c0a63be97b2854a9fc-777626"/>
    <hyperlink ref="C580" r:id="rId775" display="https://www.facebook.com/conganxaleloi/"/>
    <hyperlink ref="C581" r:id="rId776" display="https://leloi.thachan.caobang.gov.vn/"/>
    <hyperlink ref="C582" r:id="rId777" display="https://www.facebook.com/p/C%C3%B4ng-an-x%C3%A3-%C4%90%E1%BB%A9c-Xu%C3%A2n-Th%E1%BA%A1ch-An-Cao-B%E1%BA%B1ng-100066798127521/"/>
    <hyperlink ref="C583" r:id="rId778" display="http://ducxuan.thachan.caobang.gov.vn/"/>
    <hyperlink ref="C585" r:id="rId779" display="https://nguyenthiminhkhai.backancity.gov.vn/"/>
    <hyperlink ref="C586" r:id="rId780" display="https://www.facebook.com/p/%E1%BB%A6y-ban-Nh%C3%A2n-d%C3%A2n-ph%C6%B0%E1%BB%9Dng-S%C3%B4ng-C%E1%BA%A7u-100066700056373/"/>
    <hyperlink ref="C587" r:id="rId781" display="https://songcau.backancity.gov.vn/"/>
    <hyperlink ref="C588" r:id="rId782" display="https://www.facebook.com/p/C%C3%B4ng-an-ph%C6%B0%E1%BB%9Dng-%C4%90%E1%BB%A9c-Xu%C3%A2n-100071546072548/"/>
    <hyperlink ref="C589" r:id="rId783" display="https://ducxuan.backancity.gov.vn/"/>
    <hyperlink ref="C590" r:id="rId784" display="https://www.facebook.com/p/C%C3%B4ng-an-ph%C6%B0%E1%BB%9Dng-Ph%C3%B9ng-Ch%C3%AD-Ki%C3%AAn-TPB%E1%BA%AFc-K%E1%BA%A1n-100077735104887/"/>
    <hyperlink ref="C591" r:id="rId785" display="https://phungchikien.backancity.gov.vn/"/>
    <hyperlink ref="C592" r:id="rId786" display="https://www.facebook.com/3806127596141919"/>
    <hyperlink ref="C593" r:id="rId787" display="https://huyentung.backancity.gov.vn/"/>
    <hyperlink ref="C595" r:id="rId788" display="https://backancity.gov.vn/be-mac-dien-tap-chien-dau-xa-duong-quang-trong-khu-vuc-phong-thu-nam-2024/"/>
    <hyperlink ref="C597" r:id="rId789" display="https://nongthuong.backancity.gov.vn/2024/01/04/so-dien-thoai-duong-day-nong-va-hop-thu-dien-tu-cong-vu-cua-uy-ban-nhan-dan-xa-nong-thuong-nam-2024/"/>
    <hyperlink ref="C599" r:id="rId790" display="https://backancity.gov.vn/ky-hop-thu-nhat-hdnd-phuong-xuat-hoa/"/>
    <hyperlink ref="C600" r:id="rId791" display="https://www.facebook.com/p/Tu%E1%BB%95i-tr%E1%BA%BB-C%C3%B4ng-an-t%E1%BB%89nh-B%E1%BA%AFc-K%E1%BA%A1n-100057574024652/"/>
    <hyperlink ref="C601" r:id="rId792" display="https://backan.gov.vn/pages/uy-ban-nhan-dan-tinh-e8fd.aspx"/>
    <hyperlink ref="C602" r:id="rId793" display="https://www.facebook.com/p/C%C3%B4ng-an-x%C3%A3-Nh%E1%BA%A1n-M%C3%B4n-huy%E1%BB%87n-P%C3%A1c-N%E1%BA%B7m-t%E1%BB%89nh-B%E1%BA%AFc-K%E1%BA%A1n-100054482859132/?locale=tr_TR"/>
    <hyperlink ref="C603" r:id="rId794" display="https://nhanmon.pacnam.gov.vn/"/>
    <hyperlink ref="C604" r:id="rId795" display="https://www.facebook.com/p/C%C3%B4ng-an-x%C3%A3-B%E1%BB%99c-B%E1%BB%91-100076950112533/"/>
    <hyperlink ref="C605" r:id="rId796" display="https://bocbo.pacnam.gov.vn/"/>
    <hyperlink ref="C606" r:id="rId797" display="https://www.facebook.com/p/Tu%E1%BB%95i-tr%E1%BA%BB-C%C3%B4ng-an-t%E1%BB%89nh-B%E1%BA%AFc-K%E1%BA%A1n-100057574024652/"/>
    <hyperlink ref="C607" r:id="rId798" display="https://backan.gov.vn/pages/van-ban.aspx?uid=1a7e7564-60a3-4d04-a04d-743aca0b428d&amp;itemid=7033"/>
    <hyperlink ref="C609" r:id="rId799" display="https://giaohieu.pacnam.gov.vn/"/>
    <hyperlink ref="C610" r:id="rId800" display="https://www.facebook.com/p/Tu%E1%BB%95i-tr%E1%BA%BB-C%C3%B4ng-an-t%E1%BB%89nh-B%E1%BA%AFc-K%E1%BA%A1n-100057574024652/"/>
    <hyperlink ref="C611" r:id="rId801" display="https://xuanla.pacnam.gov.vn/"/>
    <hyperlink ref="C612" r:id="rId802" display="https://www.facebook.com/p/Tu%E1%BB%95i-tr%E1%BA%BB-C%C3%B4ng-an-t%E1%BB%89nh-B%E1%BA%AFc-K%E1%BA%A1n-100057574024652/"/>
    <hyperlink ref="C613" r:id="rId803" display="http://dongthang.chodon.backan.gov.vn/"/>
    <hyperlink ref="C615" r:id="rId804" display="https://congbao.backan.gov.vn/congbao.nsf/1ec98b9a09cc68af47258116000c7559/af1e05fe41a2cade4725808e00260f59?OpenDocument"/>
    <hyperlink ref="C616" r:id="rId805" display="https://www.facebook.com/p/C%C3%B4ng-an-x%C3%A3-Nghi%C3%AAn-Loan-100080281666445/"/>
    <hyperlink ref="C617" r:id="rId806" display="https://pacnam.gov.vn/dai-bieu-hoi-dong-nhan-dan-tinh-bac-kan-tiep-xuc-cu-tri-cac-xa-xuan-la-nghien-loan-an-thang/"/>
    <hyperlink ref="C618" r:id="rId807" display="https://www.facebook.com/DTNHSV.UET.VNU/albums/792354579208677/"/>
    <hyperlink ref="C619" r:id="rId808" display="https://sonoivu.backan.gov.vn/to-chuc-thanh-cong-ngay-hoi-toan-dan-bao-ve-an-ninh-to-quoc-tai-thon-pu-luon-xa-cao-tan-nam-2023/"/>
    <hyperlink ref="C620" r:id="rId809" display="https://www.facebook.com/p/C%C3%B4ng-an-th%E1%BB%8B-tr%E1%BA%A5n-Ch%E1%BB%A3-R%C3%A3-huy%E1%BB%87n-Ba-B%E1%BB%83-t%E1%BB%89nh-B%E1%BA%AFc-K%E1%BA%A1n-100036848301687/"/>
    <hyperlink ref="C621" r:id="rId810" display="https://hanhchinhcong.backan.gov.vn/portaldvc/Pages/2022-11-22/Ket-qua-kiem-tra-De-an-06-cua-Van-phong-UBND-tinh-by99s7o79u37.aspx"/>
    <hyperlink ref="C623" r:id="rId811" display="https://nguyenbinh.caobang.gov.vn/xa-phan-thanh"/>
    <hyperlink ref="C625" r:id="rId812" display="https://babe.gov.vn/dang-bo-so-y-te-khanh-thanh-doan-duong-be-tong-thieng-diem-phia-khao-thuc-hien-mo-hinh-dan-van-kheo-giup-do-xa-phuc-loc-xay-dung-ntm/"/>
    <hyperlink ref="C626" r:id="rId813" display="https://www.facebook.com/p/Tu%E1%BB%95i-tr%E1%BA%BB-C%C3%B4ng-an-t%E1%BB%89nh-B%E1%BA%AFc-K%E1%BA%A1n-100057574024652/"/>
    <hyperlink ref="C627" r:id="rId814" display="https://babe.gov.vn/ba-be-lap-dat-bia-di-tich-lich-su-thon-khuoi-man-xa-ha-hieu/"/>
    <hyperlink ref="C628" r:id="rId815" display="https://www.facebook.com/p/Tu%E1%BB%95i-tr%E1%BA%BB-C%C3%B4ng-an-t%E1%BB%89nh-B%E1%BA%AFc-K%E1%BA%A1n-100057574024652/"/>
    <hyperlink ref="C629" r:id="rId816" display="https://caothuong.babe.gov.vn/"/>
    <hyperlink ref="C630" r:id="rId817" display="https://www.facebook.com/TuoitreConganCaoBang/?locale=bn_IN"/>
    <hyperlink ref="C631" r:id="rId818" display="https://congbao.backan.gov.vn/congbaonew.nsf/23F45F457D19B46247258A5F000C3C17/$file/QD_1977_signed.pdf"/>
    <hyperlink ref="C633" r:id="rId819" display="https://sotuphap.backan.gov.vn/chinh-sach-uu-dai-co-hoi-dau-tu/chu-truong-dau-tu-cong-trinh-cai-tao-nang-cap-duong-don-den-na-mo-xa-khang-ninh-huyen-ba-be-tinh-101387"/>
    <hyperlink ref="C635" r:id="rId820" display="https://congbao.backan.gov.vn/congbaonew.nsf/6BCB42EE64AC7FA84725873B002ACC02/$file/QD_1477_signed.pdf"/>
    <hyperlink ref="C636" r:id="rId821" display="https://www.facebook.com/p/Tu%E1%BB%95i-tr%E1%BA%BB-C%C3%B4ng-an-t%E1%BB%89nh-B%E1%BA%AFc-K%E1%BA%A1n-100057574024652/"/>
    <hyperlink ref="C637" r:id="rId822" display="https://thuonggiao.babe.gov.vn/"/>
    <hyperlink ref="C638" r:id="rId823" display="https://www.facebook.com/p/Tu%E1%BB%95i-tr%E1%BA%BB-C%C3%B4ng-an-t%E1%BB%89nh-B%E1%BA%AFc-K%E1%BA%A1n-100057574024652/"/>
    <hyperlink ref="C639" r:id="rId824" display="https://backan.gov.vn/pages/uy-ban-nhan-dan-tinh-e8fd.aspx"/>
    <hyperlink ref="C640" r:id="rId825" display="https://www.facebook.com/reel/1463373194547344/"/>
    <hyperlink ref="C641" r:id="rId826" display="https://backan.toaan.gov.vn/webcenter/portal/backan/chitietthongbao?dDocName=TAND021917"/>
    <hyperlink ref="C643" r:id="rId827" display="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"/>
    <hyperlink ref="C645" r:id="rId828" display="https://quangkhe.babe.gov.vn/"/>
    <hyperlink ref="C646" r:id="rId829" display="https://www.facebook.com/100091599660988"/>
    <hyperlink ref="C647" r:id="rId830" display="https://backan.gov.vn/pages/xa-my-phuong-no-luc-khong-lo-hen-chuan-nong-thon-moi-a7f9.aspx"/>
    <hyperlink ref="C649" r:id="rId831" display="https://sonoivu.backan.gov.vn/kiem-tra-cong-vu-dot-xuat-tai-mot-so-co-quan-don-vi-tren-dia-ban-huye%CC%A3n-ba-be%CC%89/"/>
    <hyperlink ref="C650" r:id="rId832" display="https://www.facebook.com/tuoitrecongansonla/"/>
    <hyperlink ref="C651" r:id="rId833" display="https://congbao.backan.gov.vn/congbao.nsf/4A88527D5F330C09472584B6001566FC/$file/QD_2089.signed.pdf"/>
    <hyperlink ref="C652" r:id="rId834" display="https://www.facebook.com/cattnaphac/"/>
    <hyperlink ref="C653" r:id="rId835" display="https://nganson.backan.gov.vn/index.php?com=gioithieu&amp;id=39"/>
    <hyperlink ref="C654" r:id="rId836" display="https://www.facebook.com/p/Tu%E1%BB%95i-tr%E1%BA%BB-C%C3%B4ng-an-t%E1%BB%89nh-B%E1%BA%AFc-K%E1%BA%A1n-100057574024652/"/>
    <hyperlink ref="C655" r:id="rId837" display="https://nganson.backan.gov.vn/index.php?com=gioithieu&amp;id=44"/>
    <hyperlink ref="C656" r:id="rId838" display="https://www.facebook.com/p/Tu%E1%BB%95i-tr%E1%BA%BB-C%C3%B4ng-an-t%E1%BB%89nh-B%E1%BA%AFc-K%E1%BA%A1n-100057574024652/"/>
    <hyperlink ref="C657" r:id="rId839" display="https://nganson.backan.gov.vn/index.php?com=gioithieu&amp;id=40"/>
    <hyperlink ref="C659" r:id="rId840" display="https://nganson.backan.gov.vn/index.php?com=gioithieu&amp;id=41"/>
    <hyperlink ref="C660" r:id="rId841" display="https://www.facebook.com/p/Tu%E1%BB%95i-tr%E1%BA%BB-B%E1%BA%AFc-K%E1%BA%A1n-100066866904294/"/>
    <hyperlink ref="C661" r:id="rId842" display="https://nganson.backan.gov.vn/index.php?com=gioithieu&amp;id=46"/>
    <hyperlink ref="C663" r:id="rId843" display="https://nganson.backan.gov.vn/index.php?com=gioithieu&amp;id=42"/>
    <hyperlink ref="C665" r:id="rId844" display="https://nganson.backan.gov.vn/index.php?com=gioithieu&amp;id=38"/>
    <hyperlink ref="C666" r:id="rId845" display="https://www.facebook.com/p/Tu%E1%BB%95i-tr%E1%BA%BB-C%C3%B4ng-an-t%E1%BB%89nh-B%E1%BA%AFc-K%E1%BA%A1n-100057574024652/"/>
    <hyperlink ref="C667" r:id="rId846" display="https://nganson.backan.gov.vn/index.php?com=gioithieu&amp;id=45"/>
    <hyperlink ref="C669" r:id="rId847" display="https://nganson.backan.gov.vn/index.php?com=gioithieu&amp;id=47"/>
    <hyperlink ref="C670" r:id="rId848" display="https://www.facebook.com/p/C%C3%B4ng-an-x%C3%A3-Thu%E1%BA%A7n-Mang-huy%E1%BB%87n-Ng%C3%A2n-S%C6%A1n-100079702992156/"/>
    <hyperlink ref="C671" r:id="rId849" display="https://nganson.backan.gov.vn/index.php?com=gioithieu&amp;id=43"/>
    <hyperlink ref="C673" r:id="rId850" display="https://nganson.backan.gov.vn/index.php?com=gioithieu&amp;id=47"/>
    <hyperlink ref="C674" r:id="rId851" display="https://www.facebook.com/people/Tu%E1%BB%95i-tr%E1%BA%BB-th%E1%BB%8B-tr%E1%BA%A5n-Ph%E1%BB%A7-Th%C3%B4ng/100076584896479/"/>
    <hyperlink ref="C675" r:id="rId852" display="https://phuthong.bachthong.gov.vn/"/>
    <hyperlink ref="C676" r:id="rId853" display="https://www.facebook.com/p/Tu%E1%BB%95i-tr%E1%BA%BB-B%E1%BA%AFc-K%E1%BA%A1n-100066866904294/"/>
    <hyperlink ref="C677" r:id="rId854" display="http://soyte.backan.gov.vn/index.php/lien-he/item/1197-xa-phuong-linh-dat-bo-tieu-chi-quoc-gia-ve-y-te"/>
    <hyperlink ref="C679" r:id="rId855" display="https://vihuong.bachthong.gov.vn/"/>
    <hyperlink ref="C680" r:id="rId856" display="https://www.facebook.com/p/Tu%E1%BB%95i-tr%E1%BA%BB-C%C3%B4ng-an-t%E1%BB%89nh-B%E1%BA%AFc-K%E1%BA%A1n-100057574024652/?locale=pa_IN"/>
    <hyperlink ref="C681" r:id="rId857" display="https://backan.gov.vn/pages/uy-ban-nhan-dan-tinh-e8fd.aspx"/>
    <hyperlink ref="C682" r:id="rId858" display="https://www.facebook.com/caxvumuon/"/>
    <hyperlink ref="C683" r:id="rId859" display="https://vumuon.bachthong.gov.vn/"/>
    <hyperlink ref="C684" r:id="rId860" display="https://www.facebook.com/p/Tu%E1%BB%95i-tr%E1%BA%BB-C%C3%B4ng-an-t%E1%BB%89nh-B%E1%BA%AFc-K%E1%BA%A1n-100057574024652/"/>
    <hyperlink ref="C685" r:id="rId861" display="https://donphong.bachthong.gov.vn/"/>
    <hyperlink ref="C687" r:id="rId862" display="https://congbao.backan.gov.vn/congbao.nsf/1ec98b9a09cc68af47258116000c7559/26b177c4c2b9791c882580050020a6e5?OpenDocument"/>
    <hyperlink ref="C688" r:id="rId863" display="https://www.facebook.com/ConganxaLucBinh/"/>
    <hyperlink ref="C689" r:id="rId864" display="https://lucbinh.bachthong.gov.vn/"/>
    <hyperlink ref="C690" r:id="rId865" display="https://www.facebook.com/p/Tu%E1%BB%95i-tr%E1%BA%BB-C%C3%B4ng-an-t%E1%BB%89nh-B%E1%BA%AFc-K%E1%BA%A1n-100057574024652/"/>
    <hyperlink ref="C691" r:id="rId866" display="https://congbao.backan.gov.vn/congbao.nsf/0A481AADDD3A9674472583B30010BC96/$file/QD_134_signed.pdf"/>
    <hyperlink ref="C692" r:id="rId867" display="https://www.facebook.com/p/Tu%E1%BB%95i-tr%E1%BA%BB-C%C3%B4ng-an-t%E1%BB%89nh-B%E1%BA%AFc-K%E1%BA%A1n-100057574024652/"/>
    <hyperlink ref="C693" r:id="rId868" display="https://backan.gov.vn/pages/uy-ban-nhan-dan-tinh-e8fd.aspx"/>
    <hyperlink ref="C695" r:id="rId869" display="https://nguyenphuc.bachthong.gov.vn/"/>
    <hyperlink ref="C696" r:id="rId870" display="https://www.facebook.com/p/C%C3%B4ng-an-x%C3%A3-Cao-S%C6%A1n-huy%E1%BB%87n-B%E1%BA%A1ch-Th%C3%B4ng-t%E1%BB%89nh-B%E1%BA%AFc-K%E1%BA%A1n-100070720184912/"/>
    <hyperlink ref="C697" r:id="rId871" display="https://caoson.bachthong.gov.vn/to-chuc-hoi-nghi-doi-thoai-giua-chu-tich-ubnd-xa-voi-thanh-nien-xa-cao-son-nam-2024/"/>
    <hyperlink ref="C698" r:id="rId872" display="https://www.facebook.com/p/Tu%E1%BB%95i-tr%E1%BA%BB-C%C3%B4ng-an-t%E1%BB%89nh-B%E1%BA%AFc-K%E1%BA%A1n-100057574024652/"/>
    <hyperlink ref="C699" r:id="rId873" display="https://backan.gov.vn/pages/uy-ban-nhan-dan-tinh-e8fd.aspx"/>
    <hyperlink ref="C701" r:id="rId874" display="https://camgiang.bachthong.gov.vn/"/>
    <hyperlink ref="C702" r:id="rId875" display="https://www.facebook.com/catbackan/?locale=is_IS"/>
    <hyperlink ref="C703" r:id="rId876" display="https://mythanh.bachthong.gov.vn/"/>
    <hyperlink ref="C705" r:id="rId877" display="http://duongphong.bachthong.gov.vn/"/>
    <hyperlink ref="C706" r:id="rId878" display="https://www.facebook.com/conganxaquangthuan/"/>
    <hyperlink ref="C707" r:id="rId879" display="https://quangthuan.bachthong.gov.vn/"/>
    <hyperlink ref="C708" r:id="rId880" display="https://www.facebook.com/atkchodon/?locale=am_ET"/>
    <hyperlink ref="C709" r:id="rId881" display="https://banglung.chodon.backan.gov.vn/"/>
    <hyperlink ref="C710" r:id="rId882" display="https://www.facebook.com/TuoitreConganCaoBang/?locale=bn_IN"/>
    <hyperlink ref="C711" r:id="rId883" display="https://xuanlac.chodon.backan.gov.vn/"/>
    <hyperlink ref="C713" r:id="rId884" display="http://namcuong.chodon.backan.gov.vn/"/>
    <hyperlink ref="C715" r:id="rId885" display="http://donglac.chodon.backan.gov.vn/"/>
    <hyperlink ref="C717" r:id="rId886" display="https://donghy.thainguyen.gov.vn/xa-van-lang"/>
    <hyperlink ref="C718" r:id="rId887" display="https://www.facebook.com/p/Tu%E1%BB%95i-tr%E1%BA%BB-C%C3%B4ng-an-t%E1%BB%89nh-B%E1%BA%AFc-K%E1%BA%A1n-100057574024652/"/>
    <hyperlink ref="C719" r:id="rId888" display="https://banthi.chodon.backan.gov.vn/"/>
    <hyperlink ref="C720" r:id="rId889" display="https://www.facebook.com/p/C%C3%B4ng-an-x%C3%A3-Qu%E1%BA%A3ng-B%E1%BA%A1ch-huy%E1%BB%87n-Ch%E1%BB%A3-%C4%90%E1%BB%93n-B%E1%BA%AFc-K%E1%BA%A1n-100086052017547/"/>
    <hyperlink ref="C721" r:id="rId890" display="https://quangbach.chodon.backan.gov.vn/"/>
    <hyperlink ref="C722" r:id="rId891" display="https://www.facebook.com/tuoitrecongansonla/"/>
    <hyperlink ref="C723" r:id="rId892" display="https://bangphuc.chodon.backan.gov.vn/"/>
    <hyperlink ref="C724" r:id="rId893" display="https://www.facebook.com/CAXYenThinh/"/>
    <hyperlink ref="C725" r:id="rId894" display="http://yenthinh.chodon.backan.gov.vn/"/>
    <hyperlink ref="C727" r:id="rId895" display="https://backan.gov.vn/Pages/cap-giay-chung-nhan-quyen-su-dung-dat-quyen-so-huu-nha-o-va-tai-san-khac-gan-lien-voi-dat-khu-dat-tram-phat-song-thong-tin-di-dong-yen-thuong-2-thon-na-men-xa-yen-thuong-huyen-cho-don-cho-vien-thong-bac-kan.aspx"/>
    <hyperlink ref="C728" r:id="rId896" display="https://www.facebook.com/p/Tu%E1%BB%95i-tr%E1%BA%BB-C%C3%B4ng-an-t%E1%BB%89nh-B%E1%BA%AFc-K%E1%BA%A1n-100057574024652/"/>
    <hyperlink ref="C729" r:id="rId897" display="https://backan.gov.vn/pages/cap-giay-chung-nhan-quyen-su-dung-dat-quyen-so-huu-nha-o-va-tai-san-khac-gan-lien-voi-dat-khu-dat-tram-phat-song-thong-tin-di-dong-phuong-vien-thon-na-chua-xa-phuong-vien-huyen-cho-don-cho-vien-thong-bac-kan.aspx"/>
    <hyperlink ref="C730" r:id="rId898" display="https://www.facebook.com/p/Tu%E1%BB%95i-tr%E1%BA%BB-C%C3%B4ng-an-t%E1%BB%89nh-B%E1%BA%AFc-K%E1%BA%A1n-100057574024652/"/>
    <hyperlink ref="C731" r:id="rId899" display="http://ngocphai.chodon.backan.gov.vn/"/>
    <hyperlink ref="C732" r:id="rId900" display="https://www.facebook.com/p/Tu%E1%BB%95i-tr%E1%BA%BB-C%C3%B4ng-an-t%E1%BB%89nh-B%E1%BA%AFc-K%E1%BA%A1n-100057574024652/"/>
    <hyperlink ref="C733" r:id="rId901" display="https://congbao.backan.gov.vn/congbaonew.nsf/0BB38787917C64BF47258729000A78F4/$file/QD%201208.docx"/>
    <hyperlink ref="C734" r:id="rId902" display="https://www.facebook.com/p/Tu%E1%BB%95i-tr%E1%BA%BB-C%C3%B4ng-an-t%E1%BB%89nh-B%E1%BA%AFc-K%E1%BA%A1n-100057574024652/"/>
    <hyperlink ref="C735" r:id="rId903" display="https://backan.gov.vn/pages/uy-ban-nhan-dan-tinh-e8fd.aspx"/>
    <hyperlink ref="C736" r:id="rId904" display="https://www.facebook.com/TuoitreConganCaoBang/?locale=bn_IN"/>
    <hyperlink ref="C737" r:id="rId905" display="https://luongbang.chodon.backan.gov.vn/"/>
    <hyperlink ref="C738" r:id="rId906" display="https://www.facebook.com/TuoitreConganCaoBang/?locale=bn_IN"/>
    <hyperlink ref="C739" r:id="rId907" display="https://banglang.chodon.backan.gov.vn/"/>
    <hyperlink ref="C740" r:id="rId908" display="https://www.facebook.com/p/C%C3%B4ng-an-x%C3%A3-%C4%90%E1%BA%A1i-S%E1%BA%A3o-100072378789734/?locale=zh_TW"/>
    <hyperlink ref="C741" r:id="rId909" display="http://daisao.chodon.backan.gov.vn/"/>
    <hyperlink ref="C743" r:id="rId910" display="https://nghiata.chodon.backan.gov.vn/"/>
    <hyperlink ref="C745" r:id="rId911" display="https://nari.backan.gov.vn/category/gioi-thieu/lanh-dao-don-vi/"/>
    <hyperlink ref="C747" r:id="rId912" display="https://yenmy.chodon.backan.gov.vn/"/>
    <hyperlink ref="C748" r:id="rId913" display="https://www.facebook.com/p/Tu%E1%BB%95i-tr%E1%BA%BB-C%C3%B4ng-an-t%E1%BB%89nh-B%E1%BA%AFc-K%E1%BA%A1n-100057574024652/"/>
    <hyperlink ref="C749" r:id="rId914" display="http://binhtrung.chodon.backan.gov.vn/"/>
    <hyperlink ref="C751" r:id="rId915" display="https://congbao.backan.gov.vn/congbaonew.nsf/0BB38787917C64BF47258729000A78F4/$file/QD%201208.docx"/>
    <hyperlink ref="C752" r:id="rId916" display="https://www.facebook.com/p/C%C3%B4ng-an-huy%E1%BB%87n-Ch%E1%BB%A3-M%E1%BB%9Bi-B%E1%BA%AFc-K%E1%BA%A1n-100077989742808/"/>
    <hyperlink ref="C753" r:id="rId917" display="https://chomoi.gov.vn/"/>
    <hyperlink ref="C754" r:id="rId918" display="https://www.facebook.com/CAXTanSonCM/"/>
    <hyperlink ref="C755" r:id="rId919" display="https://sovhttdl.backan.gov.vn/tin-tuc/309"/>
    <hyperlink ref="C756" r:id="rId920" display="https://www.facebook.com/100095038339344"/>
    <hyperlink ref="C757" r:id="rId921" display="https://hanhchinhcong.backan.gov.vn/portaldvc/Pages/2023-12-27/Tang-Bang-khen-cua-Chu-tich-UBND-tinh-cho-cac-tap-j2c1kygf2bf6.aspx"/>
    <hyperlink ref="C758" r:id="rId922" display="https://www.facebook.com/p/Tu%E1%BB%95i-tr%E1%BA%BB-C%C3%B4ng-an-t%E1%BB%89nh-B%E1%BA%AFc-K%E1%BA%A1n-100057574024652/"/>
    <hyperlink ref="C759" r:id="rId923" display="https://vienkiemsat.backan.gov.vn/index.php?com=tintuc_ct&amp;id_news=66"/>
    <hyperlink ref="C760" r:id="rId924" display="https://www.facebook.com/caxHoaMuc/"/>
    <hyperlink ref="C761" r:id="rId925" display="https://sonoivu.backan.gov.vn/kiem-tra-cong-vu-dot-xuat-mot-so-co-quan-don-vi-tren-dia-ban-huye%CC%A3n-cho-moi/"/>
    <hyperlink ref="C762" r:id="rId926" display="https://www.facebook.com/p/C%C3%B4ng-an-x%C3%A3-Thanh-Mai-huy%E1%BB%87n-Ch%E1%BB%A3-M%E1%BB%9Bi-t%E1%BB%89nh-B%E1%BA%AFc-K%E1%BA%A1n-100080277976329/"/>
    <hyperlink ref="C763" r:id="rId927" display="https://chomoi.gov.vn/kien-toan-chuc-vu-chu-tich-ubnd-xa-thanh-mai/"/>
    <hyperlink ref="C764" r:id="rId928" display="https://www.facebook.com/p/Tu%E1%BB%95i-tr%E1%BA%BB-C%C3%B4ng-an-t%E1%BB%89nh-B%E1%BA%AFc-K%E1%BA%A1n-100057574024652/"/>
    <hyperlink ref="C765" r:id="rId929" display="http://tnmt.backan.gov.vn/index.php?language=vi&amp;nv=news&amp;op=Tin-tuc-Su-kien/Dau-gia-quyen-khai-thac-khoang-san-mo-cat-soi-Vang-Chun-xa-Cao-Ky-huyen-Cho-Moi-3398"/>
    <hyperlink ref="C766" r:id="rId930" display="https://www.facebook.com/trangthongtinxanongha/"/>
    <hyperlink ref="C767" r:id="rId931" display="https://backan.gov.vn/pages/uy-ban-nhan-dan-tinh-e8fd.aspx"/>
    <hyperlink ref="C769" r:id="rId932" display="https://backan.gov.vn/Pages/van-ban.aspx?uid=2e660c01-76bf-4c30-833c-e47e108bc77f&amp;itemid=4190"/>
    <hyperlink ref="C771" r:id="rId933" display="https://congbao.backan.gov.vn/congbao.nsf/65842DB45E09F307472585910011FF3B/$file/QD_851_signed.pdf"/>
    <hyperlink ref="C772" r:id="rId934" display="https://www.facebook.com/p/C%C3%B4ng-an-x%C3%A3-Y%C3%AAn-H%C3%A2n-huy%E1%BB%87n-Ch%E1%BB%A3-M%E1%BB%9Bi-t%E1%BB%89nh-B%E1%BA%AFc-K%E1%BA%A1n-100079127046232/"/>
    <hyperlink ref="C773" r:id="rId935" display="https://dbdc.backan.gov.vn/Pages/tin-tuc-hoat-dong-157/tin-hoi-dong-nhan-dan-tinh-172/pho-chu-tich-hdnd-tinh-du-ngay-h-35df8a191cc3ce7b.aspx"/>
    <hyperlink ref="C774" r:id="rId936" display="https://www.facebook.com/p/Tu%E1%BB%95i-tr%E1%BA%BB-C%C3%B4ng-an-t%E1%BB%89nh-B%E1%BA%AFc-K%E1%BA%A1n-100057574024652/"/>
    <hyperlink ref="C775" r:id="rId937" display="https://backan.gov.vn/pages/thu-hoi-dat-da-giao-cho-cong-ty-co-phan-sahabak-thue-de-xay-dung-nha-may-che-bien-go-sahabak-thanh-binh-tai-khu-cong-nghiep-thanh-binh-huyen-cho-moi-tinh-bac-kan.aspx"/>
    <hyperlink ref="C776" r:id="rId938" display="https://www.facebook.com/conganxanhuco.cmbk/"/>
    <hyperlink ref="C777" r:id="rId939" display="https://backan.gov.vn/Pages/van-ban.aspx?uid=f7542190-2f2f-490e-8320-163926157e5c&amp;itemid=4191"/>
    <hyperlink ref="C778" r:id="rId940" display="https://www.facebook.com/p/Tu%E1%BB%95i-tr%E1%BA%BB-C%C3%B4ng-an-t%E1%BB%89nh-B%E1%BA%AFc-K%E1%BA%A1n-100057574024652/"/>
    <hyperlink ref="C779" r:id="rId941" display="http://binhtrung.chodon.backan.gov.vn/"/>
    <hyperlink ref="C780" r:id="rId942" display="https://www.facebook.com/p/Tu%E1%BB%95i-tr%E1%BA%BB-C%C3%B4ng-an-Th%C3%A0nh-ph%E1%BB%91-V%C4%A9nh-Y%C3%AAn-100066497717181/?locale=nl_BE"/>
    <hyperlink ref="C781" r:id="rId943" display="https://congbao.backan.gov.vn/congbao.nsf/EEC5BF212B736F9A47258526000EAB86/$file/QD_84.signed.pdf"/>
    <hyperlink ref="C782" r:id="rId944" display="https://www.facebook.com/p/Tu%E1%BB%95i-tr%E1%BA%BB-C%C3%B4ng-an-t%E1%BB%89nh-B%E1%BA%AFc-K%E1%BA%A1n-100057574024652/"/>
    <hyperlink ref="C783" r:id="rId945" display="https://socongthuong.backan.gov.vn/wp-content/uploads/2021/06/dinh-kem-1.pdf"/>
    <hyperlink ref="C784" r:id="rId946" display="https://www.facebook.com/p/C%C3%B4ng-an-th%E1%BB%8B-tr%E1%BA%A5n-Y%E1%BA%BFn-L%E1%BA%A1c-100083379427001/"/>
    <hyperlink ref="C785" r:id="rId947" display="https://nari.backan.gov.vn/"/>
    <hyperlink ref="C787" r:id="rId948" display="https://congbao.backan.gov.vn/congbaonew.nsf/0BB38787917C64BF47258729000A78F4/$file/QD%201208.docx"/>
    <hyperlink ref="C789" r:id="rId949" display="https://congbao.backan.gov.vn/congbaonew.nsf/0BB38787917C64BF47258729000A78F4/$file/QD%201208.docx"/>
    <hyperlink ref="C790" r:id="rId950" display="https://www.facebook.com/p/Tu%E1%BB%95i-tr%E1%BA%BB-C%C3%B4ng-an-t%E1%BB%89nh-B%E1%BA%AFc-K%E1%BA%A1n-100057574024652/?locale=pt_PT"/>
    <hyperlink ref="C791" r:id="rId951" display="https://nari.backan.gov.vn/luong-thuong-to-chuc-thanh-cong-dien-tap-chien-dau-trong-khu-vuc-phong-thu-nam-2024/"/>
    <hyperlink ref="C792" r:id="rId952" display="https://www.facebook.com/p/Tu%E1%BB%95i-tr%E1%BA%BB-C%C3%B4ng-an-t%E1%BB%89nh-B%E1%BA%AFc-K%E1%BA%A1n-100057574024652/"/>
    <hyperlink ref="C793" r:id="rId953" display="https://dichvucong.gov.vn/p/home/dvc-tthc-co-quan-chi-tiet.html?id=400446"/>
    <hyperlink ref="C794" r:id="rId954" display="https://www.facebook.com/p/Tu%E1%BB%95i-tr%E1%BA%BB-C%C3%B4ng-an-t%E1%BB%89nh-B%E1%BA%AFc-K%E1%BA%A1n-100057574024652/"/>
    <hyperlink ref="C795" r:id="rId955" display="https://donghy.thainguyen.gov.vn/xa-van-lang"/>
    <hyperlink ref="C796" r:id="rId956" display="https://www.facebook.com/conganxaxcuongloihuyennari/"/>
    <hyperlink ref="C797" r:id="rId957" display="https://backan.gov.vn/Pages/van-ban.aspx?uid=e1e37833-5376-40ef-98b4-bfb880273147&amp;itemid=4754"/>
    <hyperlink ref="C798" r:id="rId958" display="https://www.facebook.com/TuoitreConganCaoBang/?locale=bn_IN"/>
    <hyperlink ref="C799" r:id="rId959" display="https://nari.backan.gov.vn/category/di-tich-danh-thang/"/>
    <hyperlink ref="C801" r:id="rId960" display="https://dichvucong.gov.vn/p/home/dvc-tthc-co-quan-chi-tiet.html?id=400446"/>
    <hyperlink ref="C802" r:id="rId961" display="https://www.facebook.com/TuoitreConganCaoBang/?locale=bn_IN"/>
    <hyperlink ref="C803" r:id="rId962" display="https://luongbang.chodon.backan.gov.vn/"/>
    <hyperlink ref="C804" r:id="rId963" display="https://www.facebook.com/p/Tu%E1%BB%95i-tr%E1%BA%BB-C%C3%B4ng-an-t%E1%BB%89nh-B%E1%BA%AFc-K%E1%BA%A1n-100057574024652/"/>
    <hyperlink ref="C805" r:id="rId964" display="https://congbao.backan.gov.vn/congbaonew.nsf/0BB38787917C64BF47258729000A78F4/$file/QD%201208.docx"/>
    <hyperlink ref="C806" r:id="rId965" display="https://www.facebook.com/tuoitrecongansonla/"/>
    <hyperlink ref="C807" r:id="rId966" display="https://congbao.backan.gov.vn/congbaonew.nsf/0BB38787917C64BF47258729000A78F4/$file/QD%201208.docx"/>
    <hyperlink ref="C808" r:id="rId967" display="https://www.facebook.com/p/Tu%E1%BB%95i-tr%E1%BA%BB-C%C3%B4ng-an-t%E1%BB%89nh-B%E1%BA%AFc-K%E1%BA%A1n-100057574024652/"/>
    <hyperlink ref="C809" r:id="rId968" display="https://congbao.backan.gov.vn/congbaonew.nsf/1ec98b9a09cc68af47258116000c7559/5b0f722c2879ada7882580050020afca?OpenDocument"/>
    <hyperlink ref="C810" r:id="rId969" display="https://www.facebook.com/caxconminhnrbk/"/>
    <hyperlink ref="C811" r:id="rId970" display="https://xuctiendautu.backan.gov.vn/tin-tuc/hoi-nghi-thong-nhat-thuc-hien-nhiem-vu-ho-tro-thi-diem-chuyen-doi-so-xa-con-minh-huyen-na-ri/"/>
    <hyperlink ref="C812" r:id="rId971" display="https://www.facebook.com/caxculenrbk/"/>
    <hyperlink ref="C813" r:id="rId972" display="https://nari.backan.gov.vn/category/tin-moi/page/40/"/>
    <hyperlink ref="C814" r:id="rId973" display="https://www.facebook.com/970393243713270"/>
    <hyperlink ref="C815" r:id="rId974" display="https://congbao.backan.gov.vn/congbaonew.nsf/0BB38787917C64BF47258729000A78F4/$file/QD%201208.docx"/>
    <hyperlink ref="C816" r:id="rId975" display="https://www.facebook.com/p/Tu%E1%BB%95i-tr%E1%BA%BB-C%C3%B4ng-an-t%E1%BB%89nh-B%E1%BA%AFc-K%E1%BA%A1n-100057574024652/"/>
    <hyperlink ref="C817" r:id="rId976" display="https://congbao.backan.gov.vn/congbao.nsf/90889A94F4388BB4472583B3001072CC/$file/QD_133_signed.pdf"/>
    <hyperlink ref="C818" r:id="rId977" display="https://www.facebook.com/caxquangphongnrbk/"/>
    <hyperlink ref="C819" r:id="rId978" display="https://nari.backan.gov.vn/dang-uy-xa-quang-phong-to-chuc-le-cong-bo-quyet-dinh-thanh-lap-chi-bo-quan-su-xa-quang-phong-nhiem-ky-2022-2025/"/>
    <hyperlink ref="C820" r:id="rId979" display="https://www.facebook.com/tuoitrecongansonla/"/>
    <hyperlink ref="C821" r:id="rId980" display="https://backan.gov.vn/Pages/van-ban.aspx?uid=07c9ecc8-23ae-4483-8c70-f821e44355be&amp;itemid=4634"/>
    <hyperlink ref="C822" r:id="rId981" display="https://www.facebook.com/caxxuanduongnrbk/"/>
    <hyperlink ref="C823" r:id="rId982" display="https://nari.backan.gov.vn/hop-thong-nhat-cac-noi-dung-to-chuc-le-be-mac-tuan-van-hoa-du-lich-tinh-bac-kan-nam-2024-gan-voi-le-hoi-van-hoa-cho-tinh-xuan-duong/"/>
    <hyperlink ref="C824" r:id="rId983" display="https://www.facebook.com/Conganxadongxahuyennari/"/>
    <hyperlink ref="C825" r:id="rId984" display="https://nari.backan.gov.vn/"/>
    <hyperlink ref="C827" r:id="rId985" display="https://hanhchinhcong.backan.gov.vn/portaldvc/Pages/2023-8-22/Tang-Bang-khen-cho-cac-tap-the-ho-gia-dinh-ca-nhanjbmlzgs9bevf.aspx"/>
    <hyperlink ref="C829" r:id="rId986" display="http://phanthiet.tuyenquang.gov.vn/vi/tin-bai/bi-thu-chu-tich-ubnd-phuong-phan-thiet-da-toi-tham-tang-qua-cac-gia-dinh-chinh-sach-nguoi-co-cong-voi-cach-mang-tren-dia-ban-phuong?type=NEWS&amp;id=94680"/>
    <hyperlink ref="C830" r:id="rId987" display="https://www.facebook.com/p/C%C3%B4ng-an-ph%C6%B0%E1%BB%9Dng-Minh-Xu%C3%A2n-TP-Tuy%C3%AAn-Quang-100083448786653/"/>
    <hyperlink ref="C831" r:id="rId988" display="https://www.tuyenquang.gov.vn/vi/post/bi-thu-tinh-uy-binh-thuan-gui-dien-tham-hoi-tinh-ket-nghia-tuyen-quang?type=NEWS&amp;id=124399"/>
    <hyperlink ref="C833" r:id="rId989" display="https://www.quangninh.gov.vn/donvi/TXQuangYen/Trang/ChiTietBVGioiThieu.aspx?bvid=210"/>
    <hyperlink ref="C835" r:id="rId990" display="http://congbao.tuyenquang.gov.vn/van-ban/linh-vuc/tai-nguyen-va-moi-truong/trang-8.html"/>
    <hyperlink ref="C837" r:id="rId991" display="https://m.hdndtuyenquang.gov.vn/dai-bieu-voi-cu-tri/tra-loi-y-kien/dia-phuong/xem-chi-tiet-3811.html"/>
    <hyperlink ref="C838" r:id="rId992" display="https://www.facebook.com/ubndphuongyla/"/>
    <hyperlink ref="C839" r:id="rId993" display="http://congbao.tuyenquang.gov.vn/van-ban/linh-vuc/quy-hoach.html"/>
    <hyperlink ref="C840" r:id="rId994" display="https://www.facebook.com/p/C%C3%B4ng-an-ph%C6%B0%E1%BB%9Dng-T%C3%A2n-H%C3%A0-TP-Tuy%C3%AAn-Quang-100068061935760/"/>
    <hyperlink ref="C841" r:id="rId995" display="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"/>
    <hyperlink ref="C843" r:id="rId996" display="http://congbao.tuyenquang.gov.vn/van-ban/noi-ban-hanh/uy-ban-nhan-dan-tinh/trang-171.html"/>
    <hyperlink ref="C845" r:id="rId997" display="http://www.tuyenquang.gov.vn/vi/post/cong-nhan-3-xa-dat-chuan-nong-thon-moi-nang-cao?type=NEWS&amp;id=115806"/>
    <hyperlink ref="C847" r:id="rId998" display="http://congbao.tuyenquang.gov.vn/van-ban/linh-vuc/giao-thong-xay-dung/trang-41.html"/>
    <hyperlink ref="C848" r:id="rId999" display="https://www.facebook.com/p/C%C3%B4ng-an-x%C3%A3-L%C6%B0%E1%BB%A1ng-V%C6%B0%E1%BB%A3ng-TP-Tuy%C3%AAn-Quang-100072249798874/"/>
    <hyperlink ref="C849" r:id="rId1000" display="http://www.tuyenquang.gov.vn/vi/post/quyet-dinh-phe-duyet-nhiem-vu-quy-hoach-chi-tiet-khu-do-thi-tai-xa-luong-vuong-thanh-pho-tuyen-quang?type=EXECUTIVE_DIRECTION&amp;id=129386"/>
    <hyperlink ref="C851" r:id="rId1001" display="http://www.tuyenquang.gov.vn/vi/post/cong-nhan-3-xa-dat-chuan-nong-thon-moi-nang-cao?type=NEWS&amp;id=115806"/>
    <hyperlink ref="C853" r:id="rId1002" display="https://thanhpho.tuyenquang.gov.vn/"/>
    <hyperlink ref="C855" r:id="rId1003" display="https://phucninh.tuyenquang.gov.vn/"/>
    <hyperlink ref="C857" r:id="rId1004" display="http://lambinh.tuyenquang.gov.vn/vi/tin-bai/dong-chi-pho-chu-tich-ubnd-tinh-nguyen-the-giang-du-ngay-hoi-dai-doan-ket-toan-dan-toc-tai-xa-xuan-lap?type=NEWS&amp;id=131513"/>
    <hyperlink ref="C859" r:id="rId1005" display="http://lambinh.tuyenquang.gov.vn/vi/tin-bai/dai-bieu-hoi-dong-nhan-dan-tinh-khoa-xix-hoi-dong-nhan-dan-huyen-khoa-iii-hoi-dong-nhan-dan-xa-khoa-xxi-nhiem-ky-2021-2026-tiep-xuc-cu-tri-tai-xa-khuon-ha?type=NEWS&amp;id=130950"/>
    <hyperlink ref="C861" r:id="rId1006" display="http://lambinh.tuyenquang.gov.vn/vi/tin-bai/uy-ban-nhan-dan-huyen-lam-binh?type=NEWS&amp;id=99949"/>
    <hyperlink ref="C863" r:id="rId1007" display="http://lambinh.tuyenquang.gov.vn/vi/tin-bai/uy-ban-nhan-dan-huyen-lam-binh?type=NEWS&amp;id=99949"/>
    <hyperlink ref="C864" r:id="rId1008" display="https://www.facebook.com/p/C%C3%94NG-AN-L%C3%82M-B%C3%8CNH-100064411584657/"/>
    <hyperlink ref="C865" r:id="rId1009" display="http://congbao.tuyenquang.gov.vn/van-ban/noi-ban-hanh/ubnd-huyen-ham-yen.html"/>
    <hyperlink ref="C867" r:id="rId1010" display="https://dichvucong.namdinh.gov.vn/portaldvc/KenhTin/dich-vu-cong-truc-tuyen.aspx?_dv=4284B5CC-ABA9-377A-83C7-14E8075CC074"/>
    <hyperlink ref="C869" r:id="rId1011" display="http://lambinh.tuyenquang.gov.vn/vi/tin-bai/lam-binh-cong-bo-quyet-dinh-cua-chu-tich-ubnd-tinh-cong-nhan-xa-tho-binh-dat-chuan-nong-thon-moi-nam-2021?type=NEWS&amp;id=105955"/>
    <hyperlink ref="C870" r:id="rId1012" display="https://www.facebook.com/CAHNAHANG/"/>
    <hyperlink ref="C871" r:id="rId1013" display="https://nahang.tuyenquang.gov.vn/"/>
    <hyperlink ref="C873" r:id="rId1014" display="http://congbao.tuyenquang.gov.vn/van-ban/linh-vuc/ngoai-vu.html"/>
    <hyperlink ref="C875" r:id="rId1015" display="http://congbao.tuyenquang.gov.vn/van-ban/noi-ban-hanh/ubnd-huyen-na-hang/trang-3.html"/>
    <hyperlink ref="C877" r:id="rId1016" display="http://congbao.tuyenquang.gov.vn/van-ban/noi-ban-hanh/ubnd-huyen-na-hang/trang-3.html"/>
    <hyperlink ref="C879" r:id="rId1017" display="http://congbao.tuyenquang.gov.vn/van-ban/noi-ban-hanh/ubnd-huyen-na-hang.html"/>
    <hyperlink ref="C880" r:id="rId1018" display="https://www.facebook.com/p/C%C3%B4ng-an-x%C3%A3-Y%C3%AAn-Hoa-100072500229729/"/>
    <hyperlink ref="C881" r:id="rId1019" display="http://nahang.tuyenquang.gov.vn/vi/tin-bai/dong-chi-chu-tich-ubnd-huyen-lam-viec-voi-xa-yen-hoa-ve-cong-tac-quan-ly-dat-dai-cho-hanh-lang-an-toan-giao-thong?type=NEWS&amp;id=112379"/>
    <hyperlink ref="C883" r:id="rId1020" display="https://dongtrieu.quangninh.gov.vn/Trang/ChiTietBVGioiThieu.aspx?bvid=219"/>
    <hyperlink ref="C885" r:id="rId1021" display="http://congbao.tuyenquang.gov.vn/media/files/old/243-2022-qd-ubnd.pdf"/>
    <hyperlink ref="C886" r:id="rId1022" display="https://www.facebook.com/congantinhtuyenquang/?locale=zh_CN"/>
    <hyperlink ref="C887" r:id="rId1023" display="http://congbao.tuyenquang.gov.vn/van-ban/noi-ban-hanh/ubnd-huyen-na-hang.html"/>
    <hyperlink ref="C888" r:id="rId1024" display="https://www.facebook.com/p/Tu%E1%BB%95i-tr%E1%BA%BB-C%C3%B4ng-an-Th%C3%A0nh-ph%E1%BB%91-V%C4%A9nh-Y%C3%AAn-100066497717181/?locale=nl_BE"/>
    <hyperlink ref="C889" r:id="rId1025" display="https://nahang.tuyenquang.gov.vn/"/>
    <hyperlink ref="C890" r:id="rId1026" display="https://www.facebook.com/p/C%C3%B4ng-An-x%C3%A3-N%C4%83ng-Kh%E1%BA%A3-huy%E1%BB%87n-Na-Hang-t%E1%BB%89nh-Tuy%C3%AAn-Quang-100070231839560/"/>
    <hyperlink ref="C891" r:id="rId1027" display="https://phucninh.tuyenquang.gov.vn/vi/tin-bai/ky-hop-chuyen-de-hoi-dong-nhan-dan-xa-phuc-ninh-khoa-xxi-nhiem-ky-2021-2026?type=NEWS&amp;id=127445"/>
    <hyperlink ref="C893" r:id="rId1028" display="http://nahang.tuyenquang.gov.vn/vi/tin-bai/phuc-dung-bao-ton-le-hoi-gia-com-cua-dan-toc-tay-xa-thanh-tuong?type=NEWS&amp;id=129181"/>
    <hyperlink ref="C895" r:id="rId1029" display="http://congbao.tuyenquang.gov.vn/van-ban/the-loai/quyet-dinh/trang-3.html"/>
    <hyperlink ref="C897" r:id="rId1030" display="http://lambinh.tuyenquang.gov.vn/vi/tin-bai/hoi-nghi-cho-y-kien-do-an-quy-hoach-chung-do-thi-moi-xa-phuc-son-huyen-lam-binh-tinh-tuyen-quang?type=NEWS&amp;id=114252"/>
    <hyperlink ref="C898" r:id="rId1031" display="https://www.facebook.com/tuyenquangttv/videos/ch%C6%B0%C6%A1ng-tr%C3%ACnh-th%E1%BB%9Di-s%E1%BB%B1-tr%E1%BB%B1c-ti%E1%BA%BFp-11h30-ng%C3%A0y-2632024/274921095660441/"/>
    <hyperlink ref="C899" r:id="rId1032" display="http://lambinh.tuyenquang.gov.vn/vi/tin-bai/ong-nguyen-the-giang-tinh-uy-vien-pho-chu-tich-ubnd-tinh-tiep-xuc-cu-tri-xa-minh-quang-huyen-lam-binh?type=NEWS&amp;id=130986"/>
    <hyperlink ref="C900" r:id="rId1033" display="https://www.facebook.com/p/Tu%E1%BB%95i-tr%E1%BA%BB-C%C3%B4ng-an-Th%C3%A0nh-ph%E1%BB%91-V%C4%A9nh-Y%C3%AAn-100066497717181/?locale=nl_BE"/>
    <hyperlink ref="C901" r:id="rId1034" display="http://congbao.tuyenquang.gov.vn/van-ban/linh-vuc/van-hoa-tt-du-lich.html"/>
    <hyperlink ref="C903" r:id="rId1035" display="https://m.chiemhoa.gov.vn/ubnd-xa-thi-tran.html"/>
    <hyperlink ref="C905" r:id="rId1036" display="https://m.chiemhoa.gov.vn/ubnd-xa-thi-tran.html"/>
    <hyperlink ref="C907" r:id="rId1037" display="https://m.chiemhoa.gov.vn/ubnd-xa-thi-tran.html"/>
    <hyperlink ref="C908" r:id="rId1038" display="https://www.facebook.com/p/C%C3%B4ng-an-x%C3%A3-Y%C3%AAn-L%E1%BA%ADp-100073524621443/"/>
    <hyperlink ref="C909" r:id="rId1039" display="https://m.chiemhoa.gov.vn/ubnd-xa-thi-tran.html"/>
    <hyperlink ref="C911" r:id="rId1040" display="http://tanlong.tuyenquang.gov.vn/vi/tin-bai/uy-ban-nhan-dan-xa-tan-long-huyen-yen-son-tinh-tuyen-quang-to-chuc-ngay-hoi-toan-dan-bao-ve-an-ninh-to-quoc-ngay-1682024?type=NEWS&amp;id=123167"/>
    <hyperlink ref="C913" r:id="rId1041" display="http://congbao.tuyenquang.gov.vn/van-ban/noi-ban-hanh/uy-ban-nhan-dan-tinh/trang-78.html"/>
    <hyperlink ref="C914" r:id="rId1042" display="https://www.facebook.com/p/C%C3%B4ng-an-x%C3%A3-Xu%C3%A2n-Quang-100057251538152/"/>
    <hyperlink ref="C915" r:id="rId1043" display="https://m.chiemhoa.gov.vn/tin-tuc-su-kien/le-cong-bo-quyet-dinh-cong-nhan-xa-xuan-quang-dat-chuan-nong-thon-moi-7137.html"/>
    <hyperlink ref="C917" r:id="rId1044" display="https://m.chiemhoa.gov.vn/ubnd-xa-thi-tran.html"/>
    <hyperlink ref="C919" r:id="rId1045" display="https://m.chiemhoa.gov.vn/ubnd-xa-thi-tran.html"/>
    <hyperlink ref="C921" r:id="rId1046" display="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"/>
    <hyperlink ref="C922" r:id="rId1047" display="https://www.facebook.com/conganxaxphucthinh/"/>
    <hyperlink ref="C923" r:id="rId1048" display="http://www.tuyenquang.gov.vn/vi/post/dai-ta-pham-kim-dinh-du-ngay-hoi-toan-dan-bao-ve-an-ninh-to-quoc-tai-xa-phuc-thinh?type=NEWS&amp;id=115112"/>
    <hyperlink ref="C925" r:id="rId1049" display="https://www.tuyenquang.gov.vn/vi/post/10786?id=10786&amp;type=TinTuc"/>
    <hyperlink ref="C927" r:id="rId1050" display="https://m.chiemhoa.gov.vn/ubnd-xa-thi-tran.html"/>
    <hyperlink ref="C929" r:id="rId1051" display="https://m.chiemhoa.gov.vn/ubnd-xa-thi-tran.html"/>
    <hyperlink ref="C931" r:id="rId1052" display="http://congbao.tuyenquang.gov.vn/media/files/old/243-2022-qd-ubnd.pdf"/>
    <hyperlink ref="C933" r:id="rId1053" display="http://congbao.tuyenquang.gov.vn/media/files/old/243-2022-qd-ubnd.pdf"/>
    <hyperlink ref="C934" r:id="rId1054" display="https://www.facebook.com/p/Tu%E1%BB%95i-tr%E1%BA%BB-C%C3%B4ng-an-Th%C3%A0nh-ph%E1%BB%91-V%C4%A9nh-Y%C3%AAn-100066497717181/?locale=nl_BE"/>
    <hyperlink ref="C935" r:id="rId1055" display="http://vinhquang.kontumcity.kontum.gov.vn/"/>
    <hyperlink ref="C937" r:id="rId1056" display="https://m.chiemhoa.gov.vn/ubnd-xa-thi-tran.html"/>
    <hyperlink ref="C939" r:id="rId1057" display="http://congbao.tuyenquang.gov.vn/van-ban/the-loai/quyet-dinh/trang-122.html"/>
    <hyperlink ref="C940" r:id="rId1058" display="https://www.facebook.com/ConganxaYenNguyen/"/>
    <hyperlink ref="C941" r:id="rId1059" display="https://m.chiemhoa.gov.vn/ubnd-xa-thi-tran.html"/>
    <hyperlink ref="C943" r:id="rId1060" display="https://m.chiemhoa.gov.vn/tin-tuc-su-kien/chinh-tri/uy-ban-dan-toc-tham-dong-vien-cac-ho-dan-bi-thiet-hai-do-mua-lu-tai-xa-linh-phu-11865.html"/>
    <hyperlink ref="C944" r:id="rId1061" display="https://www.facebook.com/tuoitreconganquangbinh/"/>
    <hyperlink ref="C945" r:id="rId1062" display="http://congbao.tuyenquang.gov.vn/van-ban/noi-ban-hanh/ubnd-huyen-ham-yen.html"/>
    <hyperlink ref="C946" r:id="rId1063" display="https://www.facebook.com/p/Tu%E1%BB%95i-tr%E1%BA%BB-C%C3%B4ng-an-Th%C3%A0nh-ph%E1%BB%91-V%C4%A9nh-Y%C3%AAn-100066497717181/?locale=nl_BE"/>
    <hyperlink ref="C947" r:id="rId1064" display="https://hamyen.tuyenquang.gov.vn/"/>
    <hyperlink ref="C949" r:id="rId1065" display="http://congbao.tuyenquang.gov.vn/van-ban/noi-ban-hanh/ubnd-huyen-ham-yen.html"/>
    <hyperlink ref="C951" r:id="rId1066" display="http://www.tuyenquang.gov.vn/vi/post/quyet-dinh-ve-viec-cong-nhan-xa-bach-xa-huyen-ham-yen-tinh-tuyen-quang-dat-chuan-nong-thon-moi?type=EXECUTIVE_DIRECTION&amp;id=33587"/>
    <hyperlink ref="C953" r:id="rId1067" display="http://www.tuyenquang.gov.vn/vi/post/quyet-dinh-ve-viec-cong-nhan-xa-minh-khuong-huyen-ham-yen-tinh-tuyen-quang-dat-chuan-nong-thon-moi?type=EXECUTIVE_DIRECTION&amp;id=33590"/>
    <hyperlink ref="C955" r:id="rId1068" display="http://congbao.tuyenquang.gov.vn/van-ban/van-ban/trang-799.html"/>
    <hyperlink ref="C957" r:id="rId1069" display="http://congbao.tuyenquang.gov.vn/van-ban/noi-ban-hanh/ubnd-huyen-ham-yen.html"/>
    <hyperlink ref="C958" r:id="rId1070" display="https://www.facebook.com/groups/227757119638065/"/>
    <hyperlink ref="C959" r:id="rId1071" display="http://congbao.tuyenquang.gov.vn/van-ban/noi-ban-hanh/ubnd-huyen-ham-yen/trang-2.html"/>
    <hyperlink ref="C961" r:id="rId1072" display="http://congbao.tuyenquang.gov.vn/van-ban/noi-ban-hanh/ubnd-huyen-ham-yen.html"/>
    <hyperlink ref="C962" r:id="rId1073" display="https://www.facebook.com/p/Tu%E1%BB%95i-tr%E1%BA%BB-C%C3%B4ng-an-Th%C3%A0nh-ph%E1%BB%91-V%C4%A9nh-Y%C3%AAn-100066497717181/?locale=nl_BE"/>
    <hyperlink ref="C963" r:id="rId1074" display="http://congbao.tuyenquang.gov.vn/van-ban/van-ban/trang-799.html"/>
    <hyperlink ref="C965" r:id="rId1075" display="http://tanthanh.nongthonmoituyenquang.gov.vn/"/>
    <hyperlink ref="C966" r:id="rId1076" display="https://www.facebook.com/CSHSHAMYEN/?locale=vi_VN"/>
    <hyperlink ref="C967" r:id="rId1077" display="http://congbao.tuyenquang.gov.vn/van-ban/noi-ban-hanh/ubnd-huyen-ham-yen.html"/>
    <hyperlink ref="C969" r:id="rId1078" display="http://congbao.tuyenquang.gov.vn/van-ban/noi-ban-hanh/ubnd-huyen-ham-yen.html"/>
    <hyperlink ref="C970" r:id="rId1079" display="https://www.facebook.com/tuoitreconganquangbinh/"/>
    <hyperlink ref="C971" r:id="rId1080" display="http://congbao.tuyenquang.gov.vn/van-ban/noi-ban-hanh/ubnd-huyen-ham-yen.html"/>
    <hyperlink ref="C973" r:id="rId1081" display="http://thanhlong.nongthonmoituyenquang.gov.vn/"/>
    <hyperlink ref="C975" r:id="rId1082" display="http://congbao.tuyenquang.gov.vn/van-ban/noi-ban-hanh/ubnd-huyen-ham-yen.html"/>
    <hyperlink ref="C976" r:id="rId1083" display="https://www.facebook.com/p/C%C3%B4ng-an-th%E1%BB%8B-x%C3%A3-Th%C3%A1i-Ho%C3%A0-100064572737479/"/>
    <hyperlink ref="C977" r:id="rId1084" display="http://congbao.tuyenquang.gov.vn/van-ban/noi-ban-hanh/ubnd-huyen-ham-yen.html"/>
    <hyperlink ref="C979" r:id="rId1085" display="http://www.tuyenquang.gov.vn/vi/post/xa-thanh-long-dat-chuan-ntm-va-xa-duc-ninh-dat-chuan-ntm-nang-cao?type=NEWS&amp;id=122943"/>
    <hyperlink ref="C981" r:id="rId1086" display="http://yenson.tuyenquang.gov.vn/vi/tin-bai/dong-chi-quyen-bi-thu-huyen-uy-tiep-cong-dan-dinh-ky-thang-10?type=NEWS&amp;id=129762"/>
    <hyperlink ref="C983" r:id="rId1087" display="https://tanbinh.bactanuyen.binhduong.gov.vn/"/>
    <hyperlink ref="C984" r:id="rId1088" display="https://www.facebook.com/conganxaquyquan/"/>
    <hyperlink ref="C985" r:id="rId1089" display="http://yenson.tuyenquang.gov.vn/vi/tin-bai/dong-chi-truong-ban-noi-chinh-tinh-uy-phung-tien-quan-tiep-xuc-cu-tri-tai-xa-quy-quan?type=NEWS&amp;id=131799"/>
    <hyperlink ref="C987" r:id="rId1090" display="https://yenson.tuyenquang.gov.vn/"/>
    <hyperlink ref="C989" r:id="rId1091" display="http://congbao.tuyenquang.gov.vn/van-ban/the-loai/quyet-dinh/trang-91.html"/>
    <hyperlink ref="C991" r:id="rId1092" display="https://yenson.tuyenquang.gov.vn/"/>
    <hyperlink ref="C992" r:id="rId1093" display="https://www.facebook.com/p/C%C3%B4ng-an-huy%E1%BB%87n-Y%C3%AAn-S%C6%A1n-t%E1%BB%89nh-Tuy%C3%AAn-Quang-100064458052002/"/>
    <hyperlink ref="C993" r:id="rId1094" display="https://yenson.tuyenquang.gov.vn/"/>
    <hyperlink ref="C994" r:id="rId1095" display="https://www.facebook.com/caxtrungtruc/"/>
    <hyperlink ref="C995" r:id="rId1096" display="http://yenson.tuyenquang.gov.vn/vi/tin-bai/ngay-hoi-dai-doan-ket-toan-dan-toc-tai-thon-2-xa-trung-truc?type=NEWS&amp;id=131132"/>
    <hyperlink ref="C996" r:id="rId1097" display="https://www.facebook.com/p/C%C3%B4ng-an-huy%E1%BB%87n-Y%C3%AAn-S%C6%A1n-t%E1%BB%89nh-Tuy%C3%AAn-Quang-100064458052002/"/>
    <hyperlink ref="C997" r:id="rId1098" display="http://yenson.tuyenquang.gov.vn/vi/tin-bai/le-cong-bo-xa-xuan-van-dat-chuan-nong-thon-moi?type=NEWS&amp;id=111749"/>
    <hyperlink ref="C998" r:id="rId1099" display="https://www.facebook.com/Phucninhyensontuyenquang/"/>
    <hyperlink ref="C999" r:id="rId1100" display="https://phucninh.tuyenquang.gov.vn/"/>
    <hyperlink ref="C1001" r:id="rId1101" display="http://yenson.tuyenquang.gov.vn/vi/tin-bai/yen-son-co-nhieu-xa-bi-co-lap-sau-con-bao-so-3?type=NEWS&amp;id=124379"/>
  </hyperlinks>
  <pageMargins left="0.7" right="0.7" top="0.75" bottom="0.75" header="0.3" footer="0.3"/>
  <ignoredErrors>
    <ignoredError sqref="E2:Q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2025-02-11T19:43:21Z</dcterms:modified>
</cp:coreProperties>
</file>