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3" i="1"/>
  <c r="B1991" i="1"/>
  <c r="B1990" i="1"/>
  <c r="B1989" i="1"/>
  <c r="B1987" i="1"/>
  <c r="B1985" i="1"/>
  <c r="B1984" i="1"/>
  <c r="B1983" i="1"/>
  <c r="B1982" i="1"/>
  <c r="B1981" i="1"/>
  <c r="B1980" i="1"/>
  <c r="B1979" i="1"/>
  <c r="B1977" i="1"/>
  <c r="B1976" i="1"/>
  <c r="B1975" i="1"/>
  <c r="B1974" i="1"/>
  <c r="B1973" i="1"/>
  <c r="B1971" i="1"/>
  <c r="B1970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1" i="1"/>
  <c r="B1939" i="1"/>
  <c r="B1937" i="1"/>
  <c r="B1935" i="1"/>
  <c r="B1934" i="1"/>
  <c r="B1933" i="1"/>
  <c r="B1932" i="1"/>
  <c r="B1931" i="1"/>
  <c r="B1929" i="1"/>
  <c r="B1927" i="1"/>
  <c r="B1926" i="1"/>
  <c r="B1925" i="1"/>
  <c r="B1923" i="1"/>
  <c r="B1922" i="1"/>
  <c r="B1921" i="1"/>
  <c r="B1919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3" i="1"/>
  <c r="B1901" i="1"/>
  <c r="B1900" i="1"/>
  <c r="B1899" i="1"/>
  <c r="B1897" i="1"/>
  <c r="B1896" i="1"/>
  <c r="B1895" i="1"/>
  <c r="B1894" i="1"/>
  <c r="B1893" i="1"/>
  <c r="B1891" i="1"/>
  <c r="B1889" i="1"/>
  <c r="B1888" i="1"/>
  <c r="B1887" i="1"/>
  <c r="B1886" i="1"/>
  <c r="B1885" i="1"/>
  <c r="B1884" i="1"/>
  <c r="B1883" i="1"/>
  <c r="B1882" i="1"/>
  <c r="B1881" i="1"/>
  <c r="B1880" i="1"/>
  <c r="B1879" i="1"/>
  <c r="B1877" i="1"/>
  <c r="B1876" i="1"/>
  <c r="B1875" i="1"/>
  <c r="B1874" i="1"/>
  <c r="B1873" i="1"/>
  <c r="B1872" i="1"/>
  <c r="B1871" i="1"/>
  <c r="B1870" i="1"/>
  <c r="B1869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29" i="1"/>
  <c r="B1828" i="1"/>
  <c r="B1827" i="1"/>
  <c r="B1826" i="1"/>
  <c r="B1825" i="1"/>
  <c r="B1824" i="1"/>
  <c r="B1823" i="1"/>
  <c r="B1822" i="1"/>
  <c r="B1821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5" i="1"/>
  <c r="B1793" i="1"/>
  <c r="B1792" i="1"/>
  <c r="B1791" i="1"/>
  <c r="B1790" i="1"/>
  <c r="B1789" i="1"/>
  <c r="B1788" i="1"/>
  <c r="B1787" i="1"/>
  <c r="B1785" i="1"/>
  <c r="B1784" i="1"/>
  <c r="B1783" i="1"/>
  <c r="B1781" i="1"/>
  <c r="B1780" i="1"/>
  <c r="B1779" i="1"/>
  <c r="B1777" i="1"/>
  <c r="B1776" i="1"/>
  <c r="B1775" i="1"/>
  <c r="B1774" i="1"/>
  <c r="B1773" i="1"/>
  <c r="B1772" i="1"/>
  <c r="B1771" i="1"/>
  <c r="B1770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7" i="1"/>
  <c r="B1746" i="1"/>
  <c r="B1745" i="1"/>
  <c r="B1744" i="1"/>
  <c r="B1743" i="1"/>
  <c r="B1742" i="1"/>
  <c r="B1741" i="1"/>
  <c r="B1739" i="1"/>
  <c r="B1738" i="1"/>
  <c r="B1737" i="1"/>
  <c r="B1736" i="1"/>
  <c r="B1735" i="1"/>
  <c r="B1733" i="1"/>
  <c r="B1731" i="1"/>
  <c r="B1730" i="1"/>
  <c r="B1729" i="1"/>
  <c r="B1728" i="1"/>
  <c r="B1727" i="1"/>
  <c r="B1725" i="1"/>
  <c r="B1723" i="1"/>
  <c r="B1722" i="1"/>
  <c r="B1721" i="1"/>
  <c r="B1719" i="1"/>
  <c r="B1718" i="1"/>
  <c r="B1717" i="1"/>
  <c r="B1716" i="1"/>
  <c r="B1715" i="1"/>
  <c r="B1714" i="1"/>
  <c r="B1713" i="1"/>
  <c r="B1711" i="1"/>
  <c r="B1709" i="1"/>
  <c r="B1708" i="1"/>
  <c r="B1707" i="1"/>
  <c r="B1706" i="1"/>
  <c r="B1705" i="1"/>
  <c r="B1703" i="1"/>
  <c r="B1701" i="1"/>
  <c r="B1699" i="1"/>
  <c r="B1697" i="1"/>
  <c r="B1695" i="1"/>
  <c r="B1694" i="1"/>
  <c r="B1693" i="1"/>
  <c r="B1692" i="1"/>
  <c r="B1691" i="1"/>
  <c r="B1690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5" i="1"/>
  <c r="B1673" i="1"/>
  <c r="B1671" i="1"/>
  <c r="B1669" i="1"/>
  <c r="B1668" i="1"/>
  <c r="B1667" i="1"/>
  <c r="B1666" i="1"/>
  <c r="B1665" i="1"/>
  <c r="B1663" i="1"/>
  <c r="B1662" i="1"/>
  <c r="B1661" i="1"/>
  <c r="B1660" i="1"/>
  <c r="B1659" i="1"/>
  <c r="B1658" i="1"/>
  <c r="B1657" i="1"/>
  <c r="B1656" i="1"/>
  <c r="B1654" i="1"/>
  <c r="B1653" i="1"/>
  <c r="B1652" i="1"/>
  <c r="B1651" i="1"/>
  <c r="B1650" i="1"/>
  <c r="B1649" i="1"/>
  <c r="B1648" i="1"/>
  <c r="B1647" i="1"/>
  <c r="B1645" i="1"/>
  <c r="B1643" i="1"/>
  <c r="B1642" i="1"/>
  <c r="B1641" i="1"/>
  <c r="B1639" i="1"/>
  <c r="B1638" i="1"/>
  <c r="B1637" i="1"/>
  <c r="B1635" i="1"/>
  <c r="B1633" i="1"/>
  <c r="B1631" i="1"/>
  <c r="B1629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5" i="1"/>
  <c r="B1603" i="1"/>
  <c r="B1601" i="1"/>
  <c r="B1600" i="1"/>
  <c r="B1599" i="1"/>
  <c r="B1598" i="1"/>
  <c r="B1597" i="1"/>
  <c r="B1595" i="1"/>
  <c r="B1594" i="1"/>
  <c r="B1593" i="1"/>
  <c r="B1591" i="1"/>
  <c r="B1590" i="1"/>
  <c r="B1589" i="1"/>
  <c r="B1588" i="1"/>
  <c r="B1587" i="1"/>
  <c r="B1585" i="1"/>
  <c r="B1584" i="1"/>
  <c r="B1583" i="1"/>
  <c r="B1582" i="1"/>
  <c r="B1581" i="1"/>
  <c r="B1579" i="1"/>
  <c r="B1578" i="1"/>
  <c r="B1577" i="1"/>
  <c r="B1575" i="1"/>
  <c r="B1574" i="1"/>
  <c r="B1573" i="1"/>
  <c r="B1572" i="1"/>
  <c r="B1571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3" i="1"/>
  <c r="B1552" i="1"/>
  <c r="B1551" i="1"/>
  <c r="B1549" i="1"/>
  <c r="B1548" i="1"/>
  <c r="B1547" i="1"/>
  <c r="B1546" i="1"/>
  <c r="B1545" i="1"/>
  <c r="B1543" i="1"/>
  <c r="B1542" i="1"/>
  <c r="B1541" i="1"/>
  <c r="B1540" i="1"/>
  <c r="B1539" i="1"/>
  <c r="B1537" i="1"/>
  <c r="B1535" i="1"/>
  <c r="B1533" i="1"/>
  <c r="B1532" i="1"/>
  <c r="B1531" i="1"/>
  <c r="B1529" i="1"/>
  <c r="B1527" i="1"/>
  <c r="B1525" i="1"/>
  <c r="B1523" i="1"/>
  <c r="B1521" i="1"/>
  <c r="B1520" i="1"/>
  <c r="B1519" i="1"/>
  <c r="B1517" i="1"/>
  <c r="B1516" i="1"/>
  <c r="B1515" i="1"/>
  <c r="B1513" i="1"/>
  <c r="B1512" i="1"/>
  <c r="B1511" i="1"/>
  <c r="B1510" i="1"/>
  <c r="B1509" i="1"/>
  <c r="B1507" i="1"/>
  <c r="B1506" i="1"/>
  <c r="B1505" i="1"/>
  <c r="B1504" i="1"/>
  <c r="B1503" i="1"/>
  <c r="B1501" i="1"/>
  <c r="B1499" i="1"/>
  <c r="B1498" i="1"/>
  <c r="B1497" i="1"/>
  <c r="B1495" i="1"/>
  <c r="B1493" i="1"/>
  <c r="B1491" i="1"/>
  <c r="B1490" i="1"/>
  <c r="B1489" i="1"/>
  <c r="B1488" i="1"/>
  <c r="B1487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1" i="1"/>
  <c r="B1469" i="1"/>
  <c r="B1467" i="1"/>
  <c r="B1466" i="1"/>
  <c r="B1465" i="1"/>
  <c r="B1464" i="1"/>
  <c r="B1463" i="1"/>
  <c r="B1462" i="1"/>
  <c r="B1461" i="1"/>
  <c r="B1459" i="1"/>
  <c r="B1457" i="1"/>
  <c r="B1456" i="1"/>
  <c r="B1455" i="1"/>
  <c r="B1454" i="1"/>
  <c r="B1453" i="1"/>
  <c r="B1451" i="1"/>
  <c r="B1450" i="1"/>
  <c r="B1449" i="1"/>
  <c r="B1448" i="1"/>
  <c r="B1447" i="1"/>
  <c r="B1445" i="1"/>
  <c r="B1443" i="1"/>
  <c r="B1441" i="1"/>
  <c r="B1439" i="1"/>
  <c r="B1438" i="1"/>
  <c r="B1437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5" i="1"/>
  <c r="B1414" i="1"/>
  <c r="B1413" i="1"/>
  <c r="B1411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89" i="1"/>
  <c r="B1388" i="1"/>
  <c r="B1387" i="1"/>
  <c r="B1386" i="1"/>
  <c r="B1385" i="1"/>
  <c r="B1384" i="1"/>
  <c r="B1383" i="1"/>
  <c r="B1382" i="1"/>
  <c r="B1381" i="1"/>
  <c r="B1379" i="1"/>
  <c r="B1377" i="1"/>
  <c r="B1376" i="1"/>
  <c r="B1375" i="1"/>
  <c r="B1374" i="1"/>
  <c r="B1373" i="1"/>
  <c r="B1371" i="1"/>
  <c r="B1370" i="1"/>
  <c r="B1369" i="1"/>
  <c r="B1368" i="1"/>
  <c r="B1367" i="1"/>
  <c r="B1366" i="1"/>
  <c r="B1365" i="1"/>
  <c r="B1364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49" i="1"/>
  <c r="B1347" i="1"/>
  <c r="B1346" i="1"/>
  <c r="B1345" i="1"/>
  <c r="B1343" i="1"/>
  <c r="B1342" i="1"/>
  <c r="B1341" i="1"/>
  <c r="B1340" i="1"/>
  <c r="B1339" i="1"/>
  <c r="B1338" i="1"/>
  <c r="B1337" i="1"/>
  <c r="B1336" i="1"/>
  <c r="B1335" i="1"/>
  <c r="B1334" i="1"/>
  <c r="B1333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5" i="1"/>
  <c r="B1304" i="1"/>
  <c r="B1303" i="1"/>
  <c r="B1301" i="1"/>
  <c r="B1299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1" i="1"/>
  <c r="B1270" i="1"/>
  <c r="B1269" i="1"/>
  <c r="B1268" i="1"/>
  <c r="B1267" i="1"/>
  <c r="B1265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0" i="1"/>
  <c r="B1237" i="1"/>
  <c r="B1236" i="1"/>
  <c r="B1235" i="1"/>
  <c r="B1233" i="1"/>
  <c r="B1232" i="1"/>
  <c r="B1231" i="1"/>
  <c r="B1230" i="1"/>
  <c r="B1229" i="1"/>
  <c r="B1227" i="1"/>
  <c r="B1226" i="1"/>
  <c r="B1225" i="1"/>
  <c r="B1224" i="1"/>
  <c r="B1223" i="1"/>
  <c r="B1221" i="1"/>
  <c r="B1219" i="1"/>
  <c r="B1217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199" i="1"/>
  <c r="B1198" i="1"/>
  <c r="B1197" i="1"/>
  <c r="B1196" i="1"/>
  <c r="B1195" i="1"/>
  <c r="B1193" i="1"/>
  <c r="B1192" i="1"/>
  <c r="B1191" i="1"/>
  <c r="B1190" i="1"/>
  <c r="B1189" i="1"/>
  <c r="B1188" i="1"/>
  <c r="B1187" i="1"/>
  <c r="B1186" i="1"/>
  <c r="B1185" i="1"/>
  <c r="B1184" i="1"/>
  <c r="B1183" i="1"/>
  <c r="B1181" i="1"/>
  <c r="B1180" i="1"/>
  <c r="B1179" i="1"/>
  <c r="B1178" i="1"/>
  <c r="B1177" i="1"/>
  <c r="B1176" i="1"/>
  <c r="B1175" i="1"/>
  <c r="B1173" i="1"/>
  <c r="B1172" i="1"/>
  <c r="B1171" i="1"/>
  <c r="B1169" i="1"/>
  <c r="B1167" i="1"/>
  <c r="B1166" i="1"/>
  <c r="B1165" i="1"/>
  <c r="B1164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40" i="1"/>
  <c r="B1139" i="1"/>
  <c r="B1138" i="1"/>
  <c r="B1137" i="1"/>
  <c r="B1135" i="1"/>
  <c r="B1133" i="1"/>
  <c r="B1131" i="1"/>
  <c r="B1130" i="1"/>
  <c r="B1129" i="1"/>
  <c r="B1128" i="1"/>
  <c r="B1127" i="1"/>
  <c r="B1125" i="1"/>
  <c r="B1123" i="1"/>
  <c r="B1122" i="1"/>
  <c r="B1121" i="1"/>
  <c r="B1120" i="1"/>
  <c r="B1119" i="1"/>
  <c r="B1117" i="1"/>
  <c r="B1116" i="1"/>
  <c r="B1115" i="1"/>
  <c r="B1113" i="1"/>
  <c r="B1111" i="1"/>
  <c r="B1110" i="1"/>
  <c r="B1109" i="1"/>
  <c r="B1108" i="1"/>
  <c r="B1107" i="1"/>
  <c r="B1106" i="1"/>
  <c r="B1105" i="1"/>
  <c r="B1104" i="1"/>
  <c r="B1103" i="1"/>
  <c r="B1101" i="1"/>
  <c r="B1100" i="1"/>
  <c r="B1099" i="1"/>
  <c r="B1097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1" i="1"/>
  <c r="B1079" i="1"/>
  <c r="B1077" i="1"/>
  <c r="B1076" i="1"/>
  <c r="B1075" i="1"/>
  <c r="B1073" i="1"/>
  <c r="B1072" i="1"/>
  <c r="B1071" i="1"/>
  <c r="B1069" i="1"/>
  <c r="B1067" i="1"/>
  <c r="B1065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5" i="1"/>
  <c r="B1044" i="1"/>
  <c r="B1043" i="1"/>
  <c r="B1042" i="1"/>
  <c r="B1041" i="1"/>
  <c r="B1040" i="1"/>
  <c r="B1039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1" i="1"/>
  <c r="B1020" i="1"/>
  <c r="B1019" i="1"/>
  <c r="B1017" i="1"/>
  <c r="B1015" i="1"/>
  <c r="B1014" i="1"/>
  <c r="B1013" i="1"/>
  <c r="B1012" i="1"/>
  <c r="B1011" i="1"/>
  <c r="B1009" i="1"/>
  <c r="B1007" i="1"/>
  <c r="B1006" i="1"/>
  <c r="B1005" i="1"/>
  <c r="B1004" i="1"/>
  <c r="B1003" i="1"/>
  <c r="B1002" i="1"/>
  <c r="B1001" i="1"/>
  <c r="B999" i="1"/>
  <c r="B998" i="1"/>
  <c r="B997" i="1"/>
  <c r="B995" i="1"/>
  <c r="B994" i="1"/>
  <c r="B993" i="1"/>
  <c r="B992" i="1"/>
  <c r="B991" i="1"/>
  <c r="B989" i="1"/>
  <c r="B988" i="1"/>
  <c r="B987" i="1"/>
  <c r="B986" i="1"/>
  <c r="B985" i="1"/>
  <c r="B984" i="1"/>
  <c r="B983" i="1"/>
  <c r="B981" i="1"/>
  <c r="B979" i="1"/>
  <c r="B977" i="1"/>
  <c r="B975" i="1"/>
  <c r="B973" i="1"/>
  <c r="B971" i="1"/>
  <c r="B969" i="1"/>
  <c r="B967" i="1"/>
  <c r="B965" i="1"/>
  <c r="B964" i="1"/>
  <c r="B963" i="1"/>
  <c r="B961" i="1"/>
  <c r="B960" i="1"/>
  <c r="B959" i="1"/>
  <c r="B957" i="1"/>
  <c r="B955" i="1"/>
  <c r="B953" i="1"/>
  <c r="B951" i="1"/>
  <c r="B949" i="1"/>
  <c r="B947" i="1"/>
  <c r="B945" i="1"/>
  <c r="B944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6" i="1"/>
  <c r="B905" i="1"/>
  <c r="B904" i="1"/>
  <c r="B903" i="1"/>
  <c r="B901" i="1"/>
  <c r="B900" i="1"/>
  <c r="B899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79" i="1"/>
  <c r="B877" i="1"/>
  <c r="B876" i="1"/>
  <c r="B875" i="1"/>
  <c r="B873" i="1"/>
  <c r="B871" i="1"/>
  <c r="B870" i="1"/>
  <c r="B869" i="1"/>
  <c r="B868" i="1"/>
  <c r="B867" i="1"/>
  <c r="B865" i="1"/>
  <c r="B863" i="1"/>
  <c r="B861" i="1"/>
  <c r="B860" i="1"/>
  <c r="B859" i="1"/>
  <c r="B858" i="1"/>
  <c r="B857" i="1"/>
  <c r="B855" i="1"/>
  <c r="B854" i="1"/>
  <c r="B852" i="1"/>
  <c r="B851" i="1"/>
  <c r="B850" i="1"/>
  <c r="B849" i="1"/>
  <c r="B848" i="1"/>
  <c r="B847" i="1"/>
  <c r="B845" i="1"/>
  <c r="B844" i="1"/>
  <c r="B843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3" i="1"/>
  <c r="B822" i="1"/>
  <c r="B821" i="1"/>
  <c r="B819" i="1"/>
  <c r="B818" i="1"/>
  <c r="B817" i="1"/>
  <c r="B816" i="1"/>
  <c r="B815" i="1"/>
  <c r="B813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5" i="1"/>
  <c r="B793" i="1"/>
  <c r="B792" i="1"/>
  <c r="B791" i="1"/>
  <c r="B790" i="1"/>
  <c r="B789" i="1"/>
  <c r="B788" i="1"/>
  <c r="B787" i="1"/>
  <c r="B785" i="1"/>
  <c r="B784" i="1"/>
  <c r="B783" i="1"/>
  <c r="B782" i="1"/>
  <c r="B781" i="1"/>
  <c r="B780" i="1"/>
  <c r="B779" i="1"/>
  <c r="B778" i="1"/>
  <c r="B777" i="1"/>
  <c r="B775" i="1"/>
  <c r="B774" i="1"/>
  <c r="B773" i="1"/>
  <c r="B772" i="1"/>
  <c r="B771" i="1"/>
  <c r="B769" i="1"/>
  <c r="B768" i="1"/>
  <c r="B767" i="1"/>
  <c r="B766" i="1"/>
  <c r="B765" i="1"/>
  <c r="B764" i="1"/>
  <c r="B763" i="1"/>
  <c r="B762" i="1"/>
  <c r="B761" i="1"/>
  <c r="B759" i="1"/>
  <c r="B758" i="1"/>
  <c r="B757" i="1"/>
  <c r="B755" i="1"/>
  <c r="B754" i="1"/>
  <c r="B753" i="1"/>
  <c r="B752" i="1"/>
  <c r="B751" i="1"/>
  <c r="B749" i="1"/>
  <c r="B747" i="1"/>
  <c r="B746" i="1"/>
  <c r="B745" i="1"/>
  <c r="B744" i="1"/>
  <c r="B743" i="1"/>
  <c r="B742" i="1"/>
  <c r="B741" i="1"/>
  <c r="B740" i="1"/>
  <c r="B739" i="1"/>
  <c r="B738" i="1"/>
  <c r="B737" i="1"/>
  <c r="B735" i="1"/>
  <c r="B734" i="1"/>
  <c r="B733" i="1"/>
  <c r="B732" i="1"/>
  <c r="B731" i="1"/>
  <c r="B729" i="1"/>
  <c r="B728" i="1"/>
  <c r="B727" i="1"/>
  <c r="B726" i="1"/>
  <c r="B725" i="1"/>
  <c r="B724" i="1"/>
  <c r="B723" i="1"/>
  <c r="B722" i="1"/>
  <c r="B721" i="1"/>
  <c r="B720" i="1"/>
  <c r="B719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5" i="1"/>
  <c r="B683" i="1"/>
  <c r="B682" i="1"/>
  <c r="B681" i="1"/>
  <c r="B680" i="1"/>
  <c r="B679" i="1"/>
  <c r="B678" i="1"/>
  <c r="B677" i="1"/>
  <c r="B676" i="1"/>
  <c r="B675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3" i="1"/>
  <c r="B632" i="1"/>
  <c r="B631" i="1"/>
  <c r="B630" i="1"/>
  <c r="B629" i="1"/>
  <c r="B627" i="1"/>
  <c r="B626" i="1"/>
  <c r="B625" i="1"/>
  <c r="B624" i="1"/>
  <c r="B623" i="1"/>
  <c r="B622" i="1"/>
  <c r="B621" i="1"/>
  <c r="B620" i="1"/>
  <c r="B619" i="1"/>
  <c r="B617" i="1"/>
  <c r="B616" i="1"/>
  <c r="B615" i="1"/>
  <c r="B613" i="1"/>
  <c r="B611" i="1"/>
  <c r="B609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5" i="1"/>
  <c r="B584" i="1"/>
  <c r="B583" i="1"/>
  <c r="B582" i="1"/>
  <c r="B581" i="1"/>
  <c r="B579" i="1"/>
  <c r="B578" i="1"/>
  <c r="B577" i="1"/>
  <c r="B576" i="1"/>
  <c r="B575" i="1"/>
  <c r="B573" i="1"/>
  <c r="B572" i="1"/>
  <c r="B571" i="1"/>
  <c r="B570" i="1"/>
  <c r="B569" i="1"/>
  <c r="B567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7" i="1"/>
  <c r="B545" i="1"/>
  <c r="B543" i="1"/>
  <c r="B541" i="1"/>
  <c r="B540" i="1"/>
  <c r="B539" i="1"/>
  <c r="B538" i="1"/>
  <c r="B537" i="1"/>
  <c r="B536" i="1"/>
  <c r="B535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7" i="1"/>
  <c r="B516" i="1"/>
  <c r="B515" i="1"/>
  <c r="B514" i="1"/>
  <c r="B513" i="1"/>
  <c r="B512" i="1"/>
  <c r="B511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3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8" i="1"/>
  <c r="B437" i="1"/>
  <c r="B435" i="1"/>
  <c r="B434" i="1"/>
  <c r="B433" i="1"/>
  <c r="B432" i="1"/>
  <c r="B431" i="1"/>
  <c r="B429" i="1"/>
  <c r="B428" i="1"/>
  <c r="B427" i="1"/>
  <c r="B425" i="1"/>
  <c r="B424" i="1"/>
  <c r="B423" i="1"/>
  <c r="B422" i="1"/>
  <c r="B421" i="1"/>
  <c r="B419" i="1"/>
  <c r="B418" i="1"/>
  <c r="B417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7" i="1"/>
  <c r="B396" i="1"/>
  <c r="B395" i="1"/>
  <c r="B394" i="1"/>
  <c r="B393" i="1"/>
  <c r="B391" i="1"/>
  <c r="B389" i="1"/>
  <c r="B388" i="1"/>
  <c r="B387" i="1"/>
  <c r="B385" i="1"/>
  <c r="B384" i="1"/>
  <c r="B383" i="1"/>
  <c r="B382" i="1"/>
  <c r="B381" i="1"/>
  <c r="B379" i="1"/>
  <c r="B377" i="1"/>
  <c r="B375" i="1"/>
  <c r="B374" i="1"/>
  <c r="B373" i="1"/>
  <c r="B372" i="1"/>
  <c r="B371" i="1"/>
  <c r="B370" i="1"/>
  <c r="B369" i="1"/>
  <c r="B367" i="1"/>
  <c r="B365" i="1"/>
  <c r="B364" i="1"/>
  <c r="B363" i="1"/>
  <c r="B362" i="1"/>
  <c r="B361" i="1"/>
  <c r="B360" i="1"/>
  <c r="B359" i="1"/>
  <c r="B357" i="1"/>
  <c r="B356" i="1"/>
  <c r="B355" i="1"/>
  <c r="B354" i="1"/>
  <c r="B353" i="1"/>
  <c r="B352" i="1"/>
  <c r="B351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7" i="1"/>
  <c r="B326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59" i="1"/>
  <c r="B258" i="1"/>
  <c r="B257" i="1"/>
  <c r="B256" i="1"/>
  <c r="B255" i="1"/>
  <c r="B254" i="1"/>
  <c r="B253" i="1"/>
  <c r="B252" i="1"/>
  <c r="B251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1" i="1"/>
  <c r="B210" i="1"/>
  <c r="B209" i="1"/>
  <c r="B208" i="1"/>
  <c r="B207" i="1"/>
  <c r="B205" i="1"/>
  <c r="B204" i="1"/>
  <c r="B202" i="1"/>
  <c r="B201" i="1"/>
  <c r="B199" i="1"/>
  <c r="B198" i="1"/>
  <c r="B197" i="1"/>
  <c r="B196" i="1"/>
  <c r="B195" i="1"/>
  <c r="B194" i="1"/>
  <c r="B193" i="1"/>
  <c r="B191" i="1"/>
  <c r="B190" i="1"/>
  <c r="B189" i="1"/>
  <c r="B188" i="1"/>
  <c r="B187" i="1"/>
  <c r="B186" i="1"/>
  <c r="B185" i="1"/>
  <c r="B184" i="1"/>
  <c r="B183" i="1"/>
  <c r="B181" i="1"/>
  <c r="B180" i="1"/>
  <c r="B179" i="1"/>
  <c r="B177" i="1"/>
  <c r="B176" i="1"/>
  <c r="B175" i="1"/>
  <c r="B174" i="1"/>
  <c r="B173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1" i="1"/>
  <c r="B130" i="1"/>
  <c r="B129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1" i="1"/>
  <c r="B60" i="1"/>
  <c r="B59" i="1"/>
  <c r="B58" i="1"/>
  <c r="B57" i="1"/>
  <c r="B55" i="1"/>
  <c r="B54" i="1"/>
  <c r="B53" i="1"/>
  <c r="B52" i="1"/>
  <c r="B51" i="1"/>
  <c r="B50" i="1"/>
  <c r="B49" i="1"/>
  <c r="B47" i="1"/>
  <c r="B45" i="1"/>
  <c r="B44" i="1"/>
  <c r="B43" i="1"/>
  <c r="B42" i="1"/>
  <c r="B41" i="1"/>
  <c r="B40" i="1"/>
  <c r="B39" i="1"/>
  <c r="B38" i="1"/>
  <c r="B37" i="1"/>
  <c r="B35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638" i="1" l="1"/>
  <c r="F944" i="1"/>
  <c r="F562" i="1"/>
  <c r="F72" i="1"/>
</calcChain>
</file>

<file path=xl/sharedStrings.xml><?xml version="1.0" encoding="utf-8"?>
<sst xmlns="http://schemas.openxmlformats.org/spreadsheetml/2006/main" count="11333" uniqueCount="351">
  <si>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</si>
  <si>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</si>
  <si>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</si>
  <si>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</si>
  <si>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</si>
  <si>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</si>
  <si>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</si>
  <si>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</si>
  <si>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</si>
  <si>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</si>
  <si>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</si>
  <si>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</si>
  <si>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</si>
  <si>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LINK TAY</t>
  </si>
  <si>
    <t>-</t>
  </si>
  <si>
    <t/>
  </si>
  <si>
    <t>Công an phường Đông Mai thành phố Hà Nội</t>
  </si>
  <si>
    <t>Công an phường 1 tỉnh Trà Vinh</t>
  </si>
  <si>
    <t>Công an phường 3 tỉnh Vĩnh Long</t>
  </si>
  <si>
    <t>Công an phường 4 tỉnh Bến Tre</t>
  </si>
  <si>
    <t>Công an phường 6 tỉnh Trà Vinh</t>
  </si>
  <si>
    <t>Công an phường 9 tỉnh Trà Vinh</t>
  </si>
  <si>
    <t>Phường Bắc Sơn, phổ yên, thái nguyên</t>
  </si>
  <si>
    <t>02083909099</t>
  </si>
  <si>
    <t>Đường Điện Biên Phủ, TP.Cam Ranh. Tỉnh Khánh Hòa, Cam Ranh, Vietnam</t>
  </si>
  <si>
    <t>Công an phường Lương Khánh Thiện tỉnh Hà Nam</t>
  </si>
  <si>
    <t>Công an phường Minh Thành tỉnh Quảng Ninh</t>
  </si>
  <si>
    <t>Công an phường Phan Thiết tỉnh Tuyên Quang</t>
  </si>
  <si>
    <t>Công an phường Quảng Hưng tỉnh Thanh Hóa</t>
  </si>
  <si>
    <t>Công an phường Quyết Thắng tỉnh Lai Châu</t>
  </si>
  <si>
    <t>UBND Ủy ban nhân dân phường Tân Hà tỉnh Tuyên Quang</t>
  </si>
  <si>
    <t>Công an phường Tân Quang tỉnh Tuyên Quang</t>
  </si>
  <si>
    <t>Công an phường Thanh Trường tỉnh Điện Biên</t>
  </si>
  <si>
    <t>Công an phường Vạn An tỉnh Bắc Ninh</t>
  </si>
  <si>
    <t>Công an phường Yên Bắc tỉnh Hà Nam</t>
  </si>
  <si>
    <t>Công an thị trấn An Châu tỉnh Bắc Giang</t>
  </si>
  <si>
    <t>Công an thị trấn Hưng Hoá tỉnh Phú Thọ</t>
  </si>
  <si>
    <t>Công an thị trấn Quỳ Hợp tỉnh Nghệ An</t>
  </si>
  <si>
    <t>Công an thị trấn Tam Bình tỉnh Vĩnh Long</t>
  </si>
  <si>
    <t>Công an xã Ân Hòa tỉnh Ninh Bình</t>
  </si>
  <si>
    <t>Công an xã Úc Kỳ tỉnh Thái Nguyên</t>
  </si>
  <si>
    <t>Công an xã Đông Ninh tỉnh Hưng Yên</t>
  </si>
  <si>
    <t>Công an xã Đông Thọ tỉnh Bắc Ninh</t>
  </si>
  <si>
    <t>Công an xã Đăk Ơ tỉnh Bình Phước</t>
  </si>
  <si>
    <t>Công an xã Đăk Choong tỉnh Gia Lai</t>
  </si>
  <si>
    <t>Công an xã Đăk Djrăng tỉnh Gia Lai</t>
  </si>
  <si>
    <t>Công an xã Đăk Nhoong tỉnh Kon Tum</t>
  </si>
  <si>
    <t>Công an xã Đăk Trôi tỉnh Gia Lai</t>
  </si>
  <si>
    <t>Công an xã Định Hưng tỉnh Thanh Hóa</t>
  </si>
  <si>
    <t>Công an xã Đồng Lạc tỉnh Bắc Kạn</t>
  </si>
  <si>
    <t>Công an xã Đồng Sơn tỉnh Phú Thọ</t>
  </si>
  <si>
    <t>Công an xã Đồng Tâm tỉnh Hải Dương</t>
  </si>
  <si>
    <t>Công an xã Đồng Thịnh tỉnh Thái Nguyên</t>
  </si>
  <si>
    <t>Bản Nộc Cốc II, xã Đứa Mòn, huyện Sông Mã, tỉnh Sơn La, Son La, Vietnam</t>
  </si>
  <si>
    <t>0828270888</t>
  </si>
  <si>
    <t>Công an xã Đức Lĩnh tỉnh Hà Tĩnh</t>
  </si>
  <si>
    <t>Công an xã Đức Lương tỉnh Thái Nguyên</t>
  </si>
  <si>
    <t>Công an xã Đak Sơmei tỉnh Kon Tum</t>
  </si>
  <si>
    <t>Công an xã Điền Thượng tỉnh Thanh Hóa</t>
  </si>
  <si>
    <t>Công an xã An Bình tỉnh Yên Bái</t>
  </si>
  <si>
    <t>Công an xã An Dũng tỉnh Hà Tĩnh</t>
  </si>
  <si>
    <t>Công an xã Bách Thuận tỉnh Thái Bình</t>
  </si>
  <si>
    <t>Thôn Thoi, xã Bình Sơn, huyện Triệu Sơn, tỉnh Thanh Hóa</t>
  </si>
  <si>
    <t>0869549351</t>
  </si>
  <si>
    <t>Công an xã Bình Thành tỉnh Thái Nguyên</t>
  </si>
  <si>
    <t>Công an xã Bình Thanh tỉnh Hòa Bình</t>
  </si>
  <si>
    <t>Công an xã Búng Lao tỉnh Điện Biên</t>
  </si>
  <si>
    <t>Công an xã Bản Hon tỉnh Lai Châu</t>
  </si>
  <si>
    <t>xóm Khâu Giang, xã Bản Ngoại, huyện Đại Từ,, Thái Nguyên, Vietnam</t>
  </si>
  <si>
    <t>0365863449</t>
  </si>
  <si>
    <t>Công an xã Chiêu Lưu tỉnh Nghệ An</t>
  </si>
  <si>
    <t>Công an xã Cát Nê tỉnh Thái Nguyên</t>
  </si>
  <si>
    <t>Công an xã Cúc Đường tỉnh Thái Nguyên</t>
  </si>
  <si>
    <t>Công an xã Cẩm Yên tỉnh Thanh Hóa</t>
  </si>
  <si>
    <t>Công an xã Cổ Lũng tỉnh Thái Nguyên</t>
  </si>
  <si>
    <t>Công an xã Châu Hưng A tỉnh Bạc Liêu</t>
  </si>
  <si>
    <t>Công an xã Châu Khánh tỉnh Sóc Trăng</t>
  </si>
  <si>
    <t>Công an xã Châu Khê tỉnh Nghệ An</t>
  </si>
  <si>
    <t>Công an xã Chất Bình tỉnh Yên Bái</t>
  </si>
  <si>
    <t>Công an xã Chiến Phố tỉnh Hà Giang</t>
  </si>
  <si>
    <t>Công an xã Chiềng Ân tỉnh Sơn La</t>
  </si>
  <si>
    <t>Công an xã Chiềng Đông tỉnh Sơn La</t>
  </si>
  <si>
    <t>Công an xã Chiềng Đen tỉnh Sơn La</t>
  </si>
  <si>
    <t>Công an xã Chiềng Ơn tỉnh Sơn La</t>
  </si>
  <si>
    <t>Công an xã Chiềng Bằng tỉnh Sơn La</t>
  </si>
  <si>
    <t>Công an xã Chiềng Công tỉnh Sơn La</t>
  </si>
  <si>
    <t>Công an xã Chiềng Cọ tỉnh Sơn La</t>
  </si>
  <si>
    <t>Công an xã Chiềng Cang tỉnh Sơn La</t>
  </si>
  <si>
    <t>Công an xã Chiềng Chăn tỉnh Sơn La</t>
  </si>
  <si>
    <t>Công an xã Chiềng Chung tỉnh Sơn La</t>
  </si>
  <si>
    <t>Công an xã Chiềng Hặc tỉnh Sơn La</t>
  </si>
  <si>
    <t>Công an xã Chiềng Hoa tỉnh Sơn La</t>
  </si>
  <si>
    <t>Công an xã Chiềng Khương tỉnh Sơn La</t>
  </si>
  <si>
    <t>0972447667</t>
  </si>
  <si>
    <t>Công an xã Chiềng Kheo tỉnh Sơn La</t>
  </si>
  <si>
    <t>Công an xã Chiềng Khoa tỉnh Sơn La</t>
  </si>
  <si>
    <t>Công an xã Chiềng Khoong tỉnh Sơn La</t>
  </si>
  <si>
    <t>Công an xã Chiềng Ly tỉnh Sơn La</t>
  </si>
  <si>
    <t>Công an xã Chiềng Mai tỉnh Sơn La</t>
  </si>
  <si>
    <t>Công an xã Chiềng Nơi tỉnh Sơn La</t>
  </si>
  <si>
    <t>Công an xã Lóng Sập tỉnh Sơn La</t>
  </si>
  <si>
    <t>Công an xã Chiềng Sơ tỉnh Sơn La</t>
  </si>
  <si>
    <t>Công an xã Chiềng Sại tỉnh Sơn La</t>
  </si>
  <si>
    <t>Công an xã Chiềng Sinh tỉnh Điện Biên</t>
  </si>
  <si>
    <t>Công an xã Chiềng Sung tỉnh Sơn La</t>
  </si>
  <si>
    <t>Công an xã Chiềng Ve tỉnh Sơn La</t>
  </si>
  <si>
    <t>Công an xã Chiềng Xôm tỉnh Sơn La</t>
  </si>
  <si>
    <t>Công an xã Dân Tiến tỉnh Thái Nguyên</t>
  </si>
  <si>
    <t>Công an xã Ea Huar tỉnh Đắk Lắk</t>
  </si>
  <si>
    <t>Công an xã Giao Thiện tỉnh Nam Định</t>
  </si>
  <si>
    <t>Công an xã Gia Tân tỉnh Sơn La</t>
  </si>
  <si>
    <t>Công an xã Hào Phú tỉnh Tuyên Quang</t>
  </si>
  <si>
    <t>Công an xã Hà Tân tỉnh Thanh Hóa</t>
  </si>
  <si>
    <t>Công an xã Hà Thạch tỉnh Phú Thọ</t>
  </si>
  <si>
    <t>Công an xã Hát Lừu tỉnh Yên Bái</t>
  </si>
  <si>
    <t>Công an xã Hòa Bình tỉnh Kon Tum</t>
  </si>
  <si>
    <t>Công an xã Hòa Tiến tỉnh Bắc Giang</t>
  </si>
  <si>
    <t>Công an xã Hùng Lợi tỉnh Tuyên Quang</t>
  </si>
  <si>
    <t>Công an xã Hùng Mỹ tỉnh Tuyên Quang</t>
  </si>
  <si>
    <t>Công an xã Hùng Xuyên tỉnh Phú Thọ</t>
  </si>
  <si>
    <t>Công an xã Hương Lung tỉnh Phú Thọ</t>
  </si>
  <si>
    <t>Công an xã Hướng Lập tỉnh Quảng Trị</t>
  </si>
  <si>
    <t>Công an xã hưng mỹ tỉnh Trà Vinh</t>
  </si>
  <si>
    <t>Công an xã Hưng Thịnh tỉnh Cao Bằng</t>
  </si>
  <si>
    <t>Công an xã Hải Lộc tỉnh Nam Định</t>
  </si>
  <si>
    <t>Công an xã Hải Phú tỉnh Nam Định</t>
  </si>
  <si>
    <t>Công an xã Lộc Sơn tỉnh Thanh Hóa</t>
  </si>
  <si>
    <t>Công an xã Lục Sơn tỉnh Bắc Giang</t>
  </si>
  <si>
    <t>Công an xã Lay Nưa tỉnh Điện Biên</t>
  </si>
  <si>
    <t>Công an thị trấn Long Điền tỉnh Bà Rịa - Vũng Tàu</t>
  </si>
  <si>
    <t>Công an thị trấn Đăk Lâm tỉnh Gia Lai</t>
  </si>
  <si>
    <t>Công an thị trấn Nhơn Hoà tỉnh Gia Lai</t>
  </si>
  <si>
    <t>Công an thị trấn Nông Trường Lệ Ninh tỉnh Quảng Bình</t>
  </si>
  <si>
    <t>Công an thị trấn Cầu Kè tỉnh Trà Vinh</t>
  </si>
  <si>
    <t>Công an xã Liên Khê tỉnh Hưng Yên</t>
  </si>
  <si>
    <t>Công an xã Long An tỉnh TIỀN GIANG</t>
  </si>
  <si>
    <t>Công an xã Long Hưng tỉnh TIỀN GIANG</t>
  </si>
  <si>
    <t>Công an xã Luận Thành tỉnh Thanh Hóa</t>
  </si>
  <si>
    <t>Công an xã Mường Cang tỉnh Lai Châu</t>
  </si>
  <si>
    <t>Công an xã Mường Hung tỉnh Sơn La</t>
  </si>
  <si>
    <t>Công an xã Mường Mít tỉnh Lai Châu</t>
  </si>
  <si>
    <t>Công an xã Mường Sai tỉnh Sơn La</t>
  </si>
  <si>
    <t>Công an xã Mường Tùng tỉnh Điện Biên</t>
  </si>
  <si>
    <t>Công an xã Mường Và tỉnh Sơn La</t>
  </si>
  <si>
    <t>Công an xã Mỹ Hiệp tỉnh Bình Định</t>
  </si>
  <si>
    <t>xã mỹ tân huyện ngọc lặc tỉnh thanh hoá</t>
  </si>
  <si>
    <t>Công an xã Mỹ Tân tỉnh Nam Định</t>
  </si>
  <si>
    <t>Công an xã Mỹ Thuận tỉnh Nam Định</t>
  </si>
  <si>
    <t>Công an xã Ma Thì Hồ tỉnh Điện Biên</t>
  </si>
  <si>
    <t>Công an xã Minh Quang tỉnh Thái Bình</t>
  </si>
  <si>
    <t>Công an xã Nà Tòng tỉnh Điện Biên</t>
  </si>
  <si>
    <t>Công an xã Nà Tăm tỉnh Lai Châu</t>
  </si>
  <si>
    <t>Công an xã Nậm Càn tỉnh Nghệ An</t>
  </si>
  <si>
    <t>0977060379</t>
  </si>
  <si>
    <t>Công an xã Na Mao tỉnh Thái Nguyên</t>
  </si>
  <si>
    <t>UBND Ủy ban nhân dân xã Nam Phong tỉnh Sơn La</t>
  </si>
  <si>
    <t>Công an xã Nam Tiến tỉnh Thanh Hóa</t>
  </si>
  <si>
    <t>Công an xã Na Tông tỉnh Điện Biên</t>
  </si>
  <si>
    <t>Công an xã Ngô Quyền tỉnh Hải Dương</t>
  </si>
  <si>
    <t>Công an xã Ngọc Chiến tỉnh Sơn La</t>
  </si>
  <si>
    <t>xã Ngọc Sơn, Lac Son, Vietnam</t>
  </si>
  <si>
    <t>02183902548</t>
  </si>
  <si>
    <t>Công an xã Ngọc Thuận tỉnh Kiên Giang</t>
  </si>
  <si>
    <t>Công an xã Ngọc Xá tỉnh Bắc Ninh</t>
  </si>
  <si>
    <t>Công an xã Nga Bạch tỉnh Thanh Hóa</t>
  </si>
  <si>
    <t>Công an xã Nga Quán tỉnh Thanh Hóa</t>
  </si>
  <si>
    <t>0975450069</t>
  </si>
  <si>
    <t>Công an xã Nghĩa Trụ tỉnh Hòa Bình</t>
  </si>
  <si>
    <t>Công an xã Nghĩa Xuân tỉnh Nghệ An</t>
  </si>
  <si>
    <t>Công an xã Nhân Khang tỉnh Hà Nam</t>
  </si>
  <si>
    <t>UBND Ủy ban nhân dân xã Nhữ Hán tỉnh Tuyên Quang</t>
  </si>
  <si>
    <t>Công an xã Pá Lông tỉnh Sơn La</t>
  </si>
  <si>
    <t>Công an xã Pú Nhung tỉnh Điện Biên</t>
  </si>
  <si>
    <t>Công an xã Phìn Hồ tỉnh Điện Biên</t>
  </si>
  <si>
    <t>Công an xã Phình Hồ tỉnh Yên Bái</t>
  </si>
  <si>
    <t>Công an xã Phúc Lợi tỉnh Yên Bái</t>
  </si>
  <si>
    <t>Công an xã Phương Giao tỉnh Thái Nguyên</t>
  </si>
  <si>
    <t>Công an xã Phước Nghĩa tỉnh Bình Định</t>
  </si>
  <si>
    <t>Công an xã Phiêng Ban tỉnh Hà Tĩnh</t>
  </si>
  <si>
    <t>Công an xã Phiêng Luông tỉnh Sơn La</t>
  </si>
  <si>
    <t>Công an xã Phong Vân tỉnh Bắc Giang</t>
  </si>
  <si>
    <t>Công an xã Quảng Kim tỉnh Quảng Bình</t>
  </si>
  <si>
    <t>Công an xã Quảng Trường tỉnh Thanh Hóa</t>
  </si>
  <si>
    <t>Công an xã Quới Điền tỉnh Bến Tre</t>
  </si>
  <si>
    <t>LINK
MÁY</t>
  </si>
  <si>
    <t>LINK
TAY</t>
  </si>
  <si>
    <t>TỈNH
/THÀNH PHỐ</t>
  </si>
  <si>
    <t>TRƯỞNG 
CA</t>
  </si>
  <si>
    <t>PHÓ TRƯỞNG 
CA</t>
  </si>
  <si>
    <t>Công an phường Điện Dương _x000D__x000D_
 _x000D__x000D_
  tỉnh Quảng Nam</t>
  </si>
  <si>
    <t>Công an phường Na Lay _x000D__x000D_
 _x000D__x000D_
  tỉnh Điện Biên</t>
  </si>
  <si>
    <t>Công an phường Phước Tân _x000D__x000D_
 _x000D__x000D_
  tỉnh Đồng Nai</t>
  </si>
  <si>
    <t>Công an phường Tân An _x000D__x000D_
 _x000D__x000D_
  tỉnh Tuyên Quang</t>
  </si>
  <si>
    <t>Công an phường Tô Châu _x000D__x000D_
 _x000D__x000D_
  tỉnh Kiên Giang</t>
  </si>
  <si>
    <t>Công an tỉnh Bình Phước _x000D__x000D_
 _x000D__x000D_
  tỉnh Bình Phước</t>
  </si>
  <si>
    <t>Công an thành phố Đồng Hới _x000D__x000D_
 _x000D__x000D_
  tỉnh Quảng Bình</t>
  </si>
  <si>
    <t>Công an thị trấn Đông Phú _x000D__x000D_
 _x000D__x000D_
  tỉnh Bình Thuận</t>
  </si>
  <si>
    <t>Công an thị trấn Kiến Giang _x000D__x000D_
 _x000D__x000D_
  tỉnh Kiên Giang</t>
  </si>
  <si>
    <t>Công an thị trấn Yên Thế _x000D__x000D_
 _x000D__x000D_
  tỉnh Yên Bái</t>
  </si>
  <si>
    <t>Công an thị xã Bến Cát _x000D__x000D_
 _x000D__x000D_
  tỉnh Bến Tre</t>
  </si>
  <si>
    <t>Công an xã Trà Giác _x000D__x000D_
 _x000D__x000D_
  tỉnh Quảng Nam</t>
  </si>
  <si>
    <t>Công an xã Ái Thượng _x000D__x000D_
 _x000D__x000D_
  tỉnh Thanh Hóa</t>
  </si>
  <si>
    <t>Công an xã Âu Lâu _x000D__x000D_
 _x000D__x000D_
  tỉnh Yên Bái</t>
  </si>
  <si>
    <t>Công an xã Ông Đình _x000D__x000D_
 _x000D__x000D_
  tỉnh Hưng Yên</t>
  </si>
  <si>
    <t>Công an xã Đà Sơn _x000D__x000D_
 _x000D__x000D_
  tỉnh Nghệ An</t>
  </si>
  <si>
    <t>Công an xã Đông Cuông _x000D__x000D_
 _x000D__x000D_
  tỉnh Thái Bình</t>
  </si>
  <si>
    <t>Công an xã Đông Hợp _x000D__x000D_
 _x000D__x000D_
  tỉnh Thái Bình</t>
  </si>
  <si>
    <t>Công an xã Đăk Môn _x000D__x000D_
 _x000D__x000D_
  tỉnh Kon Tum</t>
  </si>
  <si>
    <t>Công an xã Đăk Nên _x000D__x000D_
 _x000D__x000D_
  tỉnh Kon Tum</t>
  </si>
  <si>
    <t>Công an xã Đăk Pék _x000D__x000D_
 _x000D__x000D_
  tỉnh Kon Tum</t>
  </si>
  <si>
    <t>Công an xã Đăk Sao _x000D__x000D_
 _x000D__x000D_
  tỉnh Kon Tum</t>
  </si>
  <si>
    <t>Công an xã Đăk Tơ Pang _x000D__x000D_
 _x000D__x000D_
  tỉnh Gia Lai</t>
  </si>
  <si>
    <t>Công an xã Đăk Tờ Kan _x000D__x000D_
 _x000D__x000D_
  tỉnh Kon Tum</t>
  </si>
  <si>
    <t>Công an xã Đăk Trăm _x000D__x000D_
 _x000D__x000D_
  tỉnh Gia Lai</t>
  </si>
  <si>
    <t>Công an xã Đăng Hà _x000D__x000D_
 _x000D__x000D_
  tỉnh Bình Phước</t>
  </si>
  <si>
    <t>Công an xã Đại Phác _x000D__x000D_
 _x000D__x000D_
  tỉnh Yên Bái</t>
  </si>
  <si>
    <t>Công an xã Đại Phạm _x000D__x000D_
 _x000D__x000D_
  tỉnh Phú Thọ</t>
  </si>
  <si>
    <t>Công an xã Định Tân _x000D__x000D_
 _x000D__x000D_
  tỉnh Thanh Hóa</t>
  </si>
  <si>
    <t>Công an xã Đồng Ruộng _x000D__x000D_
 _x000D__x000D_
  tỉnh Hòa Bình</t>
  </si>
  <si>
    <t>Công an xã Đa Tốn _x000D__x000D_
 _x000D__x000D_
  thành phố Hà Nội</t>
  </si>
  <si>
    <t>Công an xã An Bình _x000D__x000D_
 _x000D__x000D_
  tỉnh Yên Bái</t>
  </si>
  <si>
    <t>Công an xã An Khang _x000D__x000D_
 _x000D__x000D_
  tỉnh Tuyên Quang</t>
  </si>
  <si>
    <t>Công an xã An Lạc _x000D__x000D_
 _x000D__x000D_
  tỉnh Yên Bái</t>
  </si>
  <si>
    <t>Công an xã An Sinh _x000D__x000D_
 _x000D__x000D_
  tỉnh Quảng Ninh</t>
  </si>
  <si>
    <t>Công an xã An Trường A _x000D__x000D_
 _x000D__x000D_
  tỉnh Trà Vinh</t>
  </si>
  <si>
    <t>Công an xã Báo Đáp _x000D__x000D_
 _x000D__x000D_
  tỉnh Thanh Hóa</t>
  </si>
  <si>
    <t>Công an xã Bình Phước _x000D__x000D_
 _x000D__x000D_
  tỉnh Quảng Ngãi</t>
  </si>
  <si>
    <t>Công an xã Bùi La Nhân _x000D__x000D_
 _x000D__x000D_
  tỉnh Hà Tĩnh</t>
  </si>
  <si>
    <t>Công an xã Bảo Hưng _x000D__x000D_
 _x000D__x000D_
  tỉnh Yên Bái</t>
  </si>
  <si>
    <t>Công an xã Bắc Phong _x000D__x000D_
 _x000D__x000D_
  tỉnh Hòa Bình</t>
  </si>
  <si>
    <t>Công an xã Bối Cầu _x000D__x000D_
 _x000D__x000D_
  tỉnh Hà Nam</t>
  </si>
  <si>
    <t>Công an xã Cà Ná _x000D__x000D_
 _x000D__x000D_
  tỉnh Ninh Thuận</t>
  </si>
  <si>
    <t>Công an xã Cường Thịnh _x000D__x000D_
 _x000D__x000D_
  tỉnh Yên Bái</t>
  </si>
  <si>
    <t>Công an xã Cấm Sơn _x000D__x000D_
 _x000D__x000D_
  tỉnh Bắc Giang</t>
  </si>
  <si>
    <t>Công an xã Cầu Lộc _x000D__x000D_
 _x000D__x000D_
  tỉnh Thanh Hóa</t>
  </si>
  <si>
    <t>UBND Ủy ban nhân dân xã Cự Thắng _x000D__x000D_
 _x000D__x000D_
  tỉnh Phú Thọ</t>
  </si>
  <si>
    <t>Công an xã Canh Nậu _x000D__x000D_
 _x000D__x000D_
  tỉnh Bắc Giang</t>
  </si>
  <si>
    <t>Công an xã Cao Thịnh _x000D__x000D_
 _x000D__x000D_
  tỉnh Thanh Hóa</t>
  </si>
  <si>
    <t>Công an xã Cao Xá _x000D__x000D_
 _x000D__x000D_
  tỉnh Thanh Hóa</t>
  </si>
  <si>
    <t>Công an xã Châu Hội _x000D__x000D_
 _x000D__x000D_
  tỉnh Nghệ An</t>
  </si>
  <si>
    <t>Công an xã Chư Đang Ya _x000D__x000D_
 _x000D__x000D_
  tỉnh Gia Lai</t>
  </si>
  <si>
    <t>Công an xã Chư Don _x000D__x000D_
 _x000D__x000D_
  tỉnh Gia Lai</t>
  </si>
  <si>
    <t>Công an xã Chấn Thịnh _x000D__x000D_
 _x000D__x000D_
  tỉnh Yên Bái</t>
  </si>
  <si>
    <t>Công an xã Chế Tạo _x000D__x000D_
 _x000D__x000D_
  tỉnh Yên Bái</t>
  </si>
  <si>
    <t>Công an xã Chiềng Khừa _x000D__x000D_
 _x000D__x000D_
  tỉnh Sơn La</t>
  </si>
  <si>
    <t>Công an xã Chiềng La _x000D__x000D_
 _x000D__x000D_
  tỉnh Sơn La</t>
  </si>
  <si>
    <t>Công an xã Chiềng Lao _x000D__x000D_
 _x000D__x000D_
  tỉnh Sơn La</t>
  </si>
  <si>
    <t>Công an xã Chiềng On_x000D__x000D_
 _x000D__x000D_
  tỉnh Sơn La</t>
  </si>
  <si>
    <t>Công an xã Chiềng Pấc _x000D__x000D_
 _x000D__x000D_
  tỉnh Sơn La</t>
  </si>
  <si>
    <t>Công an xã Dương Thủy _x000D__x000D_
 _x000D__x000D_
  tỉnh Quảng Bình</t>
  </si>
  <si>
    <t>Công an xã Dế Xu Phình _x000D__x000D_
 _x000D__x000D_
  tỉnh Yên Bái</t>
  </si>
  <si>
    <t>Công an xã Diễn Phúc _x000D__x000D_
 _x000D__x000D_
  tỉnh Nghệ An</t>
  </si>
  <si>
    <t>Công an xã Ea Wer _x000D__x000D_
 _x000D__x000D_
  tỉnh Đắk Lắk</t>
  </si>
  <si>
    <t>Công an xã Giới Phiên _x000D__x000D_
 _x000D__x000D_
  tỉnh Yên Bái</t>
  </si>
  <si>
    <t>Công an xã Gia Điền _x000D__x000D_
 _x000D__x000D_
  tỉnh Phú Thọ</t>
  </si>
  <si>
    <t>Công an xã Hà Lang _x000D__x000D_
 _x000D__x000D_
  tỉnh Tuyên Quang</t>
  </si>
  <si>
    <t>Công an xã Hàm Phú _x000D__x000D_
 _x000D__x000D_
  tỉnh Bình Thuận</t>
  </si>
  <si>
    <t>Công an xã Hơ Moong _x000D__x000D_
 _x000D__x000D_
  tỉnh Kon Tum</t>
  </si>
  <si>
    <t>Công an xã Hưng Đạo _x000D__x000D_
 _x000D__x000D_
  thành phố Hà Nội</t>
  </si>
  <si>
    <t>Công an xã Hưng Tân _x000D__x000D_
 _x000D__x000D_
  tỉnh Bến Tre</t>
  </si>
  <si>
    <t>Công an xã Hưng Yên Bắc _x000D__x000D_
 _x000D__x000D_
  tỉnh Nghệ An</t>
  </si>
  <si>
    <t>Công an xã Hạ Giáp _x000D__x000D_
 _x000D__x000D_
  tỉnh Phú Thọ</t>
  </si>
  <si>
    <t>Công an xã Hạ Trung _x000D__x000D_
 _x000D__x000D_
  tỉnh Phú Thọ</t>
  </si>
  <si>
    <t>Công an xã Hải Đông _x000D__x000D_
 _x000D__x000D_
  tỉnh Nam Định</t>
  </si>
  <si>
    <t>Công an xã Hải Anh _x000D__x000D_
 _x000D__x000D_
  tỉnh Nam Định</t>
  </si>
  <si>
    <t>Công an xã Hải Cường _x000D__x000D_
 _x000D__x000D_
  tỉnh Nam Định</t>
  </si>
  <si>
    <t>Công an xã Hải Hà _x000D__x000D_
 _x000D__x000D_
  tỉnh Nam Định</t>
  </si>
  <si>
    <t>Công an xã Hải Hà _x000D__x000D_
 _x000D__x000D_
  tỉnh Thanh Hóa</t>
  </si>
  <si>
    <t>Công an xã Hải Hưng _x000D__x000D_
 _x000D__x000D_
  tỉnh Thanh Hóa</t>
  </si>
  <si>
    <t>Công an xã Hải Lý _x000D__x000D_
 _x000D__x000D_
  tỉnh Nam Định</t>
  </si>
  <si>
    <t>Công an xã Hải Phương _x000D__x000D_
 _x000D__x000D_
  tỉnh Nam Định</t>
  </si>
  <si>
    <t>Công an xã Lương Thịnh _x000D__x000D_
 _x000D__x000D_
  tỉnh Yên Bái</t>
  </si>
  <si>
    <t>Công an xã Lạc Long _x000D__x000D_
 _x000D__x000D_
  tỉnh Hòa Bình</t>
  </si>
  <si>
    <t>Công an xã Lao Chải _x000D__x000D_
 _x000D__x000D_
  tỉnh Hà Giang</t>
  </si>
  <si>
    <t>Công an xã La Sơn _x000D__x000D_
 _x000D__x000D_
  tỉnh Hà Nam</t>
  </si>
  <si>
    <t>Công an xã Liêm Phong _x000D__x000D_
 _x000D__x000D_
  tỉnh Hà Nam</t>
  </si>
  <si>
    <t>Công an xã Liêm Tuyền _x000D__x000D_
 _x000D__x000D_
  tỉnh Hà Nam</t>
  </si>
  <si>
    <t>Công an thị trấn An Phú _x000D__x000D_
 _x000D__x000D_
  tỉnh An Giang</t>
  </si>
  <si>
    <t>Công an thị trấn Ngan Dừa _x000D__x000D_
 _x000D__x000D_
  tỉnh Bạc Liêu</t>
  </si>
  <si>
    <t>UBND Ủy ban nhân dân thị trấn Ngan Dừa _x000D__x000D_
 _x000D__x000D_
  tỉnh Bạc Liêu</t>
  </si>
  <si>
    <t>UBND Ủy ban nhân dân thị trấn Phước Long _x000D__x000D_
 _x000D__x000D_
  tỉnh Bạc Liêu</t>
  </si>
  <si>
    <t>Công an thị trấn Vĩnh Thạnh _x000D__x000D_
 _x000D__x000D_
  tỉnh Bình Định</t>
  </si>
  <si>
    <t>Công an thị trấn Phú Phong _x000D__x000D_
 _x000D__x000D_
  tỉnh Bình Định</t>
  </si>
  <si>
    <t>Công an thị trấn Vân Canh _x000D__x000D_
 _x000D__x000D_
  tỉnh Bình Định</t>
  </si>
  <si>
    <t>Công an thị trấn Đăk Mil _x000D__x000D_
 _x000D__x000D_
  tỉnh Đắk Lắk</t>
  </si>
  <si>
    <t>Công an thị trấn Đức An _x000D__x000D_
 _x000D__x000D_
  tỉnh Đắk Nông</t>
  </si>
  <si>
    <t>Công an thị trấn Định Quán _x000D__x000D_
 _x000D__x000D_
  tỉnh Đồng Nai</t>
  </si>
  <si>
    <t>Công an thị trấn Đăk Glei _x000D__x000D_
 _x000D__x000D_
  tỉnh Kon Tum</t>
  </si>
  <si>
    <t>Công an thị trấn Đăk Rve _x000D__x000D_
 _x000D__x000D_
  tỉnh Kon Tum</t>
  </si>
  <si>
    <t>Công an thị trấn Vĩnh Thuận _x000D__x000D_
 _x000D__x000D_
  tỉnh Kiên Giang</t>
  </si>
  <si>
    <t>Công an thị trấn Hai Riêng _x000D__x000D_
 _x000D__x000D_
  tỉnh Phú Yên</t>
  </si>
  <si>
    <t>Công an thị trấn Hoàn Lão _x000D__x000D_
 _x000D__x000D_
  tỉnh Quảng Bình</t>
  </si>
  <si>
    <t>Công an thị trấn Kiến Giang _x000D__x000D_
 _x000D__x000D_
  tỉnh Quảng Bình</t>
  </si>
  <si>
    <t>Công an thị trấn Thạnh Mỹ _x000D__x000D_
 _x000D__x000D_
  tỉnh Quảng Nam</t>
  </si>
  <si>
    <t>Công an thị trấn Gio Linh _x000D__x000D_
 _x000D__x000D_
  tỉnh Quảng Trị</t>
  </si>
  <si>
    <t>Công an thị trấn Cửa Việt _x000D__x000D_
 _x000D__x000D_
  tỉnh Quảng Trị</t>
  </si>
  <si>
    <t>Công an thị trấn Huỳnh Hữu Nghĩa _x000D__x000D_
 _x000D__x000D_
  tỉnh Sóc Trăng</t>
  </si>
  <si>
    <t>Công an thị trấn Châu Thành _x000D__x000D_
 _x000D__x000D_
  tỉnh Trà Vinh</t>
  </si>
  <si>
    <t>Công an thị trấn Cầu Ngang _x000D__x000D_
 _x000D__x000D_
  tỉnh Trà Vinh</t>
  </si>
  <si>
    <t>Công an thị trấn Mỹ Long _x000D__x000D_
 _x000D__x000D_
  tỉnh Trà Vinh</t>
  </si>
  <si>
    <t>Công an thị trấn Trà Cú _x000D__x000D_
 _x000D__x000D_
  tỉnh Trà Vinh</t>
  </si>
  <si>
    <t>Công an xã Liệp Tè _x000D__x000D_
 _x000D__x000D_
  tỉnh Sơn La</t>
  </si>
  <si>
    <t>Công an xã Linh Hải _x000D__x000D_
 _x000D__x000D_
  tỉnh Quảng Trị</t>
  </si>
  <si>
    <t>Công an xã Long Chánh _x000D__x000D_
 _x000D__x000D_
  tỉnh TIỀN GIANG</t>
  </si>
  <si>
    <t>Công an xã Mù Cả _x000D__x000D_
 _x000D__x000D_
  tỉnh Lai Châu</t>
  </si>
  <si>
    <t>Công an xã Mường Đăng _x000D__x000D_
 _x000D__x000D_
  tỉnh Nghệ An</t>
  </si>
  <si>
    <t>Công an xã Mường Báng _x000D__x000D_
 _x000D__x000D_
  tỉnh Sơn La</t>
  </si>
  <si>
    <t>Công an xã Mường Bằng _x000D__x000D_
 _x000D__x000D_
  tỉnh Sơn La</t>
  </si>
  <si>
    <t>Công an xã Mường Lói _x000D__x000D_
 _x000D__x000D_
  tỉnh Điện Biên</t>
  </si>
  <si>
    <t>Công an xã Mường Luân _x000D__x000D_
 _x000D__x000D_
  tỉnh Điện Biên</t>
  </si>
  <si>
    <t>Công an xã Mường Mìn _x000D__x000D_
 _x000D__x000D_
  tỉnh Thanh Hóa</t>
  </si>
  <si>
    <t>Công an xã Mường Than _x000D__x000D_
 _x000D__x000D_
  tỉnh Lai Châu</t>
  </si>
  <si>
    <t>Công an xã Mường Toong _x000D__x000D_
 _x000D__x000D_
  tỉnh Điện Biên</t>
  </si>
  <si>
    <t>Công an xã Mỹ Hà _x000D__x000D_
 _x000D__x000D_
  tỉnh Nam Định</t>
  </si>
  <si>
    <t>Công an xã Mỹ Hưng _x000D__x000D_
 _x000D__x000D_
  tỉnh Cao Bằng</t>
  </si>
  <si>
    <t>Công an xã Mỹ Trung _x000D__x000D_
 _x000D__x000D_
  tỉnh TIỀN GIANG</t>
  </si>
  <si>
    <t>Công an xã Minh An _x000D__x000D_
 _x000D__x000D_
  tỉnh Yên Bái</t>
  </si>
  <si>
    <t>Công an xã Minh Côi_x000D__x000D_
 _x000D__x000D_
  tỉnh Phú Thọ</t>
  </si>
  <si>
    <t>Công an xã Minh Quân _x000D__x000D_
 _x000D__x000D_
  tỉnh Yên Bái</t>
  </si>
  <si>
    <t>Công an xã Minh Tân _x000D__x000D_
 _x000D__x000D_
  tỉnh Bắc Ninh</t>
  </si>
  <si>
    <t>Công an xã Nậm Búng _x000D__x000D_
 _x000D__x000D_
  tỉnh Yên Bái</t>
  </si>
  <si>
    <t>Công an xã Nậm Giôn _x000D__x000D_
 _x000D__x000D_
  tỉnh Sơn La</t>
  </si>
  <si>
    <t>Công an xã Nậm Mười _x000D__x000D_
 _x000D__x000D_
  tỉnh Yên Bái</t>
  </si>
  <si>
    <t>Công an xã Nam Cát _x000D__x000D_
 _x000D__x000D_
  tỉnh Nghệ An</t>
  </si>
  <si>
    <t>Công an xã Na Sang _x000D__x000D_
 _x000D__x000D_
  tỉnh Điện Biên</t>
  </si>
  <si>
    <t>Công an xã Ngòi A _x000D__x000D_
 _x000D__x000D_
  tỉnh Yên Bái</t>
  </si>
  <si>
    <t>Công an xã Nga Thành _x000D__x000D_
 _x000D__x000D_
  tỉnh Thanh Hóa</t>
  </si>
  <si>
    <t>Công an xã Nghĩa Bình _x000D__x000D_
 _x000D__x000D_
  tỉnh Hải Dương</t>
  </si>
  <si>
    <t>Công an xã Nghĩa Dũng _x000D__x000D_
 _x000D__x000D_
  tỉnh Hải Dương</t>
  </si>
  <si>
    <t>Công an xã Nghĩa Hiếu _x000D__x000D_
 _x000D__x000D_
  tỉnh Gia Lai</t>
  </si>
  <si>
    <t>Công an xã Nghĩa Lợi _x000D__x000D_
 _x000D__x000D_
  tỉnh Nghệ An</t>
  </si>
  <si>
    <t>Công an xã Nghĩa Long _x000D__x000D_
 _x000D__x000D_
  tỉnh Nghệ An</t>
  </si>
  <si>
    <t>Công an xã Nguyên Phúc _x000D__x000D_
 _x000D__x000D_
  tỉnh Bắc Kạn</t>
  </si>
  <si>
    <t>Công an xã Nhơn Bình _x000D__x000D_
 _x000D__x000D_
  tỉnh Vĩnh Long</t>
  </si>
  <si>
    <t>Công an xã Ninh Quới _x000D__x000D_
 _x000D__x000D_
  tỉnh Bạc Liêu</t>
  </si>
  <si>
    <t>Công an xã Phú Hữu _x000D__x000D_
 _x000D__x000D_
  tỉnh Đồng Nai</t>
  </si>
  <si>
    <t>Công an xã Phú Túc _x000D__x000D_
 _x000D__x000D_
  tỉnh Bến Tre</t>
  </si>
  <si>
    <t>Công an xã Phước Hảo _x000D__x000D_
 _x000D__x000D_
  tỉnh Trà Vinh</t>
  </si>
  <si>
    <t>Công an xã Phước Hội _x000D__x000D_
 _x000D__x000D_
  tỉnh Bà Rịa - Vũng Tàu</t>
  </si>
  <si>
    <t>Công an xã Phước Long _x000D__x000D_
 _x000D__x000D_
  tỉnh Bạc Liêu</t>
  </si>
  <si>
    <t>Công an xã Phước Minh _x000D__x000D_
 _x000D__x000D_
  tỉnh TÂY NINH</t>
  </si>
  <si>
    <t>Công an xã Pha Mu _x000D__x000D_
 _x000D__x000D_
  tỉnh Lai Châu</t>
  </si>
  <si>
    <t>Công an xã Phan _x000D__x000D_
 _x000D__x000D_
  tỉnh TÂY NINH</t>
  </si>
  <si>
    <t>Công an xã Phong Dụ_x000D__x000D_
 _x000D__x000D_
  tỉnh Yên Bái</t>
  </si>
  <si>
    <t>Công an xã Phong Minh _x000D__x000D_
 _x000D__x000D_
  tỉnh Bắc Giang</t>
  </si>
  <si>
    <t>Công an xã Phong Thạnh _x000D__x000D_
 _x000D__x000D_
  tỉnh Bạc Liêu</t>
  </si>
  <si>
    <t>Công an xã Quài Cang _x000D__x000D_
 _x000D__x000D_
  tỉnh Điện Biên</t>
  </si>
  <si>
    <t>Công an xã Quảng Phú _x000D__x000D_
 _x000D__x000D_
  tỉnh Quảng Bình</t>
  </si>
  <si>
    <t>Công an xã Quế Xuân 2 _x000D__x000D_
 _x000D__x000D_
  tỉnh Quảng Nam</t>
  </si>
  <si>
    <t>Công an xã Quới Thành _x000D__x000D_
 _x000D__x000D_
  tỉnh Bến Tre</t>
  </si>
  <si>
    <t>Công an xã Quỳnh Bá _x000D__x000D_
 _x000D__x000D_
  tỉnh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</si>
</sst>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onla.gov.vn/tin-chinh-tri/chu-tich-hdnd-huyen-doi-thoai-voi-nhan-dan-cum-xa-chieng-ban-chieng-mung-hat-lot-muong-bon-737500" TargetMode="External"/><Relationship Id="rId170" Type="http://schemas.openxmlformats.org/officeDocument/2006/relationships/hyperlink" Target="https://www.facebook.com/C%C3%B4ng-an-x%C3%A3-Nam-Thanh-Ti%E1%BB%81n-H%E1%BA%A3i-Th%C3%A1i-B%C3%ACnh-108462394821395/" TargetMode="External"/><Relationship Id="rId987" Type="http://schemas.openxmlformats.org/officeDocument/2006/relationships/hyperlink" Target="https://www.facebook.com/C%C3%B4ng-an-ph%C6%B0%E1%BB%9Dng-%C4%90%C3%B4ng-V%E1%BB%87-TPThanh-H%C3%B3a-101255591751989" TargetMode="External"/><Relationship Id="rId2668" Type="http://schemas.openxmlformats.org/officeDocument/2006/relationships/hyperlink" Target="https://www.facebook.com/CAXquangvan/" TargetMode="External"/><Relationship Id="rId847" Type="http://schemas.openxmlformats.org/officeDocument/2006/relationships/hyperlink" Target="https://www.facebook.com/C%C3%B4ng-An-Th%E1%BB%8B-Tr%E1%BA%A5n-B%C3%A1t-X%C3%A1t-100432839297512/" TargetMode="External"/><Relationship Id="rId1477" Type="http://schemas.openxmlformats.org/officeDocument/2006/relationships/hyperlink" Target="https://www.facebook.com/p/C%C3%B4ng-an-X%C3%A3-%C4%90%E1%BB%93ng-M%C3%B4n-TP-H%C3%A0-T%C4%A9nh-H%C3%A0-T%C4%A9nh-100067696342257/" TargetMode="External"/><Relationship Id="rId1684" Type="http://schemas.openxmlformats.org/officeDocument/2006/relationships/hyperlink" Target="https://lamdong.gov.vn/sites/dilinh/hethongchinhtri/ubndhuyen/xathitran/SitePages/xa-bao-thuan.aspx" TargetMode="External"/><Relationship Id="rId1891" Type="http://schemas.openxmlformats.org/officeDocument/2006/relationships/hyperlink" Target="https://www.facebook.com/tuoitrecongansonla/" TargetMode="External"/><Relationship Id="rId2528" Type="http://schemas.openxmlformats.org/officeDocument/2006/relationships/hyperlink" Target="https://phucluong.daitu.thainguyen.gov.vn/" TargetMode="External"/><Relationship Id="rId707" Type="http://schemas.openxmlformats.org/officeDocument/2006/relationships/hyperlink" Target="https://www.facebook.com/C%C3%B4ng-an-x%C3%A3-%C4%90i%E1%BB%81n-Th%C6%B0%E1%BB%A3ng-huy%E1%BB%87n-B%C3%A1-Th%C6%B0%E1%BB%9Bc-109551630918287/" TargetMode="External"/><Relationship Id="rId914" Type="http://schemas.openxmlformats.org/officeDocument/2006/relationships/hyperlink" Target="https://www.facebook.com/C%C3%B4ng-an-Ph%C6%B0%E1%BB%9Dng-Ph%C6%B0%E1%BB%9Bc-T%C3%A2n-115233670664408/" TargetMode="External"/><Relationship Id="rId1337" Type="http://schemas.openxmlformats.org/officeDocument/2006/relationships/hyperlink" Target="https://bencat.binhduong.gov.vn/" TargetMode="External"/><Relationship Id="rId1544" Type="http://schemas.openxmlformats.org/officeDocument/2006/relationships/hyperlink" Target="https://www.binhthuan.gov.vn/4/469/37057/626774/tin-chinh-quyen/dong-chi-doan-anh-dung-duoc-bau-giu-chuc-vu-chu-tich-ubnd-tinh.aspx" TargetMode="External"/><Relationship Id="rId1751" Type="http://schemas.openxmlformats.org/officeDocument/2006/relationships/hyperlink" Target="https://www.facebook.com/322827476213987" TargetMode="External"/><Relationship Id="rId43" Type="http://schemas.openxmlformats.org/officeDocument/2006/relationships/hyperlink" Target="https://www.facebook.com/C%C3%B4ng-an-x%C3%A3-Ph%E1%BB%A5c-Linh-huy%E1%BB%87n-%C4%90%E1%BA%A1i-T%E1%BB%AB-103065868634908/" TargetMode="External"/><Relationship Id="rId1404" Type="http://schemas.openxmlformats.org/officeDocument/2006/relationships/hyperlink" Target="https://daktokan.huyentumorong.kontum.gov.vn/" TargetMode="External"/><Relationship Id="rId1611" Type="http://schemas.openxmlformats.org/officeDocument/2006/relationships/hyperlink" Target="https://www.facebook.com/p/C%C3%B4ng-an-x%C3%A3-B%C3%ACnh-%C4%90%E1%BB%8Bnh-L%C6%B0%C6%A1ng-T%C3%A0i-B%E1%BA%AFc-Ninh-100075978814082/" TargetMode="External"/><Relationship Id="rId497" Type="http://schemas.openxmlformats.org/officeDocument/2006/relationships/hyperlink" Target="https://www.facebook.com/C%C3%B4ng-an-x%C3%A3-Di%E1%BB%85n-Ph%C3%BAc-106492607770336" TargetMode="External"/><Relationship Id="rId2178" Type="http://schemas.openxmlformats.org/officeDocument/2006/relationships/hyperlink" Target="https://www.facebook.com/doanthanhnienkhamduc/" TargetMode="External"/><Relationship Id="rId2385" Type="http://schemas.openxmlformats.org/officeDocument/2006/relationships/hyperlink" Target="https://www.facebook.com/p/Tu%E1%BB%95i-tr%E1%BA%BB-C%C3%B4ng-an-Th%C3%A0nh-ph%E1%BB%91-V%C4%A9nh-Y%C3%AAn-100066497717181/?locale=gl_ES" TargetMode="External"/><Relationship Id="rId357" Type="http://schemas.openxmlformats.org/officeDocument/2006/relationships/hyperlink" Target="https://www.facebook.com/groups/232418005434644/" TargetMode="External"/><Relationship Id="rId1194" Type="http://schemas.openxmlformats.org/officeDocument/2006/relationships/hyperlink" Target="https://vpubnd.kiengiang.gov.vn/m/165/2110/Quyet-dinh-so-03-QD-UBND-ngay-03-01-2018.html" TargetMode="External"/><Relationship Id="rId2038" Type="http://schemas.openxmlformats.org/officeDocument/2006/relationships/hyperlink" Target="https://anphu.anphu.angiang.gov.vn/" TargetMode="External"/><Relationship Id="rId2592" Type="http://schemas.openxmlformats.org/officeDocument/2006/relationships/hyperlink" Target="http://phuochung.tuyphuoc.binhdinh.gov.vn/" TargetMode="External"/><Relationship Id="rId217" Type="http://schemas.openxmlformats.org/officeDocument/2006/relationships/hyperlink" Target="https://www.facebook.com/C%C3%B4ng-an-x%C3%A3-M%E1%BB%B9-T%C3%A2n-huy%E1%BB%87n-Ng%E1%BB%8Dc-L%E1%BA%B7ct%E1%BB%89nh-Thanh-Ho%C3%A1-111616911579563/" TargetMode="External"/><Relationship Id="rId564" Type="http://schemas.openxmlformats.org/officeDocument/2006/relationships/hyperlink" Target="https://www.facebook.com/C%C3%B4ng-an-x%C3%A3-Ch%C3%A2u-H%C6%B0ng-A-huy%E1%BB%87n-V%C4%A9nh-L%E1%BB%A3i-103890952387080/" TargetMode="External"/><Relationship Id="rId771" Type="http://schemas.openxmlformats.org/officeDocument/2006/relationships/hyperlink" Target="https://www.facebook.com/C%C3%B4ng-an-x%C3%A3-%C4%90%C4%83k-Tr%C3%B4i-Huy%E1%BB%87n-Mang-Yang-T%E1%BB%89nh-Gia-Lai-103966728346344/" TargetMode="External"/><Relationship Id="rId2245" Type="http://schemas.openxmlformats.org/officeDocument/2006/relationships/hyperlink" Target="https://chauthanh.tiengiang.gov.vn/chi-tiet-tin?/xa-long-hung/8278247" TargetMode="External"/><Relationship Id="rId2452" Type="http://schemas.openxmlformats.org/officeDocument/2006/relationships/hyperlink" Target="https://nghiaxuan.quyhop.nghean.gov.vn/" TargetMode="External"/><Relationship Id="rId424" Type="http://schemas.openxmlformats.org/officeDocument/2006/relationships/hyperlink" Target="https://www.facebook.com/C%C3%B4ng-an-x%C3%A3-H%E1%BA%A3i-H%C3%A0-109325795177594/" TargetMode="External"/><Relationship Id="rId631" Type="http://schemas.openxmlformats.org/officeDocument/2006/relationships/hyperlink" Target="https://www.facebook.com/C%C3%B4ng-an-x%C3%A3-B%C3%ACnh-Thu%E1%BA%ADn-100661625452877/" TargetMode="External"/><Relationship Id="rId1054" Type="http://schemas.openxmlformats.org/officeDocument/2006/relationships/hyperlink" Target="https://tptv.travinh.gov.vn/ubnd-phuong-xa/uy-ban-nhan-dan-phuong-9-594978" TargetMode="External"/><Relationship Id="rId1261" Type="http://schemas.openxmlformats.org/officeDocument/2006/relationships/hyperlink" Target="http://cantho.gov.vn/" TargetMode="External"/><Relationship Id="rId2105" Type="http://schemas.openxmlformats.org/officeDocument/2006/relationships/hyperlink" Target="https://www.facebook.com/CongAnKbang/" TargetMode="External"/><Relationship Id="rId2312" Type="http://schemas.openxmlformats.org/officeDocument/2006/relationships/hyperlink" Target="https://www.facebook.com/p/C%C3%B4ng-an-x%C3%A3-M%E1%BB%B9-L%C6%B0%C6%A1ng-Y%C3%AAn-L%E1%BA%ADp-Ph%C3%BA-Th%E1%BB%8D-100079647794911/" TargetMode="External"/><Relationship Id="rId1121" Type="http://schemas.openxmlformats.org/officeDocument/2006/relationships/hyperlink" Target="https://stttt.dienbien.gov.vn/vi/about/danh-sach-nguoi-phat-ngon-tinh-dien-bien-nam-2018.html" TargetMode="External"/><Relationship Id="rId1938" Type="http://schemas.openxmlformats.org/officeDocument/2006/relationships/hyperlink" Target="https://m.chiemhoa.gov.vn/ubnd-xa-thi-tran.html" TargetMode="External"/><Relationship Id="rId281" Type="http://schemas.openxmlformats.org/officeDocument/2006/relationships/hyperlink" Target="https://www.facebook.com/profile.php?id=100072136995697" TargetMode="External"/><Relationship Id="rId141" Type="http://schemas.openxmlformats.org/officeDocument/2006/relationships/hyperlink" Target="https://www.facebook.com/C%C3%B4ng-an-x%C3%A3-Ngh%C4%A9a-Hi%E1%BA%BFu-103039975255187/" TargetMode="External"/><Relationship Id="rId7" Type="http://schemas.openxmlformats.org/officeDocument/2006/relationships/hyperlink" Target="https://www.facebook.com/C%C3%B4ng-an-x%C3%A3-Qu%E1%BB%9Bi-%C4%90i%E1%BB%81n-Th%E1%BA%A1nh-Ph%C3%BA-B%E1%BA%BFn-Tre-104679435180938/" TargetMode="External"/><Relationship Id="rId958" Type="http://schemas.openxmlformats.org/officeDocument/2006/relationships/hyperlink" Target="https://www.facebook.com/C%C3%B4ng-an-ph%C6%B0%E1%BB%9Dng-Cheo-Reo-th%E1%BB%8B-x%C3%A3-Ayun-Pa-t%E1%BB%89nh-Gia-Lai-103585974616983/" TargetMode="External"/><Relationship Id="rId1588" Type="http://schemas.openxmlformats.org/officeDocument/2006/relationships/hyperlink" Target="https://www.facebook.com/p/Tu%E1%BB%95i-tr%E1%BA%BB-C%C3%B4ng-an-Th%C3%A1i-B%C3%ACnh-100068113789461/" TargetMode="External"/><Relationship Id="rId1795" Type="http://schemas.openxmlformats.org/officeDocument/2006/relationships/hyperlink" Target="https://www.facebook.com/ConganhuyenKrongPa/?locale=sr_RS" TargetMode="External"/><Relationship Id="rId2639" Type="http://schemas.openxmlformats.org/officeDocument/2006/relationships/hyperlink" Target="https://www.facebook.com/p/C%C3%B4ng-An-x%C3%A3-Qu%E1%BA%A3ng-%C4%90%E1%BB%8Bnh-Qu%E1%BA%A3ng-X%C6%B0%C6%A1ng-100063862911515/" TargetMode="External"/><Relationship Id="rId87" Type="http://schemas.openxmlformats.org/officeDocument/2006/relationships/hyperlink" Target="https://www.facebook.com/C%C3%B4ng-an-x%C3%A3-Ph%C3%BAc-Xu%C3%A2n-th%C3%A0nh-ph%E1%BB%91-Th%C3%A1i-Nguy%C3%AAn-104408961972885/" TargetMode="External"/><Relationship Id="rId818" Type="http://schemas.openxmlformats.org/officeDocument/2006/relationships/hyperlink" Target="https://www.facebook.com/C%C3%B4ng-An-Th%E1%BB%8B-Tr%E1%BA%A5n-V%C5%A9-Quang-H%C3%A0-T%C4%A9nh-106167967965275/" TargetMode="External"/><Relationship Id="rId1448" Type="http://schemas.openxmlformats.org/officeDocument/2006/relationships/hyperlink" Target="https://www.facebook.com/p/C%C3%B4ng-An-x%C3%A3-%C4%90%E1%BB%8Bnh-B%C3%ACnh-Y%C3%AAn-%C4%90%E1%BB%8Bnh-Thanh-Ho%C3%A1-100083486191339/" TargetMode="External"/><Relationship Id="rId1655" Type="http://schemas.openxmlformats.org/officeDocument/2006/relationships/hyperlink" Target="https://bandantoc.yenbai.gov.vn/noidung/tintuc/Pages/chi-tiet-tin-tuc.aspx?ItemID=199&amp;l=Tinhoatdong&amp;lv=4" TargetMode="External"/><Relationship Id="rId1308" Type="http://schemas.openxmlformats.org/officeDocument/2006/relationships/hyperlink" Target="https://www.facebook.com/p/C%C3%B4ng-An-Huy%E1%BB%87n-N%C3%B4ng-C%E1%BB%91ng-100063664087545/?locale=vi_VN" TargetMode="External"/><Relationship Id="rId1862" Type="http://schemas.openxmlformats.org/officeDocument/2006/relationships/hyperlink" Target="http://buondon.daklak.gov.vn/cac-xa" TargetMode="External"/><Relationship Id="rId1515" Type="http://schemas.openxmlformats.org/officeDocument/2006/relationships/hyperlink" Target="https://www.facebook.com/p/C%C3%B4ng-An-x%C3%A3-%C4%90i%E1%BB%81n-H%E1%BA%A1-Tu%E1%BB%95i-tr%E1%BA%BB-nhi%E1%BB%87t-huy%E1%BA%BFt-100064758310979/" TargetMode="External"/><Relationship Id="rId1722" Type="http://schemas.openxmlformats.org/officeDocument/2006/relationships/hyperlink" Target="https://quangbinh.gov.vn/chi-tiet-tin/-/view-article/1/14012495784607/1587404977090" TargetMode="External"/><Relationship Id="rId14" Type="http://schemas.openxmlformats.org/officeDocument/2006/relationships/hyperlink" Target="https://www.facebook.com/C%C3%B4ng-an-x%C3%A3-Qu%E1%BA%A3ng-Thu%E1%BB%B7-113840977563378/" TargetMode="External"/><Relationship Id="rId2289" Type="http://schemas.openxmlformats.org/officeDocument/2006/relationships/hyperlink" Target="https://stttt.dienbien.gov.vn/vi/about/danh-sach-nguoi-phat-ngon-tinh-dien-bien-nam-2018.html" TargetMode="External"/><Relationship Id="rId2496" Type="http://schemas.openxmlformats.org/officeDocument/2006/relationships/hyperlink" Target="https://www.facebook.com/61557566348490" TargetMode="External"/><Relationship Id="rId468" Type="http://schemas.openxmlformats.org/officeDocument/2006/relationships/hyperlink" Target="https://www.facebook.com/C%C3%B4ng-an-x%C3%A3-H%C3%A0m-Ph%C3%BA-715348812591689/" TargetMode="External"/><Relationship Id="rId675" Type="http://schemas.openxmlformats.org/officeDocument/2006/relationships/hyperlink" Target="https://www.facebook.com/C%C3%B4ng-an-x%C3%A3-An-Ph%C3%BA-Trung-huy%E1%BB%87n-Ba-Tri-t%E1%BB%89nh-B%E1%BA%BFn-Tre-103120225378538/" TargetMode="External"/><Relationship Id="rId882" Type="http://schemas.openxmlformats.org/officeDocument/2006/relationships/hyperlink" Target="https://www.facebook.com/C%C3%B4ng-an-ph%C6%B0%E1%BB%9Dng-Tr%E1%BA%A7n-H%C6%B0ng-%C4%90%E1%BA%A1o-TpPh%E1%BB%A7-L%C3%BD-H%C3%A0-Nam-101673715891510/" TargetMode="External"/><Relationship Id="rId1098" Type="http://schemas.openxmlformats.org/officeDocument/2006/relationships/hyperlink" Target="https://khuongmai.thanhxuan.hanoi.gov.vn/" TargetMode="External"/><Relationship Id="rId2149" Type="http://schemas.openxmlformats.org/officeDocument/2006/relationships/hyperlink" Target="https://www.facebook.com/p/Tu%E1%BB%95i-tr%E1%BA%BB-C%C3%B4ng-an-huy%E1%BB%87n-Ninh-Ph%C6%B0%E1%BB%9Bc-100068114569027/" TargetMode="External"/><Relationship Id="rId2356" Type="http://schemas.openxmlformats.org/officeDocument/2006/relationships/hyperlink" Target="https://camkhe.phutho.gov.vn/Chuyen-muc-tin/Chi-tiet-tin/t/dang-bo-xa-minh-tan-tong-ket-nhiem-vu-chinh-tri-nam-2022-trien-khai-phuong-huong-nhiem-vu-nam-2023/title/15971/ctitle/3" TargetMode="External"/><Relationship Id="rId2563" Type="http://schemas.openxmlformats.org/officeDocument/2006/relationships/hyperlink" Target="https://www.facebook.com/p/C%C3%B4ng-an-x%C3%A3-Ph%C3%BA-Nhu%E1%BA%ADn-huy%E1%BB%87n-Nh%C6%B0-Thanh-100071583340620/" TargetMode="External"/><Relationship Id="rId328" Type="http://schemas.openxmlformats.org/officeDocument/2006/relationships/hyperlink" Target="https://www.facebook.com/profile.php?id=100068099244668" TargetMode="External"/><Relationship Id="rId535" Type="http://schemas.openxmlformats.org/officeDocument/2006/relationships/hyperlink" Target="https://www.facebook.com/C%C3%B4ng-an-x%C3%A3-Chi%E1%BB%81ng-Ch%C4%83n-Mai-S%C6%A1n-104959981829614/" TargetMode="External"/><Relationship Id="rId742" Type="http://schemas.openxmlformats.org/officeDocument/2006/relationships/hyperlink" Target="https://www.facebook.com/C%C3%B4ng-an-x%C3%A3-%C4%90%E1%BB%8Bnh-Long-huy%E1%BB%87n-Y%C3%AAn-%C4%90%E1%BB%8Bnh-t%E1%BB%89nh-Thanh-Ho%C3%A1-113355950492932/" TargetMode="External"/><Relationship Id="rId1165" Type="http://schemas.openxmlformats.org/officeDocument/2006/relationships/hyperlink" Target="http://phanthiet.tuyenquang.gov.vn/vi/tin-bai/bi-thu-chu-tich-ubnd-phuong-phan-thiet-da-toi-tham-tang-qua-cac-gia-dinh-chinh-sach-nguoi-co-cong-voi-cach-mang-tren-dia-ban-phuong?type=NEWS&amp;id=94680" TargetMode="External"/><Relationship Id="rId1372" Type="http://schemas.openxmlformats.org/officeDocument/2006/relationships/hyperlink" Target="https://xadonglai.hoabinh.gov.vn/" TargetMode="External"/><Relationship Id="rId2009" Type="http://schemas.openxmlformats.org/officeDocument/2006/relationships/hyperlink" Target="https://www.facebook.com/conganBaTri/" TargetMode="External"/><Relationship Id="rId2216" Type="http://schemas.openxmlformats.org/officeDocument/2006/relationships/hyperlink" Target="https://chauthanh.tiengiang.gov.vn/thi-tran-tan-hiep" TargetMode="External"/><Relationship Id="rId2423" Type="http://schemas.openxmlformats.org/officeDocument/2006/relationships/hyperlink" Target="https://www.facebook.com/100083050704672" TargetMode="External"/><Relationship Id="rId2630" Type="http://schemas.openxmlformats.org/officeDocument/2006/relationships/hyperlink" Target="https://www.quangninh.gov.vn/donvi/huyentienyen/Trang/ChiTietBVGioiThieu.aspx?bvid=72" TargetMode="External"/><Relationship Id="rId602" Type="http://schemas.openxmlformats.org/officeDocument/2006/relationships/hyperlink" Target="https://www.facebook.com/C%C3%B4ng-an-x%C3%A3-C%C3%A1t-N%C3%AA-%C4%90%E1%BA%A1i-T%E1%BB%AB-Th%C3%A1i-Nguy%C3%AAn-106653715039166/" TargetMode="External"/><Relationship Id="rId1025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1232" Type="http://schemas.openxmlformats.org/officeDocument/2006/relationships/hyperlink" Target="https://www.facebook.com/doanthanhniencongantayninh/" TargetMode="External"/><Relationship Id="rId185" Type="http://schemas.openxmlformats.org/officeDocument/2006/relationships/hyperlink" Target="https://www.facebook.com/C%C3%B4ng-an-x%C3%A3-N%E1%BA%ADm-B%C3%BAng-100751565447273/" TargetMode="External"/><Relationship Id="rId1909" Type="http://schemas.openxmlformats.org/officeDocument/2006/relationships/hyperlink" Target="https://thixa.phutho.gov.vn/haloc/pages/vanban.aspx" TargetMode="External"/><Relationship Id="rId392" Type="http://schemas.openxmlformats.org/officeDocument/2006/relationships/hyperlink" Target="https://www.facebook.com/C%C3%B4ng-an-x%C3%A3-Lay-N%C6%B0a-tx-M%C6%B0%E1%BB%9Dng-Lay-105510631939275/" TargetMode="External"/><Relationship Id="rId2073" Type="http://schemas.openxmlformats.org/officeDocument/2006/relationships/hyperlink" Target="https://www.facebook.com/LOCNINH24H0339654654/" TargetMode="External"/><Relationship Id="rId2280" Type="http://schemas.openxmlformats.org/officeDocument/2006/relationships/hyperlink" Target="https://www.facebook.com/tuoitrecongansonla/" TargetMode="External"/><Relationship Id="rId252" Type="http://schemas.openxmlformats.org/officeDocument/2006/relationships/hyperlink" Target="https://www.facebook.com/C%C3%B4ng-An-X%C3%A3-M%C6%B0%E1%BB%9Dng-%E1%BA%A2i-111314534371412/" TargetMode="External"/><Relationship Id="rId2140" Type="http://schemas.openxmlformats.org/officeDocument/2006/relationships/hyperlink" Target="https://huyendakto.kontum.gov.vn/" TargetMode="External"/><Relationship Id="rId112" Type="http://schemas.openxmlformats.org/officeDocument/2006/relationships/hyperlink" Target="https://www.facebook.com/C%C3%B4ng-an-x%C3%A3-Ninh-Qu%E1%BB%9Bi-104766715578945/" TargetMode="External"/><Relationship Id="rId1699" Type="http://schemas.openxmlformats.org/officeDocument/2006/relationships/hyperlink" Target="https://www.facebook.com/p/C%C3%B4ng-an-x%C3%A3-Bao-La-Huy%E1%BB%87n-Mai-Ch%C3%A2u-t%E1%BB%89nh-H%C3%B2a-B%C3%ACnh-100066573889335/" TargetMode="External"/><Relationship Id="rId2000" Type="http://schemas.openxmlformats.org/officeDocument/2006/relationships/hyperlink" Target="https://www.facebook.com/p/C%C3%B4ng-an-x%C3%A3-L%E1%BA%A1c-V%C3%A2n-huy%E1%BB%87n-Nho-Quan-Ninh-B%C3%ACnh-100083142559874/" TargetMode="External"/><Relationship Id="rId929" Type="http://schemas.openxmlformats.org/officeDocument/2006/relationships/hyperlink" Target="https://www.facebook.com/C%C3%B4ng-an-Ph%C6%B0%E1%BB%9Dng-Nguy%C3%AAn-B%C3%ACnh-Th%E1%BB%8B-x%C3%A3-Nghi-S%C6%A1n-101135328674301" TargetMode="External"/><Relationship Id="rId1559" Type="http://schemas.openxmlformats.org/officeDocument/2006/relationships/hyperlink" Target="https://www.facebook.com/TuoitreConganCaoBang/" TargetMode="External"/><Relationship Id="rId1766" Type="http://schemas.openxmlformats.org/officeDocument/2006/relationships/hyperlink" Target="https://www.tayninh.gov.vn/vi/news/thong-tin-dat-dai/giao--t-cho-ubnd-x-ch-l-x-y-d-ng-khu-di-t-ch-l-ch-s-c-n-c-l-ng--ch-l--38531.html" TargetMode="External"/><Relationship Id="rId1973" Type="http://schemas.openxmlformats.org/officeDocument/2006/relationships/hyperlink" Target="https://haianh-haihau.namdinh.gov.vn/" TargetMode="External"/><Relationship Id="rId58" Type="http://schemas.openxmlformats.org/officeDocument/2006/relationships/hyperlink" Target="https://www.facebook.com/C%C3%B4ng-an-x%C3%A3-Ph%C6%B0%E1%BB%9Bc-H%C6%B0ng-116288467741270/" TargetMode="External"/><Relationship Id="rId1419" Type="http://schemas.openxmlformats.org/officeDocument/2006/relationships/hyperlink" Target="https://dailoc.quangnam.gov.vn/Default.aspx?tabid=1123" TargetMode="External"/><Relationship Id="rId1626" Type="http://schemas.openxmlformats.org/officeDocument/2006/relationships/hyperlink" Target="https://binhgia.langson.gov.vn/" TargetMode="External"/><Relationship Id="rId1833" Type="http://schemas.openxmlformats.org/officeDocument/2006/relationships/hyperlink" Target="https://mocchau.sonla.gov.vn/van-hoa-xa-hoi-64057/dien-tap-phong-chay-chua-chay-rung-bao-ve-rung-xa-long-sap-dat-loai-gioi-483650" TargetMode="External"/><Relationship Id="rId1900" Type="http://schemas.openxmlformats.org/officeDocument/2006/relationships/hyperlink" Target="https://www.facebook.com/CAHGiaVien/" TargetMode="External"/><Relationship Id="rId579" Type="http://schemas.openxmlformats.org/officeDocument/2006/relationships/hyperlink" Target="https://www.facebook.com/C%C3%B4ng-an-x%C3%A3-C%E1%BA%A9m-Y%C3%AAn-104805208076381/" TargetMode="External"/><Relationship Id="rId786" Type="http://schemas.openxmlformats.org/officeDocument/2006/relationships/hyperlink" Target="https://www.facebook.com/C%C3%B4ng-an-x%C3%A3-%C4%90%C3%B4ng-Sang-huy%E1%BB%87n-M%E1%BB%99c-Ch%C3%A2u-103769431827323/" TargetMode="External"/><Relationship Id="rId993" Type="http://schemas.openxmlformats.org/officeDocument/2006/relationships/hyperlink" Target="https://www.facebook.com/C%C3%B4ng-an-Lai-Ch%C3%A2u-480644578618742/" TargetMode="External"/><Relationship Id="rId2467" Type="http://schemas.openxmlformats.org/officeDocument/2006/relationships/hyperlink" Target="https://www.facebook.com/p/C%C3%B4ng-an-x%C3%A3-Nh%C3%A2n-Th%E1%BB%8Bnh-huy%E1%BB%87n-L%C3%BD-Nh%C3%A2n-t%E1%BB%89nh-H%C3%A0-Nam-100083255233203/" TargetMode="External"/><Relationship Id="rId2674" Type="http://schemas.openxmlformats.org/officeDocument/2006/relationships/hyperlink" Target="http://quexuan2.gov.vn/" TargetMode="External"/><Relationship Id="rId439" Type="http://schemas.openxmlformats.org/officeDocument/2006/relationships/hyperlink" Target="https://www.facebook.com/C%C3%B4ng-an-x%C3%A3-H%C6%B0%E1%BB%9Bng-L%E1%BA%ADp-Huy%E1%BB%87n-H%C6%B0%E1%BB%9Bng-Ho%C3%A1-109676981655067/" TargetMode="External"/><Relationship Id="rId646" Type="http://schemas.openxmlformats.org/officeDocument/2006/relationships/hyperlink" Target="https://www.facebook.com/C%C3%B4ng-an-x%C3%A3-B%C3%ACnh-Nh%C3%A2n-huy%E1%BB%87n-Chi%C3%AAm-H%C3%B3a-t%E1%BB%89nh-Tuy%C3%AAn-Quang-100267152438517/" TargetMode="External"/><Relationship Id="rId1069" Type="http://schemas.openxmlformats.org/officeDocument/2006/relationships/hyperlink" Target="https://www.facebook.com/policecamchau/" TargetMode="External"/><Relationship Id="rId1276" Type="http://schemas.openxmlformats.org/officeDocument/2006/relationships/hyperlink" Target="https://www.facebook.com/p/C%C3%B4ng-an-th%C3%A0nh-ph%E1%BB%91-Vi%E1%BB%87t-Tr%C3%AC-100083326121614/" TargetMode="External"/><Relationship Id="rId1483" Type="http://schemas.openxmlformats.org/officeDocument/2006/relationships/hyperlink" Target="http://dongtam.ninhgiang.haiduong.gov.vn/" TargetMode="External"/><Relationship Id="rId2327" Type="http://schemas.openxmlformats.org/officeDocument/2006/relationships/hyperlink" Target="https://dichvucong.namdinh.gov.vn/portaldvc/KenhTin/dich-vu-cong-truc-tuyen.aspx?_dv=1984F7D5-4A64-D74D-3DCE-48AFB432B5AF" TargetMode="External"/><Relationship Id="rId506" Type="http://schemas.openxmlformats.org/officeDocument/2006/relationships/hyperlink" Target="https://www.facebook.com/C%C3%B4ng-an-x%C3%A3-D%C3%A2n-Ti%E1%BA%BFn-V%C3%B5-Nhai-105921864894112/" TargetMode="External"/><Relationship Id="rId853" Type="http://schemas.openxmlformats.org/officeDocument/2006/relationships/hyperlink" Target="https://www.facebook.com/C%C3%B4ng-an-th%C3%A0nh-ph%E1%BB%91-T%E1%BB%AB-S%C6%A1n-100882235755259/" TargetMode="External"/><Relationship Id="rId1136" Type="http://schemas.openxmlformats.org/officeDocument/2006/relationships/hyperlink" Target="https://www.facebook.com/p/C%C3%B4ng-an-ph%C6%B0%E1%BB%9Dng-Nguy%E1%BB%85n-Th%C3%A1i-H%E1%BB%8Dc-th%C3%A0nh-ph%E1%BB%91-Y%C3%AAn-B%C3%A1i-100070147893304/" TargetMode="External"/><Relationship Id="rId1690" Type="http://schemas.openxmlformats.org/officeDocument/2006/relationships/hyperlink" Target="https://www.facebook.com/p/C%C3%B4ng-an-x%C3%A3-B%E1%BA%AFc-S%C6%A1n-%C4%90%C3%B4-L%C6%B0%C6%A1ng-Ngh%E1%BB%87-An-100066829706376/" TargetMode="External"/><Relationship Id="rId2534" Type="http://schemas.openxmlformats.org/officeDocument/2006/relationships/hyperlink" Target="https://www.facebook.com/p/C%C3%B4ng-an-x%C3%A3-Ph%C3%BAc-Than-Than-Uy%C3%AAn-Lai-Ch%C3%A2u-100078842047383/" TargetMode="External"/><Relationship Id="rId713" Type="http://schemas.openxmlformats.org/officeDocument/2006/relationships/hyperlink" Target="https://www.facebook.com/C%C3%B4ng-an-x%C3%A3-%C4%90ak-S%C6%A1mei-huy%E1%BB%87n-%C4%90ak-%C4%90oa-101055331313352/" TargetMode="External"/><Relationship Id="rId920" Type="http://schemas.openxmlformats.org/officeDocument/2006/relationships/hyperlink" Target="https://www.facebook.com/C%C3%B4ng-an-ph%C6%B0%E1%BB%9Dng-Ph%C3%B9ng-Ch%C3%AD-Ki%C3%AAn-txM%E1%BB%B9-H%C3%A0o-H%C6%B0ng-Y%C3%AAn-100781989287763/" TargetMode="External"/><Relationship Id="rId1343" Type="http://schemas.openxmlformats.org/officeDocument/2006/relationships/hyperlink" Target="https://www.laocai.gov.vn/" TargetMode="External"/><Relationship Id="rId1550" Type="http://schemas.openxmlformats.org/officeDocument/2006/relationships/hyperlink" Target="https://binhdai.bentre.gov.vn/tamhiep" TargetMode="External"/><Relationship Id="rId2601" Type="http://schemas.openxmlformats.org/officeDocument/2006/relationships/hyperlink" Target="https://baclieu.gov.vn/" TargetMode="External"/><Relationship Id="rId1203" Type="http://schemas.openxmlformats.org/officeDocument/2006/relationships/hyperlink" Target="https://www.facebook.com/p/C%C3%B4ng-an-ph%C6%B0%E1%BB%9Dng-Th%E1%BB%91ng-Nh%E1%BA%A5t-TP-Pleiku-T-Gia-Lai-100063908748940/" TargetMode="External"/><Relationship Id="rId1410" Type="http://schemas.openxmlformats.org/officeDocument/2006/relationships/hyperlink" Target="https://www.facebook.com/p/C%C3%B4ng-an-x%C3%A3-%C4%90%E1%BA%A1i-%C4%90%E1%BB%93ng-Ti%C3%AAn-Du-B%E1%BA%AFc-Ninh-100083357761724/?locale=bg_BG" TargetMode="External"/><Relationship Id="rId296" Type="http://schemas.openxmlformats.org/officeDocument/2006/relationships/hyperlink" Target="https://www.facebook.com/profile.php?id=100057109763911" TargetMode="External"/><Relationship Id="rId2184" Type="http://schemas.openxmlformats.org/officeDocument/2006/relationships/hyperlink" Target="https://www.facebook.com/policetramy/" TargetMode="External"/><Relationship Id="rId2391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156" Type="http://schemas.openxmlformats.org/officeDocument/2006/relationships/hyperlink" Target="https://www.facebook.com/C%C3%B4ng-an-x%C3%A3-Ng%E1%BB%8Dc-Li%C3%AAn-huy%E1%BB%87n-Ng%E1%BB%8Dc-L%E1%BA%B7c-t%E1%BB%89nh-Thanh-Ho%C3%A1-104926648027905/" TargetMode="External"/><Relationship Id="rId363" Type="http://schemas.openxmlformats.org/officeDocument/2006/relationships/hyperlink" Target="https://www.facebook.com/profile.php?id=100081752745610" TargetMode="External"/><Relationship Id="rId570" Type="http://schemas.openxmlformats.org/officeDocument/2006/relationships/hyperlink" Target="https://www.facebook.com/C%C3%B4ng-an-x%C3%A3-Cao-Th%C4%83ng-Tr%C3%B9ng-Kh%C3%A1nh-Cao-B%E1%BA%B1ng-100440365587252" TargetMode="External"/><Relationship Id="rId2044" Type="http://schemas.openxmlformats.org/officeDocument/2006/relationships/hyperlink" Target="https://www.facebook.com/p/C%C3%B4ng-an-th%E1%BB%8B-tr%E1%BA%A5n-G%C3%A0nh-H%C3%A0o-100066347633364/" TargetMode="External"/><Relationship Id="rId2251" Type="http://schemas.openxmlformats.org/officeDocument/2006/relationships/hyperlink" Target="https://longtho.gov.vn/" TargetMode="External"/><Relationship Id="rId223" Type="http://schemas.openxmlformats.org/officeDocument/2006/relationships/hyperlink" Target="https://www.facebook.com/C%C3%B4ng-an-x%C3%A3-M%E1%BB%B9-Kh%C3%A1nh-107555781966294/" TargetMode="External"/><Relationship Id="rId430" Type="http://schemas.openxmlformats.org/officeDocument/2006/relationships/hyperlink" Target="https://www.facebook.com/C%C3%B4ng-an-x%C3%A3-H%C6%B0ng-Y%C3%AAn-B%E1%BA%AFc-103588704738417/" TargetMode="External"/><Relationship Id="rId1060" Type="http://schemas.openxmlformats.org/officeDocument/2006/relationships/hyperlink" Target="https://ankhe.gialai.gov.vn/Phuong-An-Tan/Lien-he.aspx" TargetMode="External"/><Relationship Id="rId2111" Type="http://schemas.openxmlformats.org/officeDocument/2006/relationships/hyperlink" Target="https://www.facebook.com/p/C%C3%B4ng-an-th%E1%BB%8B-tr%E1%BA%A5n-Kon-D%C6%A1ng-Mang-Yang-Gia-Lai-100030929003525/" TargetMode="External"/><Relationship Id="rId1877" Type="http://schemas.openxmlformats.org/officeDocument/2006/relationships/hyperlink" Target="https://nhoquan.ninhbinh.gov.vn/xa-gia-lam" TargetMode="External"/><Relationship Id="rId1737" Type="http://schemas.openxmlformats.org/officeDocument/2006/relationships/hyperlink" Target="https://www.facebook.com/congancamphu/" TargetMode="External"/><Relationship Id="rId1944" Type="http://schemas.openxmlformats.org/officeDocument/2006/relationships/hyperlink" Target="https://kimson.ninhbinh.gov.vn/gioi-thieu/xa-hung-tien" TargetMode="External"/><Relationship Id="rId29" Type="http://schemas.openxmlformats.org/officeDocument/2006/relationships/hyperlink" Target="https://www.facebook.com/C%C3%B4ng-an-x%C3%A3-Qu%C3%A0i-N%C6%B0a-106664584946843/" TargetMode="External"/><Relationship Id="rId1804" Type="http://schemas.openxmlformats.org/officeDocument/2006/relationships/hyperlink" Target="http://chiengsonmocchau.sonla.gov.vn/index.php?module=tochuc&amp;act=view&amp;id=17" TargetMode="External"/><Relationship Id="rId897" Type="http://schemas.openxmlformats.org/officeDocument/2006/relationships/hyperlink" Target="https://www.facebook.com/C%C3%B4ng-an-ph%C6%B0%E1%BB%9Dng-T%C3%A2n-Quang-TP-Tuy%C3%AAn-Quang-113303841376959/" TargetMode="External"/><Relationship Id="rId2578" Type="http://schemas.openxmlformats.org/officeDocument/2006/relationships/hyperlink" Target="https://www.facebook.com/p/C%C3%B4ng-an-x%C3%A3-Ph%C3%BA-Th%E1%BB%8Bnh-100076241621831/" TargetMode="External"/><Relationship Id="rId757" Type="http://schemas.openxmlformats.org/officeDocument/2006/relationships/hyperlink" Target="https://www.facebook.com/C%C3%B4ng-an-x%C3%A3-%C4%90%E1%BA%A1i-S%C6%A1n-%C4%90%C3%B4-L%C6%B0%C6%A1ng-Ngh%E1%BB%87-An-102031518219116/" TargetMode="External"/><Relationship Id="rId964" Type="http://schemas.openxmlformats.org/officeDocument/2006/relationships/hyperlink" Target="https://www.facebook.com/C%C3%B4ng-An-Ph%C6%B0%E1%BB%9Dng-B%E1%BA%AFc-S%C6%A1n-Th%C3%A0nh-Ph%E1%BB%91-Ph%E1%BB%95-Y%C3%AAn-Th%C3%A1i-Nguy%C3%AAn-108697611524039/" TargetMode="External"/><Relationship Id="rId1387" Type="http://schemas.openxmlformats.org/officeDocument/2006/relationships/hyperlink" Target="https://www.quangninh.gov.vn/" TargetMode="External"/><Relationship Id="rId1594" Type="http://schemas.openxmlformats.org/officeDocument/2006/relationships/hyperlink" Target="https://www.facebook.com/p/Tu%E1%BB%95i-tr%E1%BA%BB-C%C3%B4ng-an-Th%C3%A1i-B%C3%ACnh-100068113789461/" TargetMode="External"/><Relationship Id="rId2438" Type="http://schemas.openxmlformats.org/officeDocument/2006/relationships/hyperlink" Target="https://www.facebook.com/p/C%C3%B4ng-an-x%C3%A3-Ngh%C4%A9a-H%C3%B2a-huy%E1%BB%87n-Ch%C6%B0-P%C4%83h-t%E1%BB%89nh-Gia-Lai-100064166857560/" TargetMode="External"/><Relationship Id="rId2645" Type="http://schemas.openxmlformats.org/officeDocument/2006/relationships/hyperlink" Target="https://www.facebook.com/p/C%C3%B4ng-an-x%C3%A3-Qu%E1%BA%A3ng-B%C3%ACnh-huy%E1%BB%87n-Qu%E1%BA%A3ng-X%C6%B0%C6%A1ng-t%E1%BB%89nh-Thanh-Ho%C3%A1-100038006094749/" TargetMode="External"/><Relationship Id="rId93" Type="http://schemas.openxmlformats.org/officeDocument/2006/relationships/hyperlink" Target="https://www.facebook.com/C%C3%B4ng-an-x%C3%A3-Ph%C3%BAc-Kh%C3%A1nh-103864755143217/" TargetMode="External"/><Relationship Id="rId617" Type="http://schemas.openxmlformats.org/officeDocument/2006/relationships/hyperlink" Target="https://www.facebook.com/C%C3%B4ng-an-x%C3%A3-B%E1%BA%A3o-Nam-K%E1%BB%B3-S%C6%A1n-101201118696899/" TargetMode="External"/><Relationship Id="rId824" Type="http://schemas.openxmlformats.org/officeDocument/2006/relationships/hyperlink" Target="https://www.facebook.com/C%C3%B4ng-An-Th%E1%BB%8B-Tr%E1%BA%A5n-S%C6%A1n-L%C6%B0-113841343592858/" TargetMode="External"/><Relationship Id="rId1247" Type="http://schemas.openxmlformats.org/officeDocument/2006/relationships/hyperlink" Target="https://www.facebook.com/tuoitrehaiduong.vn/?locale=nl_NL" TargetMode="External"/><Relationship Id="rId1454" Type="http://schemas.openxmlformats.org/officeDocument/2006/relationships/hyperlink" Target="http://dinhhoa.yendinh.thanhhoa.gov.vn/" TargetMode="External"/><Relationship Id="rId1661" Type="http://schemas.openxmlformats.org/officeDocument/2006/relationships/hyperlink" Target="https://binhyen.dinhhoa.thainguyen.gov.vn/uy-ban-nhan-dan" TargetMode="External"/><Relationship Id="rId2505" Type="http://schemas.openxmlformats.org/officeDocument/2006/relationships/hyperlink" Target="https://huyennampo.dienbien.gov.vn/" TargetMode="External"/><Relationship Id="rId1107" Type="http://schemas.openxmlformats.org/officeDocument/2006/relationships/hyperlink" Target="http://longxuyen.kinhmon.haiduong.gov.vn/" TargetMode="External"/><Relationship Id="rId1314" Type="http://schemas.openxmlformats.org/officeDocument/2006/relationships/hyperlink" Target="https://www.facebook.com/p/C%C3%B4ng-an-th%E1%BB%8B-tr%E1%BA%A5n-Ph%C3%A1t-Di%E1%BB%87m-100078176589503/" TargetMode="External"/><Relationship Id="rId1521" Type="http://schemas.openxmlformats.org/officeDocument/2006/relationships/hyperlink" Target="https://dienphuong.dienban.quangnam.gov.vn/" TargetMode="External"/><Relationship Id="rId20" Type="http://schemas.openxmlformats.org/officeDocument/2006/relationships/hyperlink" Target="https://www.facebook.com/C%C3%B4ng-an-X%C3%A3-Qu%E1%BA%A3ng-L%E1%BA%A1c-Huy%E1%BB%87n-Nho-Quan-Tinh-Ninh-B%C3%ACnh-138093281740704/" TargetMode="External"/><Relationship Id="rId2088" Type="http://schemas.openxmlformats.org/officeDocument/2006/relationships/hyperlink" Target="https://luongson.bacbinh.binhthuan.gov.vn/" TargetMode="External"/><Relationship Id="rId2295" Type="http://schemas.openxmlformats.org/officeDocument/2006/relationships/hyperlink" Target="https://www.facebook.com/p/C%C3%B4ng-an-x%C3%A3-M%E1%BA%A1n-L%E1%BA%A1n-100068243816389/" TargetMode="External"/><Relationship Id="rId267" Type="http://schemas.openxmlformats.org/officeDocument/2006/relationships/hyperlink" Target="https://www.facebook.com/C%C3%B4ng-an-x%C3%A3-Long-An-huy%E1%BB%87n-Ch%C3%A2u-Th%C3%A0nh-t%E1%BB%89nh-Ti%E1%BB%81n-Giang-108599301520000/" TargetMode="External"/><Relationship Id="rId474" Type="http://schemas.openxmlformats.org/officeDocument/2006/relationships/hyperlink" Target="https://www.facebook.com/C%C3%B4ng-an-x%C3%A3-Gia-V%C3%A2n-huy%E1%BB%87n-Gia-Vi%E1%BB%85n-t%E1%BB%89nh-Ninh-B%C3%ACnh-132513915662949/" TargetMode="External"/><Relationship Id="rId2155" Type="http://schemas.openxmlformats.org/officeDocument/2006/relationships/hyperlink" Target="https://thitranchochua.nghiahanh.quangngai.gov.vn/uy-ban-nhan-dan" TargetMode="External"/><Relationship Id="rId127" Type="http://schemas.openxmlformats.org/officeDocument/2006/relationships/hyperlink" Target="https://www.facebook.com/C%C3%B4ng-an-x%C3%A3-Nh%C3%A2n-Khang-L%C3%BD-Nh%C3%A2n-H%C3%A0-Nam-104432418886475/" TargetMode="External"/><Relationship Id="rId681" Type="http://schemas.openxmlformats.org/officeDocument/2006/relationships/hyperlink" Target="https://www.facebook.com/C%C3%B4ng-An-X%C3%A3-An-L%E1%BB%85-103314978693637/" TargetMode="External"/><Relationship Id="rId2362" Type="http://schemas.openxmlformats.org/officeDocument/2006/relationships/hyperlink" Target="https://sonla.gov.vn/doi-ngoai-nhan-dan" TargetMode="External"/><Relationship Id="rId334" Type="http://schemas.openxmlformats.org/officeDocument/2006/relationships/hyperlink" Target="https://www.facebook.com/profile.php?id=100076382373060" TargetMode="External"/><Relationship Id="rId541" Type="http://schemas.openxmlformats.org/officeDocument/2006/relationships/hyperlink" Target="https://www.facebook.com/C%C3%B4ng-An-X%C3%A3-Chi%E1%BB%81ng-%C4%90en-Th%C3%A0nh-Ph%E1%BB%91-S%C6%A1n-La-110177754619157/" TargetMode="External"/><Relationship Id="rId1171" Type="http://schemas.openxmlformats.org/officeDocument/2006/relationships/hyperlink" Target="https://www.facebook.com/capquangthinh.th.vn/?locale=vi_VN" TargetMode="External"/><Relationship Id="rId2015" Type="http://schemas.openxmlformats.org/officeDocument/2006/relationships/hyperlink" Target="https://thangbinh.quangnam.gov.vn/webcenter/portal/bantiepcongdan/pages_tin-tuc/chi-tiet-tin?dDocName=PORTAL259025" TargetMode="External"/><Relationship Id="rId2222" Type="http://schemas.openxmlformats.org/officeDocument/2006/relationships/hyperlink" Target="https://chauthanh.travinh.gov.vn/" TargetMode="External"/><Relationship Id="rId401" Type="http://schemas.openxmlformats.org/officeDocument/2006/relationships/hyperlink" Target="https://www.facebook.com/C%C3%B4ng-an-x%C3%A3-L%E1%BB%A5c-S%C6%A1n-L%E1%BB%A5c-Nam-B%E1%BA%AFc-Giang-108967727587041/" TargetMode="External"/><Relationship Id="rId1031" Type="http://schemas.openxmlformats.org/officeDocument/2006/relationships/hyperlink" Target="https://dienban.quangnam.gov.vn/Default.aspx?tabid=107&amp;NewsViews=8843&amp;language=en-US" TargetMode="External"/><Relationship Id="rId1988" Type="http://schemas.openxmlformats.org/officeDocument/2006/relationships/hyperlink" Target="https://tranyen.yenbai.gov.vn/xa-thi-tran/xa-luong-thinh" TargetMode="External"/><Relationship Id="rId1848" Type="http://schemas.openxmlformats.org/officeDocument/2006/relationships/hyperlink" Target="https://xadungphong.hoabinh.gov.vn/" TargetMode="External"/><Relationship Id="rId191" Type="http://schemas.openxmlformats.org/officeDocument/2006/relationships/hyperlink" Target="https://www.facebook.com/C%C3%B4ng-An-X%C3%A3-N%C3%A0-H%E1%BB%B3-105654585025724/" TargetMode="External"/><Relationship Id="rId1708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1915" Type="http://schemas.openxmlformats.org/officeDocument/2006/relationships/hyperlink" Target="https://hathuong.daitu.thainguyen.gov.vn/" TargetMode="External"/><Relationship Id="rId868" Type="http://schemas.openxmlformats.org/officeDocument/2006/relationships/hyperlink" Target="https://www.facebook.com/C%C3%B4ng-An-T%E1%BB%89nh-B%E1%BA%AFc-Ninh-327933048005632/" TargetMode="External"/><Relationship Id="rId1498" Type="http://schemas.openxmlformats.org/officeDocument/2006/relationships/hyperlink" Target="http://nguyentrai.hadong.hanoi.gov.vn/chuong-trinh-tinh-nguyen-mua-dong-suoi-am-nhan-dan-vung-cao-huyen-song-ma-tinh-son-la" TargetMode="External"/><Relationship Id="rId2549" Type="http://schemas.openxmlformats.org/officeDocument/2006/relationships/hyperlink" Target="https://www.facebook.com/p/C%C3%B4ng-an-x%C3%A3-Ph%C3%BA-L%C3%A2m-C%C3%B4ng-an-Th%E1%BB%8B-x%C3%A3-Nghi-S%C6%A1n-100070199066753/" TargetMode="External"/><Relationship Id="rId728" Type="http://schemas.openxmlformats.org/officeDocument/2006/relationships/hyperlink" Target="https://www.facebook.com/C%C3%B4ng-an-x%C3%A3-%C4%90%E1%BB%93ng-S%C6%A1n-huy%E1%BB%87n-T%C3%A2n-S%C6%A1n-Ph%C3%BA-Th%E1%BB%8D-102218712026057/" TargetMode="External"/><Relationship Id="rId935" Type="http://schemas.openxmlformats.org/officeDocument/2006/relationships/hyperlink" Target="https://www.facebook.com/C%C3%B4ng-an-ph%C6%B0%E1%BB%9Dng-Minh-Xu%C3%A2n-TP-Tuy%C3%AAn-Quang-108052315240917" TargetMode="External"/><Relationship Id="rId1358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1565" Type="http://schemas.openxmlformats.org/officeDocument/2006/relationships/hyperlink" Target="https://www.facebook.com/doanthanhnienconganhanam/" TargetMode="External"/><Relationship Id="rId1772" Type="http://schemas.openxmlformats.org/officeDocument/2006/relationships/hyperlink" Target="http://thrt.quangbinh.gov.vn/tin-tuc-su-kien/dong-chi-chu-tich-uy-ban-nhan-dan-huyen-tuyen-hoa-lam-viec-voi-xa-chau-hoa-2165.html" TargetMode="External"/><Relationship Id="rId2409" Type="http://schemas.openxmlformats.org/officeDocument/2006/relationships/hyperlink" Target="https://duyenhai.travinh.gov.vn/" TargetMode="External"/><Relationship Id="rId2616" Type="http://schemas.openxmlformats.org/officeDocument/2006/relationships/hyperlink" Target="https://www.facebook.com/p/C%C3%B4ng-an-x%C3%A3-Ph%E1%BB%A5c-Linh-huy%E1%BB%87n-%C4%90%E1%BA%A1i-T%E1%BB%AB-100068039233795/" TargetMode="External"/><Relationship Id="rId64" Type="http://schemas.openxmlformats.org/officeDocument/2006/relationships/hyperlink" Target="https://www.facebook.com/C%C3%B4ng-an-x%C3%A3-Ph%C3%BA-Th%E1%BB%8Bnh-huy%E1%BB%87n-Y%C3%AAn-S%C6%A1n-t%E1%BB%89nh-Tuy%C3%AAn-Quang-103957641895763/" TargetMode="External"/><Relationship Id="rId1218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1425" Type="http://schemas.openxmlformats.org/officeDocument/2006/relationships/hyperlink" Target="https://www.bacninh.gov.vn/web/xa-dai-lai" TargetMode="External"/><Relationship Id="rId1632" Type="http://schemas.openxmlformats.org/officeDocument/2006/relationships/hyperlink" Target="http://binhphu.thangbinh.quangnam.gov.vn/" TargetMode="External"/><Relationship Id="rId2199" Type="http://schemas.openxmlformats.org/officeDocument/2006/relationships/hyperlink" Target="https://ttaitu.trieuphong.quangtri.gov.vn/" TargetMode="External"/><Relationship Id="rId378" Type="http://schemas.openxmlformats.org/officeDocument/2006/relationships/hyperlink" Target="https://www.facebook.com/profile.php?id=100076114662948" TargetMode="External"/><Relationship Id="rId585" Type="http://schemas.openxmlformats.org/officeDocument/2006/relationships/hyperlink" Target="https://www.facebook.com/C%C3%B4ng-an-x%C3%A3-C%E1%BA%A9m-Kim-113064937835205/" TargetMode="External"/><Relationship Id="rId792" Type="http://schemas.openxmlformats.org/officeDocument/2006/relationships/hyperlink" Target="https://www.facebook.com/C%C3%B4ng-an-x%C3%A3-%C4%90%C3%B4ng-Cu%C3%B4ng-102277398674332" TargetMode="External"/><Relationship Id="rId2059" Type="http://schemas.openxmlformats.org/officeDocument/2006/relationships/hyperlink" Target="https://vinhthanh.cantho.gov.vn/" TargetMode="External"/><Relationship Id="rId2266" Type="http://schemas.openxmlformats.org/officeDocument/2006/relationships/hyperlink" Target="https://www.facebook.com/p/C%C3%B4ng-An-X%C3%A3-M%C6%B0%E1%BB%9Dng-%E1%BA%A2i-100066310819042/" TargetMode="External"/><Relationship Id="rId2473" Type="http://schemas.openxmlformats.org/officeDocument/2006/relationships/hyperlink" Target="https://ninhson.ninhthuan.gov.vn/portal/Pages/2016/danh-ba-dien-thoai-huyen-ninh-son-eac990.aspx" TargetMode="External"/><Relationship Id="rId2680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238" Type="http://schemas.openxmlformats.org/officeDocument/2006/relationships/hyperlink" Target="https://www.facebook.com/C%C3%B4ng-an-x%C3%A3-M%C6%B0%E1%BB%9Dng-M%C3%ADt-Than-Uy%C3%AAn-Lai-Ch%C3%A2u-104577105644122/" TargetMode="External"/><Relationship Id="rId445" Type="http://schemas.openxmlformats.org/officeDocument/2006/relationships/hyperlink" Target="https://www.facebook.com/C%C3%B4ng-an-x%C3%A3-H%C3%B9ng-Xuy%C3%AAn-huy%E1%BB%87n-%C4%90oan-H%C3%B9ng-t%E1%BB%89nh-Ph%C3%BA-Th%E1%BB%8D-110049931182157/" TargetMode="External"/><Relationship Id="rId652" Type="http://schemas.openxmlformats.org/officeDocument/2006/relationships/hyperlink" Target="https://www.facebook.com/C%C3%B4ng-an-x%C3%A3-B%C3%ACnh-D%C3%A2n-Kim-Th%C3%A0nh-105586182141450/" TargetMode="External"/><Relationship Id="rId1075" Type="http://schemas.openxmlformats.org/officeDocument/2006/relationships/hyperlink" Target="https://www.facebook.com/p/C%C3%B4ng-an-ph%C6%B0%E1%BB%9Dng-Cheo-Reo-th%E1%BB%8B-x%C3%A3-Ayun-Pa-t%E1%BB%89nh-Gia-Lai-100064873659282/" TargetMode="External"/><Relationship Id="rId1282" Type="http://schemas.openxmlformats.org/officeDocument/2006/relationships/hyperlink" Target="https://www.facebook.com/p/C%C3%B4ng-an-th%E1%BB%8B-tr%E1%BA%A5n-Ba-H%C3%A0ng-%C4%90%E1%BB%93i-L%E1%BA%A1c-Thu%E1%BB%B7-Ho%C3%A0-B%C3%ACnh-100079444877071/" TargetMode="External"/><Relationship Id="rId2126" Type="http://schemas.openxmlformats.org/officeDocument/2006/relationships/hyperlink" Target="https://phuthien.gialai.gov.vn/Thi-tran-Phu-Thien/Home.aspx" TargetMode="External"/><Relationship Id="rId2333" Type="http://schemas.openxmlformats.org/officeDocument/2006/relationships/hyperlink" Target="https://www.facebook.com/p/C%C3%B4ng-an-x%C3%A3-Mai-S%C6%A1n-huy%E1%BB%87n-L%E1%BB%A5c-Y%C3%AAn-t%E1%BB%89nh-Y%C3%AAn-B%C3%A1i-100079591086068/" TargetMode="External"/><Relationship Id="rId2540" Type="http://schemas.openxmlformats.org/officeDocument/2006/relationships/hyperlink" Target="https://www.bacninh.gov.vn/web/xa-phu-hoa/uy-ban-nhan-dan" TargetMode="External"/><Relationship Id="rId305" Type="http://schemas.openxmlformats.org/officeDocument/2006/relationships/hyperlink" Target="https://www.facebook.com/Policekhamduc" TargetMode="External"/><Relationship Id="rId512" Type="http://schemas.openxmlformats.org/officeDocument/2006/relationships/hyperlink" Target="https://www.facebook.com/C%C3%B4ng-an-x%C3%A3-Chi%E1%BB%81ng-Sung-huy%E1%BB%87n-Mai-S%C6%A1n-t%E1%BB%89nh-S%C6%A1n-La-108596898117094/" TargetMode="External"/><Relationship Id="rId1142" Type="http://schemas.openxmlformats.org/officeDocument/2006/relationships/hyperlink" Target="https://www.facebook.com/p/C%C3%B4ng-an-ph%C6%B0%E1%BB%9Dng-Ph%C3%A1o-%C4%90%C3%A0i-100083329063004/" TargetMode="External"/><Relationship Id="rId2400" Type="http://schemas.openxmlformats.org/officeDocument/2006/relationships/hyperlink" Target="https://www.facebook.com/dtncatphp/" TargetMode="External"/><Relationship Id="rId1002" Type="http://schemas.openxmlformats.org/officeDocument/2006/relationships/hyperlink" Target="https://www.facebook.com/p/C%C3%B4ng-an-huy%E1%BB%87n-Tr%C3%B9ng-Kh%C3%A1nh-Cao-B%E1%BA%B1ng-100067421203974/" TargetMode="External"/><Relationship Id="rId1959" Type="http://schemas.openxmlformats.org/officeDocument/2006/relationships/hyperlink" Target="https://tranyen.yenbai.gov.vn/tin-moi-nhat/?UserKey=Tran-Yen-cong-bo-Quyet-dinh-cua-UBND-tinh-ve-cong-nhan-xa-Hung-Khanh-dat-xa-nong-thon-moi-" TargetMode="External"/><Relationship Id="rId1819" Type="http://schemas.openxmlformats.org/officeDocument/2006/relationships/hyperlink" Target="https://sonla.gov.vn/tin-tuc-su-kien?p_p_auth=EkuhMt9s&amp;p_p_id=101&amp;p_p_lifecycle=0&amp;p_p_col_id=column-2&amp;p_p_col_count=13&amp;p_r_p_564233524_categoryId=1653523" TargetMode="External"/><Relationship Id="rId2190" Type="http://schemas.openxmlformats.org/officeDocument/2006/relationships/hyperlink" Target="https://www.facebook.com/p/C%C3%B4ng-an-th%E1%BB%8B-tr%E1%BA%A5n-H%E1%BB%93-X%C3%A1-100069246517834/" TargetMode="External"/><Relationship Id="rId162" Type="http://schemas.openxmlformats.org/officeDocument/2006/relationships/hyperlink" Target="https://www.facebook.com/C%C3%B4ng-an-x%C3%A3-Ng%C5%A9-L%E1%BA%A1c-114244790861890/" TargetMode="External"/><Relationship Id="rId2050" Type="http://schemas.openxmlformats.org/officeDocument/2006/relationships/hyperlink" Target="https://www.facebook.com/p/C%C3%B4ng-an-th%E1%BB%8B-tr%E1%BA%A5n-M%E1%BB%8F-C%C3%A0y-100070026467603/" TargetMode="External"/><Relationship Id="rId979" Type="http://schemas.openxmlformats.org/officeDocument/2006/relationships/hyperlink" Target="https://www.facebook.com/C%C3%B4ng-An-Ph%C6%B0%E1%BB%9Dng-2-TP-V%C4%A9nh-Long-109010901515887/" TargetMode="External"/><Relationship Id="rId839" Type="http://schemas.openxmlformats.org/officeDocument/2006/relationships/hyperlink" Target="https://www.facebook.com/C%C3%B4ng-an-th%E1%BB%8B-tr%E1%BA%A5n-Ho%C3%A0-B%C3%ACnh-1-103653521135853/" TargetMode="External"/><Relationship Id="rId1469" Type="http://schemas.openxmlformats.org/officeDocument/2006/relationships/hyperlink" Target="https://kimson.ninhbinh.gov.vn/gioi-thieu/xa-dong-huong" TargetMode="External"/><Relationship Id="rId1676" Type="http://schemas.openxmlformats.org/officeDocument/2006/relationships/hyperlink" Target="https://www.facebook.com/2989507731110964" TargetMode="External"/><Relationship Id="rId1883" Type="http://schemas.openxmlformats.org/officeDocument/2006/relationships/hyperlink" Target="https://giaothanh.thanhphu.bentre.gov.vn/" TargetMode="External"/><Relationship Id="rId906" Type="http://schemas.openxmlformats.org/officeDocument/2006/relationships/hyperlink" Target="https://www.facebook.com/C%C3%B4ng-an-Ph%C6%B0%E1%BB%9Dng-Qu%E1%BA%A3ng-Vinh-TP-S%E1%BA%A7m-S%C6%A1n-100414988523709/" TargetMode="External"/><Relationship Id="rId1329" Type="http://schemas.openxmlformats.org/officeDocument/2006/relationships/hyperlink" Target="https://tambinh.vinhlong.gov.vn/" TargetMode="External"/><Relationship Id="rId1536" Type="http://schemas.openxmlformats.org/officeDocument/2006/relationships/hyperlink" Target="https://www.facebook.com/p/C%C3%B4ng-an-x%C3%A3-An-%C4%90i%E1%BB%81n-Th%E1%BA%A1nh-Ph%C3%BA-B%E1%BA%BFn-Tre-100069511072433/" TargetMode="External"/><Relationship Id="rId1743" Type="http://schemas.openxmlformats.org/officeDocument/2006/relationships/hyperlink" Target="https://www.facebook.com/p/C%C3%B4ng-an-x%C3%A3-C%E1%BA%A9m-Th%C3%A0nh-C%E1%BA%A9m-Xuy%C3%AAn-H%C3%A0-T%C4%A9nh-100047701147924/" TargetMode="External"/><Relationship Id="rId1950" Type="http://schemas.openxmlformats.org/officeDocument/2006/relationships/hyperlink" Target="https://thanhson.phutho.gov.vn/" TargetMode="External"/><Relationship Id="rId35" Type="http://schemas.openxmlformats.org/officeDocument/2006/relationships/hyperlink" Target="https://www.facebook.com/C%C3%B4ng-an-x%C3%A3-Phong-D%E1%BB%A5-huy%C3%AAn-Ti%C3%AAn-Y%C3%AAn-t%E1%BB%89nh-Qu%E1%BA%A3ng-Ninh-101229338975645/" TargetMode="External"/><Relationship Id="rId1603" Type="http://schemas.openxmlformats.org/officeDocument/2006/relationships/hyperlink" Target="https://www.facebook.com/p/C%C3%B4ng-an-x%C3%A3-B%C3%A0n-%C4%90%E1%BA%A1t-huy%E1%BB%87n-Ph%C3%BA-B%C3%ACnh-t%E1%BB%89nh-Th%C3%A1i-Nguy%C3%AAn-100076044646509/" TargetMode="External"/><Relationship Id="rId1810" Type="http://schemas.openxmlformats.org/officeDocument/2006/relationships/hyperlink" Target="https://congbobanan.toaan.gov.vn/3ta60185t1cvn/" TargetMode="External"/><Relationship Id="rId489" Type="http://schemas.openxmlformats.org/officeDocument/2006/relationships/hyperlink" Target="https://www.facebook.com/C%C3%B4ng-an-x%C3%A3-Gia-H%C3%B2a-109583384757280/" TargetMode="External"/><Relationship Id="rId696" Type="http://schemas.openxmlformats.org/officeDocument/2006/relationships/hyperlink" Target="https://www.facebook.com/C%C3%B4ng-an-x%C3%A3-An-B%C3%ACnh-101861482060385/" TargetMode="External"/><Relationship Id="rId2377" Type="http://schemas.openxmlformats.org/officeDocument/2006/relationships/hyperlink" Target="https://sotuphap.sonla.gov.vn/1303/31661/61891/541771/hdph-pho-bien-gdpl/so-tu-phap-tinh-son-la-to-chuc-hoi-nghi-tuyen-truyen-pho-bien-giao-duc-phap-luat-cho-nhan-dan-xa" TargetMode="External"/><Relationship Id="rId2584" Type="http://schemas.openxmlformats.org/officeDocument/2006/relationships/hyperlink" Target="https://phuonggiao.vonhai.thainguyen.gov.vn/" TargetMode="External"/><Relationship Id="rId349" Type="http://schemas.openxmlformats.org/officeDocument/2006/relationships/hyperlink" Target="https://www.facebook.com/cattvinhan/" TargetMode="External"/><Relationship Id="rId556" Type="http://schemas.openxmlformats.org/officeDocument/2006/relationships/hyperlink" Target="https://www.facebook.com/C%C3%B4ng-an-x%C3%A3-Ch%C3%A2u-Th%C3%B4n-huy%E1%BB%87n-Qu%E1%BA%BF-Phong-108702278218334/" TargetMode="External"/><Relationship Id="rId763" Type="http://schemas.openxmlformats.org/officeDocument/2006/relationships/hyperlink" Target="https://www.facebook.com/C%C3%B4ng-an-x%C3%A3-%C4%90%E1%BA%A1i-Hi%E1%BB%87p-103092992172656/" TargetMode="External"/><Relationship Id="rId1186" Type="http://schemas.openxmlformats.org/officeDocument/2006/relationships/hyperlink" Target="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" TargetMode="External"/><Relationship Id="rId1393" Type="http://schemas.openxmlformats.org/officeDocument/2006/relationships/hyperlink" Target="https://bugiamap.binhphuoc.gov.vn/vi/dako/" TargetMode="External"/><Relationship Id="rId2237" Type="http://schemas.openxmlformats.org/officeDocument/2006/relationships/hyperlink" Target="https://www.facebook.com/p/C%C3%B4ng-an-x%C3%A3-Long-%C4%90%E1%BB%8Bnh-B%C3%ACnh-%C4%90%E1%BA%A1i-B%E1%BA%BFn-Tre-100071515598705/" TargetMode="External"/><Relationship Id="rId2444" Type="http://schemas.openxmlformats.org/officeDocument/2006/relationships/hyperlink" Target="https://nghialac.nghiadan.nghean.gov.vn/" TargetMode="External"/><Relationship Id="rId209" Type="http://schemas.openxmlformats.org/officeDocument/2006/relationships/hyperlink" Target="https://www.facebook.com/C%C3%B4ng-an-x%C3%A3-Mai-S%C6%A1n-100688072133491/" TargetMode="External"/><Relationship Id="rId416" Type="http://schemas.openxmlformats.org/officeDocument/2006/relationships/hyperlink" Target="https://www.facebook.com/C%C3%B4ng-an-x%C3%A3-H%E1%BA%A3i-Ph%C6%B0%C6%A1ng-101551119297222/" TargetMode="External"/><Relationship Id="rId970" Type="http://schemas.openxmlformats.org/officeDocument/2006/relationships/hyperlink" Target="https://www.facebook.com/C%C3%B4ng-an-ph%C6%B0%E1%BB%9Dng-8-Tp-Tr%C3%A0-Vinh-112760101085424/" TargetMode="External"/><Relationship Id="rId1046" Type="http://schemas.openxmlformats.org/officeDocument/2006/relationships/hyperlink" Target="https://dichvucong.bentre.gov.vn/dichvucong/thongke/ajaxChiTietThang&amp;nam=2023&amp;ma_don_vi=DV_UBND_PHUONG5_TPBT&amp;ma_co_quan=UBNDTP" TargetMode="External"/><Relationship Id="rId1253" Type="http://schemas.openxmlformats.org/officeDocument/2006/relationships/hyperlink" Target="https://www.facebook.com/Anninh24hnamdinh/" TargetMode="External"/><Relationship Id="rId2651" Type="http://schemas.openxmlformats.org/officeDocument/2006/relationships/hyperlink" Target="https://quangtrach.quangbinh.gov.vn/" TargetMode="External"/><Relationship Id="rId623" Type="http://schemas.openxmlformats.org/officeDocument/2006/relationships/hyperlink" Target="https://www.facebook.com/C%C3%B4ng-an-x%C3%A3-B%E1%BA%A3n-C%C3%A1i-huy%E1%BB%87n-B%E1%BA%AFc-H%C3%A0-t%E1%BB%89nh-L%C3%A0o-Cai-108603178444338/" TargetMode="External"/><Relationship Id="rId830" Type="http://schemas.openxmlformats.org/officeDocument/2006/relationships/hyperlink" Target="https://www.facebook.com/C%C3%B4ng-an-Th%E1%BB%8B-tr%E1%BA%A5n-Nham-Bi%E1%BB%81n-Y%C3%AAn-D%C5%A9ng-107804837772231/" TargetMode="External"/><Relationship Id="rId1460" Type="http://schemas.openxmlformats.org/officeDocument/2006/relationships/hyperlink" Target="https://www.facebook.com/people/C%C3%B4ng-an-x%C3%A3-%C4%90%E1%BB%8Bnh-T%C4%83ng/100063687005676/" TargetMode="External"/><Relationship Id="rId2304" Type="http://schemas.openxmlformats.org/officeDocument/2006/relationships/hyperlink" Target="http://myhung.quanghoa.caobang.gov.vn/" TargetMode="External"/><Relationship Id="rId2511" Type="http://schemas.openxmlformats.org/officeDocument/2006/relationships/hyperlink" Target="https://www.facebook.com/p/C%C3%B4ng-an-x%C3%A3-Ph%C3%B9ng-H%C6%B0ng-Kho%C3%A1i-Ch%C3%A2u-100063678513770/" TargetMode="External"/><Relationship Id="rId1113" Type="http://schemas.openxmlformats.org/officeDocument/2006/relationships/hyperlink" Target="https://quynhxuan.hoangmai.nghean.gov.vn/" TargetMode="External"/><Relationship Id="rId1320" Type="http://schemas.openxmlformats.org/officeDocument/2006/relationships/hyperlink" Target="https://www.facebook.com/p/C%C3%B4ng-an-Huy%E1%BB%87n-Qu%E1%BA%A3ng-Ho%C3%A0-100066298073486/" TargetMode="External"/><Relationship Id="rId2094" Type="http://schemas.openxmlformats.org/officeDocument/2006/relationships/hyperlink" Target="https://vangia.vanninh.khanhhoa.gov.vn/" TargetMode="External"/><Relationship Id="rId273" Type="http://schemas.openxmlformats.org/officeDocument/2006/relationships/hyperlink" Target="https://www.facebook.com/C%C3%B4ng-an-x%C3%A3-Li%E1%BB%85u-%C4%90%C3%B4-108959581838784/" TargetMode="External"/><Relationship Id="rId480" Type="http://schemas.openxmlformats.org/officeDocument/2006/relationships/hyperlink" Target="https://www.facebook.com/C%C3%B4ng-an-x%C3%A3-Gia-Ph%C6%B0%C6%A1ng-111166031267803/" TargetMode="External"/><Relationship Id="rId2161" Type="http://schemas.openxmlformats.org/officeDocument/2006/relationships/hyperlink" Target="https://dbnd.quangbinh.gov.vn/chi-tiet-tin/-/view-article/1/1515633979416/1670998738016" TargetMode="External"/><Relationship Id="rId133" Type="http://schemas.openxmlformats.org/officeDocument/2006/relationships/hyperlink" Target="https://www.facebook.com/C%C3%B4ng-an-x%C3%A3-Nghi-Kim-th%C3%A0nh-ph%E1%BB%91-Vinh-t%E1%BB%89nh-Ngh%E1%BB%87-An-109538254545286/" TargetMode="External"/><Relationship Id="rId340" Type="http://schemas.openxmlformats.org/officeDocument/2006/relationships/hyperlink" Target="https://www.facebook.com/cattchuprong" TargetMode="External"/><Relationship Id="rId2021" Type="http://schemas.openxmlformats.org/officeDocument/2006/relationships/hyperlink" Target="https://lamcot-tanyen.bacgiang.gov.vn/" TargetMode="External"/><Relationship Id="rId200" Type="http://schemas.openxmlformats.org/officeDocument/2006/relationships/hyperlink" Target="https://www.facebook.com/C%C3%B4ng-an-x%C3%A3-Minh-Qu%C3%A2n-106455881543753" TargetMode="External"/><Relationship Id="rId1787" Type="http://schemas.openxmlformats.org/officeDocument/2006/relationships/hyperlink" Target="https://www.facebook.com/p/C%C3%B4ng-an-x%C3%A3-Ch%C3%A2u-Ti%E1%BA%BFn-Qu%E1%BB%B3-H%E1%BB%A3p-100063616740624/" TargetMode="External"/><Relationship Id="rId1994" Type="http://schemas.openxmlformats.org/officeDocument/2006/relationships/hyperlink" Target="https://xalacluong.hoabinh.gov.vn/" TargetMode="External"/><Relationship Id="rId79" Type="http://schemas.openxmlformats.org/officeDocument/2006/relationships/hyperlink" Target="https://www.facebook.com/C%C3%B4ng-an-x%C3%A3-Ph%C3%BA-L%E1%BB%99cCan-L%E1%BB%99c-H%C3%A0-T%C4%A9nh-111278800510314/" TargetMode="External"/><Relationship Id="rId1647" Type="http://schemas.openxmlformats.org/officeDocument/2006/relationships/hyperlink" Target="http://binhtuong.tayson.binhdinh.gov.vn/" TargetMode="External"/><Relationship Id="rId1854" Type="http://schemas.openxmlformats.org/officeDocument/2006/relationships/hyperlink" Target="https://mucangchai.yenbai.gov.vn/" TargetMode="External"/><Relationship Id="rId1507" Type="http://schemas.openxmlformats.org/officeDocument/2006/relationships/hyperlink" Target="https://dakdoa.gialai.gov.vn/Xa-Dak-Krong/Tin-tuc/Hoat-dong-xa.aspx" TargetMode="External"/><Relationship Id="rId1714" Type="http://schemas.openxmlformats.org/officeDocument/2006/relationships/hyperlink" Target="https://congliem.nongcong.thanhhoa.gov.vn/web/trang-chu/can-bo-chuc-ubnd-xa-cong-liem.html" TargetMode="External"/><Relationship Id="rId1921" Type="http://schemas.openxmlformats.org/officeDocument/2006/relationships/hyperlink" Target="https://hoabinh.kontumcity.kontum.gov.vn/" TargetMode="External"/><Relationship Id="rId2488" Type="http://schemas.openxmlformats.org/officeDocument/2006/relationships/hyperlink" Target="https://www.facebook.com/p/C%C3%B4ng-an-x%C3%A3-Ninh-H%E1%BA%A3i-100078454072636/" TargetMode="External"/><Relationship Id="rId1297" Type="http://schemas.openxmlformats.org/officeDocument/2006/relationships/hyperlink" Target="https://www.facebook.com/DTNCAKC/" TargetMode="External"/><Relationship Id="rId667" Type="http://schemas.openxmlformats.org/officeDocument/2006/relationships/hyperlink" Target="https://www.facebook.com/C%C3%B4ng-an-x%C3%A3-An-Thanh-huy%E1%BB%87n-Qu%E1%BB%B3nh-Ph%E1%BB%A5-t%E1%BB%89nh-Th%C3%A1i-B%C3%ACnh-111265964525922/" TargetMode="External"/><Relationship Id="rId874" Type="http://schemas.openxmlformats.org/officeDocument/2006/relationships/hyperlink" Target="https://www.facebook.com/C%C3%B4ng-an-ph%C6%B0%E1%BB%9Dng-Y%C3%AAn-Th%E1%BB%8Bnh-TpY%C3%AAn-B%C3%A1i-101804662020734/" TargetMode="External"/><Relationship Id="rId2348" Type="http://schemas.openxmlformats.org/officeDocument/2006/relationships/hyperlink" Target="https://tranyen.yenbai.gov.vn/xa-thi-tran/ubnd-xa-minh-quan" TargetMode="External"/><Relationship Id="rId2555" Type="http://schemas.openxmlformats.org/officeDocument/2006/relationships/hyperlink" Target="https://www.facebook.com/p/C%C3%B4ng-an-x%C3%A3-Ph%C3%BA-Long-100069587830858/" TargetMode="External"/><Relationship Id="rId527" Type="http://schemas.openxmlformats.org/officeDocument/2006/relationships/hyperlink" Target="https://www.facebook.com/C%C3%B4ng-an-x%C3%A3-Chi%E1%BB%81ng-Khoa-huy%E1%BB%87n-V%C3%A2n-H%E1%BB%93-105731138410995/" TargetMode="External"/><Relationship Id="rId734" Type="http://schemas.openxmlformats.org/officeDocument/2006/relationships/hyperlink" Target="https://www.facebook.com/C%C3%B4ng-an-x%C3%A3-%C4%90%E1%BB%93ng-Kh%C3%AA-107070298123008/" TargetMode="External"/><Relationship Id="rId941" Type="http://schemas.openxmlformats.org/officeDocument/2006/relationships/hyperlink" Target="https://www.facebook.com/C%C3%B4ng-an-ph%C6%B0%E1%BB%9Dng-M%E1%BB%B9-L%C3%A2m-104927181761602/" TargetMode="External"/><Relationship Id="rId1157" Type="http://schemas.openxmlformats.org/officeDocument/2006/relationships/hyperlink" Target="https://phuxa.thainguyencity.gov.vn/" TargetMode="External"/><Relationship Id="rId1364" Type="http://schemas.openxmlformats.org/officeDocument/2006/relationships/hyperlink" Target="https://mangyang.gialai.gov.vn/Xa-de-Ar" TargetMode="External"/><Relationship Id="rId1571" Type="http://schemas.openxmlformats.org/officeDocument/2006/relationships/hyperlink" Target="https://www.facebook.com/p/C%C3%B4ng-an-x%C3%A3-An-Ph%C3%BA-huy%E1%BB%87n-L%E1%BB%A5c-Y%C3%AAn-t%E1%BB%89nh-Y%C3%AAn-B%C3%A1i-100081899742546/" TargetMode="External"/><Relationship Id="rId2208" Type="http://schemas.openxmlformats.org/officeDocument/2006/relationships/hyperlink" Target="https://chauthanh.tayninh.gov.vn/" TargetMode="External"/><Relationship Id="rId2415" Type="http://schemas.openxmlformats.org/officeDocument/2006/relationships/hyperlink" Target="https://www.facebook.com/p/Tr%C6%B0%E1%BB%9Dng-THCS-T%C3%A1i-S%C6%A1n-T%E1%BB%A9-K%E1%BB%B3-H%E1%BA%A3i-D%C6%B0%C6%A1ng-100064847536588/" TargetMode="External"/><Relationship Id="rId2622" Type="http://schemas.openxmlformats.org/officeDocument/2006/relationships/hyperlink" Target="https://vksndtc.gov.vn/UserControls/Publishing/News/BinhLuan/pFormPrint.aspx?UrlListProcess=22D48E3E00E317DB107E3706F225B1CE22F006B7C704FC8B6894F6ABCA85660A&amp;ItemID=11001&amp;webP=portal" TargetMode="External"/><Relationship Id="rId70" Type="http://schemas.openxmlformats.org/officeDocument/2006/relationships/hyperlink" Target="https://www.facebook.com/C%C3%B4ng-an-x%C3%A3-Ph%C3%BA-S%C6%A1n-huy%E1%BB%87n-Ch%E1%BB%A3-L%C3%A1ch-t%E1%BB%89nh-B%E1%BA%BFn-Tre-100250505641860/" TargetMode="External"/><Relationship Id="rId801" Type="http://schemas.openxmlformats.org/officeDocument/2006/relationships/hyperlink" Target="https://www.facebook.com/C%C3%B4ng-an-x%C3%A3-%C4%90%C3%A0-S%C6%A1n-102616944930262/" TargetMode="External"/><Relationship Id="rId1017" Type="http://schemas.openxmlformats.org/officeDocument/2006/relationships/hyperlink" Target="https://www.bacninh.gov.vn/web/phuong-inh-bang" TargetMode="External"/><Relationship Id="rId1224" Type="http://schemas.openxmlformats.org/officeDocument/2006/relationships/hyperlink" Target="https://tpbacninh.bacninh.gov.vn/ubnd-phuong-van-an" TargetMode="External"/><Relationship Id="rId1431" Type="http://schemas.openxmlformats.org/officeDocument/2006/relationships/hyperlink" Target="https://doluong.nghean.gov.vn/dai-son/gioi-thieu-chung-xa-dai-son-365203" TargetMode="External"/><Relationship Id="rId177" Type="http://schemas.openxmlformats.org/officeDocument/2006/relationships/hyperlink" Target="https://www.facebook.com/C%C3%B4ng-an-x%C3%A3-Nam-H%C3%B2a-huy%E1%BB%87n-%C4%90%E1%BB%93ng-H%E1%BB%B7-t%E1%BB%89nh-Th%C3%A1i-Nguy%C3%AAn-109135718145983/" TargetMode="External"/><Relationship Id="rId384" Type="http://schemas.openxmlformats.org/officeDocument/2006/relationships/hyperlink" Target="https://www.facebook.com/profile.php?id=100095326246822" TargetMode="External"/><Relationship Id="rId591" Type="http://schemas.openxmlformats.org/officeDocument/2006/relationships/hyperlink" Target="https://www.facebook.com/C%C3%B4ng-An-X%C3%A3-C%E1%BA%A3nh-Th%E1%BB%A5y-108994691344796/" TargetMode="External"/><Relationship Id="rId2065" Type="http://schemas.openxmlformats.org/officeDocument/2006/relationships/hyperlink" Target="http://ttphumy.phumy.binhdinh.gov.vn/" TargetMode="External"/><Relationship Id="rId2272" Type="http://schemas.openxmlformats.org/officeDocument/2006/relationships/hyperlink" Target="https://www.facebook.com/tuoitrecongansonla/" TargetMode="External"/><Relationship Id="rId244" Type="http://schemas.openxmlformats.org/officeDocument/2006/relationships/hyperlink" Target="https://www.facebook.com/C%C3%B4ng-an-x%C3%A3-M%C6%B0%E1%BB%9Dng-Hung-huy%E1%BB%87n-S%C3%B4ng-M%C3%A3-t%E1%BB%89nh-S%C6%A1n-La-100837338249466/" TargetMode="External"/><Relationship Id="rId1081" Type="http://schemas.openxmlformats.org/officeDocument/2006/relationships/hyperlink" Target="https://www.facebook.com/p/C%C3%B4ng-an-ph%C6%B0%E1%BB%9Dng-H%E1%BA%A3i-Ninh-CATX-Nghi-S%C6%A1n-100064471550495/" TargetMode="External"/><Relationship Id="rId451" Type="http://schemas.openxmlformats.org/officeDocument/2006/relationships/hyperlink" Target="https://www.facebook.com/C%C3%B4ng-an-x%C3%A3-H%C3%B9ng-Long-102472215289536/" TargetMode="External"/><Relationship Id="rId2132" Type="http://schemas.openxmlformats.org/officeDocument/2006/relationships/hyperlink" Target="https://www.facebook.com/anttTtPhuLoc/" TargetMode="External"/><Relationship Id="rId104" Type="http://schemas.openxmlformats.org/officeDocument/2006/relationships/hyperlink" Target="https://www.facebook.com/C%C3%B4ng-an-x%C3%A3-Ph%C3%ACn-H%E1%BB%93-N%E1%BA%ADm-P%E1%BB%93-%C4%90i%E1%BB%87n-Bi%C3%AAn-100657942233361/" TargetMode="External"/><Relationship Id="rId311" Type="http://schemas.openxmlformats.org/officeDocument/2006/relationships/hyperlink" Target="https://www.facebook.com/profile.php?id=100072391721884" TargetMode="External"/><Relationship Id="rId1898" Type="http://schemas.openxmlformats.org/officeDocument/2006/relationships/hyperlink" Target="https://www.facebook.com/CAHGiaVien/" TargetMode="External"/><Relationship Id="rId1758" Type="http://schemas.openxmlformats.org/officeDocument/2006/relationships/hyperlink" Target="https://www.facebook.com/p/Tu%E1%BB%95i-tr%E1%BA%BB-C%C3%B4ng-an-t%E1%BB%89nh-B%E1%BA%AFc-K%E1%BA%A1n-100057574024652/" TargetMode="External"/><Relationship Id="rId1965" Type="http://schemas.openxmlformats.org/officeDocument/2006/relationships/hyperlink" Target="https://www.facebook.com/p/C%C3%B4ng-an-x%C3%A3-H%C6%B0ng-Thu%E1%BA%ADn-100069447652528/" TargetMode="External"/><Relationship Id="rId1618" Type="http://schemas.openxmlformats.org/officeDocument/2006/relationships/hyperlink" Target="https://binhduong.hoaan.caobang.gov.vn/" TargetMode="External"/><Relationship Id="rId1825" Type="http://schemas.openxmlformats.org/officeDocument/2006/relationships/hyperlink" Target="https://maichau.hoabinh.gov.vn/index.php?option=com_content&amp;view=article&amp;id=203:gi-i-thi-u-ubnd-xa-ba-khan-2&amp;catid=14&amp;Itemid=643&amp;lang=vi" TargetMode="External"/><Relationship Id="rId2599" Type="http://schemas.openxmlformats.org/officeDocument/2006/relationships/hyperlink" Target="https://www.facebook.com/p/C%C3%B4ng-an-x%C3%A3-Ph%C6%B0%E1%BB%9Bc-Kh%C3%A1nh-100083332121186/" TargetMode="External"/><Relationship Id="rId778" Type="http://schemas.openxmlformats.org/officeDocument/2006/relationships/hyperlink" Target="https://www.facebook.com/C%C3%B4ng-an-x%C3%A3-%C4%90%C4%83k-M%C3%B4n-103632661474231/" TargetMode="External"/><Relationship Id="rId985" Type="http://schemas.openxmlformats.org/officeDocument/2006/relationships/hyperlink" Target="https://www.facebook.com/C%C3%B4ng-an-ph%C6%B0%E1%BB%9Dng-%C4%90%E1%BB%93ng-V%C4%83n-103107378932752/" TargetMode="External"/><Relationship Id="rId2459" Type="http://schemas.openxmlformats.org/officeDocument/2006/relationships/hyperlink" Target="https://soxaydung.thaibinh.gov.vn/tin-tuc/-du-an-phat-trien-nha-o-thuong-mai-khu-dan-cu-thon-thai-xa-n.html" TargetMode="External"/><Relationship Id="rId2666" Type="http://schemas.openxmlformats.org/officeDocument/2006/relationships/hyperlink" Target="https://dbnd.quangbinh.gov.vn/chi-tiet-tin/-/view-article/1/1515633979427/1689756165816" TargetMode="External"/><Relationship Id="rId638" Type="http://schemas.openxmlformats.org/officeDocument/2006/relationships/hyperlink" Target="https://www.facebook.com/C%C3%B4ng-an-x%C3%A3-B%C3%ACnh-S%C6%A1n-L%E1%BB%A5c-Nam-B%E1%BA%AFc-Giang-105030825517549/" TargetMode="External"/><Relationship Id="rId845" Type="http://schemas.openxmlformats.org/officeDocument/2006/relationships/hyperlink" Target="https://www.facebook.com/C%C3%B4ng-an-th%E1%BB%8B-tr%E1%BA%A5n-C%E1%BB%95-L%E1%BB%85-105453061786233/" TargetMode="External"/><Relationship Id="rId1268" Type="http://schemas.openxmlformats.org/officeDocument/2006/relationships/hyperlink" Target="https://www.facebook.com/p/C%C3%B4ng-an-Th%C3%A0nh-Ph%E1%BB%91-Nha-Trang-100069123480296/" TargetMode="External"/><Relationship Id="rId1475" Type="http://schemas.openxmlformats.org/officeDocument/2006/relationships/hyperlink" Target="https://www.facebook.com/p/C%C3%B4ng-an-x%C3%A3-%C4%90%E1%BB%93ng-L%E1%BB%A3i-CAH-Tri%E1%BB%87u-S%C6%A1n-Thanh-H%C3%B3a-100082496505583/" TargetMode="External"/><Relationship Id="rId1682" Type="http://schemas.openxmlformats.org/officeDocument/2006/relationships/hyperlink" Target="https://thongke.nghean.gov.vn/tin-hoat-dong/cuc-thong-ke-nghe-an-trao-qua-ung-ho-xa-chieu-luu-huyen-ky-son-tinh-nghe-an-453251" TargetMode="External"/><Relationship Id="rId2319" Type="http://schemas.openxmlformats.org/officeDocument/2006/relationships/hyperlink" Target="https://tiengiang.gov.vn/" TargetMode="External"/><Relationship Id="rId2526" Type="http://schemas.openxmlformats.org/officeDocument/2006/relationships/hyperlink" Target="https://yenlap.phutho.gov.vn/khu-dinh-xa-phuc-khanh-to-chuc-ngay-hoi-dai-doan-ket-toan-dan-toc/" TargetMode="External"/><Relationship Id="rId705" Type="http://schemas.openxmlformats.org/officeDocument/2006/relationships/hyperlink" Target="https://www.facebook.com/C%C3%B4ng-an-x%C3%A3-%C4%90i%E1%BB%87n-Ph%C6%B0%C6%A1ng-105081908689851" TargetMode="External"/><Relationship Id="rId1128" Type="http://schemas.openxmlformats.org/officeDocument/2006/relationships/hyperlink" Target="https://www.facebook.com/p/C%C3%B4ng-an-ph%C6%B0%E1%BB%9Dng-Nam-Ti%E1%BA%BFn-Ph%E1%BB%95-Y%C3%AAn-Th%C3%A1i-Nguy%C3%AAn-100072436509263/" TargetMode="External"/><Relationship Id="rId1335" Type="http://schemas.openxmlformats.org/officeDocument/2006/relationships/hyperlink" Target="https://hscvvq.hatinh.gov.vn/vuquang/vbpq.nsf/72606071E1411D3E4725863300181920/$file/QD%20kien%20toan%20Trang%20TT%C4%90T%20va%20Dai%20TT%202020(03.12.2020_10h46p38)_signed.pdf" TargetMode="External"/><Relationship Id="rId1542" Type="http://schemas.openxmlformats.org/officeDocument/2006/relationships/hyperlink" Target="https://www.facebook.com/p/C%C3%B4ng-an-ph%C6%B0%E1%BB%9Dng-An-B%C3%ACnh-Thu%E1%BA%ADn-Th%C3%A0nh-B%E1%BA%AFc-Ninh-100072396103209/" TargetMode="External"/><Relationship Id="rId912" Type="http://schemas.openxmlformats.org/officeDocument/2006/relationships/hyperlink" Target="https://www.facebook.com/C%C3%B4ng-an-ph%C6%B0%E1%BB%9Dng-Phan-%C4%90%C3%ACnh-Ph%C3%B9ng-111025591372785/" TargetMode="External"/><Relationship Id="rId41" Type="http://schemas.openxmlformats.org/officeDocument/2006/relationships/hyperlink" Target="https://www.facebook.com/C%C3%B4ng-an-x%C3%A3-Phan-110593604580538" TargetMode="External"/><Relationship Id="rId1402" Type="http://schemas.openxmlformats.org/officeDocument/2006/relationships/hyperlink" Target="https://daksao.huyentumorong.kontum.gov.vn/" TargetMode="External"/><Relationship Id="rId288" Type="http://schemas.openxmlformats.org/officeDocument/2006/relationships/hyperlink" Target="https://www.facebook.com/p/C%C3%B4ng-an-th%E1%BB%8B-tr%E1%BA%A5n-G%C3%B2-D%E1%BA%A7u-100070279838313/?paipv=0&amp;eav=AfaIzwXuyCSXeNPQz12STZ3BQTRzuyaB6wX_ucWT3ssrSK10bnjh4MpBQdyJIZLlBCU&amp;_rdr" TargetMode="External"/><Relationship Id="rId495" Type="http://schemas.openxmlformats.org/officeDocument/2006/relationships/hyperlink" Target="https://www.facebook.com/C%C3%B4ng-an-x%C3%A3-Ea-P%C4%83l-109074850759327/" TargetMode="External"/><Relationship Id="rId2176" Type="http://schemas.openxmlformats.org/officeDocument/2006/relationships/hyperlink" Target="http://dongphu.queson.quangnam.gov.vn/" TargetMode="External"/><Relationship Id="rId2383" Type="http://schemas.openxmlformats.org/officeDocument/2006/relationships/hyperlink" Target="https://www.facebook.com/p/C%C3%B4ng-an-x%C3%A3-Nam-H%C3%B2a-huy%E1%BB%87n-%C4%90%E1%BB%93ng-H%E1%BB%B7-t%E1%BB%89nh-Th%C3%A1i-Nguy%C3%AAn-100071445442325/" TargetMode="External"/><Relationship Id="rId2590" Type="http://schemas.openxmlformats.org/officeDocument/2006/relationships/hyperlink" Target="https://ninhphuoc.ninhthuan.gov.vn/" TargetMode="External"/><Relationship Id="rId148" Type="http://schemas.openxmlformats.org/officeDocument/2006/relationships/hyperlink" Target="https://www.facebook.com/C%C3%B4ng-an-x%C3%A3-Ngh%C4%A9a-An-107804997636148/" TargetMode="External"/><Relationship Id="rId355" Type="http://schemas.openxmlformats.org/officeDocument/2006/relationships/hyperlink" Target="https://www.facebook.com/bvdpttcamduc" TargetMode="External"/><Relationship Id="rId562" Type="http://schemas.openxmlformats.org/officeDocument/2006/relationships/hyperlink" Target="https://www.facebook.com/C%C3%B4ng-an-x%C3%A3-Ch%C3%A2u-Ho%C3%A1-112001184417146/" TargetMode="External"/><Relationship Id="rId1192" Type="http://schemas.openxmlformats.org/officeDocument/2006/relationships/hyperlink" Target="https://www.facebook.com/p/C%C3%B4ng-An-Ph%C6%B0%E1%BB%9Dng-T%C3%ADch-L%C6%B0%C6%A1ng-TP-Th%C3%A1i-Nguy%C3%AAn-100069806956319/" TargetMode="External"/><Relationship Id="rId2036" Type="http://schemas.openxmlformats.org/officeDocument/2006/relationships/hyperlink" Target="https://www.facebook.com/quangbatruyenthongfree/" TargetMode="External"/><Relationship Id="rId2243" Type="http://schemas.openxmlformats.org/officeDocument/2006/relationships/hyperlink" Target="https://chauthanh.tiengiang.gov.vn/chi-tiet-tin?/xa-long-an/9025583" TargetMode="External"/><Relationship Id="rId2450" Type="http://schemas.openxmlformats.org/officeDocument/2006/relationships/hyperlink" Target="https://nghialo.yenbai.gov.vn/" TargetMode="External"/><Relationship Id="rId215" Type="http://schemas.openxmlformats.org/officeDocument/2006/relationships/hyperlink" Target="https://www.facebook.com/C%C3%B4ng-an-x%C3%A3-M%E1%BB%B9-Th%C3%A0nh-L%E1%BA%A1c-S%C6%A1n-Ho%C3%A0-B%C3%ACnh-117383203443062/" TargetMode="External"/><Relationship Id="rId422" Type="http://schemas.openxmlformats.org/officeDocument/2006/relationships/hyperlink" Target="https://www.facebook.com/C%C3%B4ng-an-X%C3%A3-H%E1%BA%A3i-H%C6%B0ng-108614344887717/" TargetMode="External"/><Relationship Id="rId1052" Type="http://schemas.openxmlformats.org/officeDocument/2006/relationships/hyperlink" Target="https://www.facebook.com/p/C%C3%B4ng-an-ph%C6%B0%E1%BB%9Dng-8-Tp-Tr%C3%A0-Vinh-100071451814268/?locale=vi_VN" TargetMode="External"/><Relationship Id="rId2103" Type="http://schemas.openxmlformats.org/officeDocument/2006/relationships/hyperlink" Target="https://www.facebook.com/CATTLT/?locale=vi_VN" TargetMode="External"/><Relationship Id="rId2310" Type="http://schemas.openxmlformats.org/officeDocument/2006/relationships/hyperlink" Target="https://www.facebook.com/p/Tu%E1%BB%95i-tr%E1%BA%BB-C%C3%B4ng-an-Th%C3%A0nh-ph%E1%BB%91-V%C4%A9nh-Y%C3%AAn-100066497717181/?locale=gl_ES" TargetMode="External"/><Relationship Id="rId1869" Type="http://schemas.openxmlformats.org/officeDocument/2006/relationships/hyperlink" Target="https://www.facebook.com/p/C%C3%B4ng-an-ph%C6%B0%E1%BB%9Dng-Gia-%C4%90%C3%B4ng-100077406635810/" TargetMode="External"/><Relationship Id="rId1729" Type="http://schemas.openxmlformats.org/officeDocument/2006/relationships/hyperlink" Target="https://www.facebook.com/ubndcambinh/" TargetMode="External"/><Relationship Id="rId1936" Type="http://schemas.openxmlformats.org/officeDocument/2006/relationships/hyperlink" Target="https://www.facebook.com/202530207959687" TargetMode="External"/><Relationship Id="rId5" Type="http://schemas.openxmlformats.org/officeDocument/2006/relationships/hyperlink" Target="https://www.facebook.com/C%C3%B4ng-an-x%C3%A3-Qu%E1%BB%9Bi-Th%C3%A0nh-106234645025071/" TargetMode="External"/><Relationship Id="rId889" Type="http://schemas.openxmlformats.org/officeDocument/2006/relationships/hyperlink" Target="https://www.facebook.com/C%C3%B4ng-an-ph%C6%B0%E1%BB%9Dng-Th%E1%BB%91ng-Nh%E1%BA%A5t-TP-Pleiku-T-Gia-Lai-105653591384366/" TargetMode="External"/><Relationship Id="rId749" Type="http://schemas.openxmlformats.org/officeDocument/2006/relationships/hyperlink" Target="https://www.facebook.com/C%C3%B4ng-An-X%C3%A3-%C4%90%E1%BA%A1o-Vi%E1%BB%87n-huy%E1%BB%87n-Y%C3%AAn-S%C6%A1n-Tuy%C3%AAn-Quang-102100812099968/" TargetMode="External"/><Relationship Id="rId1379" Type="http://schemas.openxmlformats.org/officeDocument/2006/relationships/hyperlink" Target="https://thaibinh.gov.vn/van-ban-phap-luat/van-ban-dieu-hanh/quyet-dinh-so-2897-qd-ubnd-ve-viec-cho-phep-uy-ban-nhan-dan-.html" TargetMode="External"/><Relationship Id="rId1586" Type="http://schemas.openxmlformats.org/officeDocument/2006/relationships/hyperlink" Target="https://www.facebook.com/Conganxathanhsonthanhhahaiduong/" TargetMode="External"/><Relationship Id="rId609" Type="http://schemas.openxmlformats.org/officeDocument/2006/relationships/hyperlink" Target="https://www.facebook.com/C%C3%B4ng-an-x%C3%A3-B%E1%BA%AFc-S%C6%A1n-huy%E1%BB%87n-Qu%E1%BB%B3-H%E1%BB%A3p-110746514621423/" TargetMode="External"/><Relationship Id="rId956" Type="http://schemas.openxmlformats.org/officeDocument/2006/relationships/hyperlink" Target="https://www.facebook.com/C%C3%B4ng-an-ph%C6%B0%E1%BB%9Dng-H%C3%A0m-R%E1%BB%93ng-Th%C3%A0nh-ph%E1%BB%91-Thanh-H%C3%B3a-108879871666102" TargetMode="External"/><Relationship Id="rId1239" Type="http://schemas.openxmlformats.org/officeDocument/2006/relationships/hyperlink" Target="https://www.facebook.com/tuoitreconganbaclieu/?locale=vi_VN" TargetMode="External"/><Relationship Id="rId1793" Type="http://schemas.openxmlformats.org/officeDocument/2006/relationships/hyperlink" Target="https://phuthien.gialai.gov.vn/xa-chu-a-thai/Home.aspx" TargetMode="External"/><Relationship Id="rId2637" Type="http://schemas.openxmlformats.org/officeDocument/2006/relationships/hyperlink" Target="https://www.facebook.com/p/C%C3%B4ng-an-x%C3%A3-Qu%C3%A0i-T%E1%BB%9F-huy%E1%BB%87n-Tu%E1%BA%A7n-Gi%C3%A1o-100069591362249/" TargetMode="External"/><Relationship Id="rId85" Type="http://schemas.openxmlformats.org/officeDocument/2006/relationships/hyperlink" Target="https://www.facebook.com/C%C3%B4ng-an-x%C3%A3-Ph%C3%BA-Ho%C3%A0-L%C6%B0%C6%A1ng-T%C3%A0i-B%E1%BA%AFc-Ninh-102646685789211/" TargetMode="External"/><Relationship Id="rId816" Type="http://schemas.openxmlformats.org/officeDocument/2006/relationships/hyperlink" Target="https://www.facebook.com/C%C3%B4ng-an-th%E1%BB%8B-x%C3%A3-B%E1%BA%BFn-C%C3%A1t-256903301917450/" TargetMode="External"/><Relationship Id="rId1446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1653" Type="http://schemas.openxmlformats.org/officeDocument/2006/relationships/hyperlink" Target="https://hoabinhthanh.chauthanh.angiang.gov.vn/" TargetMode="External"/><Relationship Id="rId1860" Type="http://schemas.openxmlformats.org/officeDocument/2006/relationships/hyperlink" Target="https://www.nghean.gov.vn/kinh-te/xa-dien-ky-huyen-dien-chau-don-nhan-xa-dat-chuan-nong-thon-moi-nang-cao-543654" TargetMode="External"/><Relationship Id="rId1306" Type="http://schemas.openxmlformats.org/officeDocument/2006/relationships/hyperlink" Target="https://www.facebook.com/p/C%C3%B4ng-an-th%E1%BB%8B-tr%E1%BA%A5n-M%E1%BA%ADu-A-100031786790979/" TargetMode="External"/><Relationship Id="rId1513" Type="http://schemas.openxmlformats.org/officeDocument/2006/relationships/hyperlink" Target="https://www.facebook.com/p/C%C3%B4ng-an-x%C3%A3-%C4%90i%E1%BB%81m-Hy-Ch%C3%A2u-Th%C3%A0nh-Ti%E1%BB%81n-Giang-100071865742227/" TargetMode="External"/><Relationship Id="rId1720" Type="http://schemas.openxmlformats.org/officeDocument/2006/relationships/hyperlink" Target="https://www.yenbai.gov.vn/noidung/tintuc/Pages/gioi-thieu-chi-tiet.aspx?ItemID=121&amp;l=Ditichcaptinh&amp;lv=4" TargetMode="External"/><Relationship Id="rId12" Type="http://schemas.openxmlformats.org/officeDocument/2006/relationships/hyperlink" Target="https://www.facebook.com/C%C3%B4ng-an-x%C3%A3-Qu%E1%BA%A3ng-Tr%C6%B0%E1%BB%9Dng-Qu%E1%BA%A3ng-X%C6%B0%C6%A1ng-627236761399451/" TargetMode="External"/><Relationship Id="rId399" Type="http://schemas.openxmlformats.org/officeDocument/2006/relationships/hyperlink" Target="https://www.facebook.com/C%C3%B4ng-an-x%C3%A3-La-D%C3%AA%C3%AA-104742438422789/" TargetMode="External"/><Relationship Id="rId2287" Type="http://schemas.openxmlformats.org/officeDocument/2006/relationships/hyperlink" Target="https://laichau.gov.vn/thong-tin-nguoi-phat-ngon" TargetMode="External"/><Relationship Id="rId2494" Type="http://schemas.openxmlformats.org/officeDocument/2006/relationships/hyperlink" Target="https://ninhthang.hoalu.ninhbinh.gov.vn/" TargetMode="External"/><Relationship Id="rId259" Type="http://schemas.openxmlformats.org/officeDocument/2006/relationships/hyperlink" Target="https://www.facebook.com/C%C3%B4ng-an-x%C3%A3-Long-Xuy%C3%AAn-huy%E1%BB%87n-B%C3%ACnh-Giang-t%E1%BB%89nh-H%E1%BA%A3i-D%C6%B0%C6%A1ng-104128228648423/" TargetMode="External"/><Relationship Id="rId466" Type="http://schemas.openxmlformats.org/officeDocument/2006/relationships/hyperlink" Target="https://www.facebook.com/C%C3%B4ng-an-x%C3%A3-H%C3%A0-T%C3%A2n-H%C3%A0-Trung-Thanh-Ho%C3%A1-100422458522824/" TargetMode="External"/><Relationship Id="rId673" Type="http://schemas.openxmlformats.org/officeDocument/2006/relationships/hyperlink" Target="https://www.facebook.com/C%C3%B4ng-An-X%C3%A3-An-Qu%C3%BD-Qu%E1%BB%B3nh-Ph%E1%BB%A5-Th%C3%A1i-B%C3%ACnh-117272177230644/" TargetMode="External"/><Relationship Id="rId880" Type="http://schemas.openxmlformats.org/officeDocument/2006/relationships/hyperlink" Target="https://www.facebook.com/C%C3%B4ng-an-ph%C6%B0%E1%BB%9Dng-Trung-S%C6%A1n-TP-S%E1%BA%A7m-S%C6%A1n-104678961412422" TargetMode="External"/><Relationship Id="rId1096" Type="http://schemas.openxmlformats.org/officeDocument/2006/relationships/hyperlink" Target="https://hscvtxka.hatinh.gov.vn/txkyanh/vbpq.nsf/63DF5A0BBBF647B847258B26000DDE76/$file/TB-niem-yet-cong-khai-duong-day-nong.docx" TargetMode="External"/><Relationship Id="rId2147" Type="http://schemas.openxmlformats.org/officeDocument/2006/relationships/hyperlink" Target="https://www.facebook.com/adminphuocdan/" TargetMode="External"/><Relationship Id="rId2354" Type="http://schemas.openxmlformats.org/officeDocument/2006/relationships/hyperlink" Target="https://kienthuy.haiphong.gov.vn/cac-xa-thi-tran/xa-minh-tan-308392" TargetMode="External"/><Relationship Id="rId2561" Type="http://schemas.openxmlformats.org/officeDocument/2006/relationships/hyperlink" Target="https://www.facebook.com/p/C%C3%B4ng-an-x%C3%A3-Ph%C3%BA-Nghi%C3%AAm-100058870478302/" TargetMode="External"/><Relationship Id="rId119" Type="http://schemas.openxmlformats.org/officeDocument/2006/relationships/hyperlink" Target="https://www.facebook.com/C%C3%B4ng-an-x%C3%A3-Nh%E1%BA%ADt-T%E1%BB%B1u-104139428999163/" TargetMode="External"/><Relationship Id="rId326" Type="http://schemas.openxmlformats.org/officeDocument/2006/relationships/hyperlink" Target="https://www.facebook.com/cattvt" TargetMode="External"/><Relationship Id="rId533" Type="http://schemas.openxmlformats.org/officeDocument/2006/relationships/hyperlink" Target="https://www.facebook.com/C%C3%B4ng-An-x%C3%A3-Chi%E1%BB%81ng-H%E1%BA%B7c-huy%E1%BB%87n-Y%C3%AAn-Ch%C3%A2u-t%E1%BB%89nh-S%C6%A1n-La-104956848490625/" TargetMode="External"/><Relationship Id="rId1163" Type="http://schemas.openxmlformats.org/officeDocument/2006/relationships/hyperlink" Target="https://www.facebook.com/phuongphandinhphung/" TargetMode="External"/><Relationship Id="rId1370" Type="http://schemas.openxmlformats.org/officeDocument/2006/relationships/hyperlink" Target="https://donghung.thaibinh.gov.vn/danh-sach-xa-thi-tran/xa-dong-dong" TargetMode="External"/><Relationship Id="rId2007" Type="http://schemas.openxmlformats.org/officeDocument/2006/relationships/hyperlink" Target="https://www.facebook.com/p/C%C3%B4ng-an-x%C3%A3-L%E1%BB%99c-Thu%E1%BA%ADn-100069578351468/" TargetMode="External"/><Relationship Id="rId2214" Type="http://schemas.openxmlformats.org/officeDocument/2006/relationships/hyperlink" Target="https://caibe.tiengiang.gov.vn/" TargetMode="External"/><Relationship Id="rId740" Type="http://schemas.openxmlformats.org/officeDocument/2006/relationships/hyperlink" Target="https://www.facebook.com/C%C3%B4ng-an-x%C3%A3-%C4%90%E1%BB%8Bnh-T%C4%83ng-103849308188484/" TargetMode="External"/><Relationship Id="rId1023" Type="http://schemas.openxmlformats.org/officeDocument/2006/relationships/hyperlink" Target="https://www.facebook.com/250567483120241" TargetMode="External"/><Relationship Id="rId2421" Type="http://schemas.openxmlformats.org/officeDocument/2006/relationships/hyperlink" Target="https://www.facebook.com/p/C%C3%B4ng-an-x%C3%A3-Ng%E1%BB%8Dc-S%C6%A1n-100063204161309/" TargetMode="External"/><Relationship Id="rId600" Type="http://schemas.openxmlformats.org/officeDocument/2006/relationships/hyperlink" Target="https://www.facebook.com/C%C3%B4ng-An-X%C3%A3-C%C3%B2-N%C3%B2i-Mai-S%C6%A1n-S%C6%A1n-La-104119541909003/" TargetMode="External"/><Relationship Id="rId1230" Type="http://schemas.openxmlformats.org/officeDocument/2006/relationships/hyperlink" Target="https://www.facebook.com/p/C%C3%B4ng-an-ph%C6%B0%E1%BB%9Dng-Y%C3%AAn-Th%E1%BB%8Bnh-TpY%C3%AAn-B%C3%A1i-100066352763035/" TargetMode="External"/><Relationship Id="rId183" Type="http://schemas.openxmlformats.org/officeDocument/2006/relationships/hyperlink" Target="https://www.facebook.com/C%C3%B4ng-an-x%C3%A3-N%E1%BA%ADm-Gi%C3%B4n-104829265081536/" TargetMode="External"/><Relationship Id="rId390" Type="http://schemas.openxmlformats.org/officeDocument/2006/relationships/hyperlink" Target="https://www.facebook.com/C%C3%B4ng-an-x%C3%A3-Li%C3%AAm-Tuy%E1%BB%81n-106266328750026/" TargetMode="External"/><Relationship Id="rId1907" Type="http://schemas.openxmlformats.org/officeDocument/2006/relationships/hyperlink" Target="https://babe.gov.vn/ba-be-lap-dat-bia-di-tich-lich-su-thon-khuoi-man-xa-ha-hieu/" TargetMode="External"/><Relationship Id="rId2071" Type="http://schemas.openxmlformats.org/officeDocument/2006/relationships/hyperlink" Target="http://ttdieutri.tuyphuoc.binhdinh.gov.vn/" TargetMode="External"/><Relationship Id="rId250" Type="http://schemas.openxmlformats.org/officeDocument/2006/relationships/hyperlink" Target="https://www.facebook.com/C%C3%B4ng-an-x%C3%A3-M%C6%B0%E1%BB%9Dng-B%E1%BA%B1ng-102952055360854/" TargetMode="External"/><Relationship Id="rId110" Type="http://schemas.openxmlformats.org/officeDocument/2006/relationships/hyperlink" Target="https://www.facebook.com/C%C3%B4ng-an-x%C3%A3-P%C3%A1-L%C3%B4ng-huy%E1%BB%87n-Thu%E1%BA%ADn-Ch%C3%A2u-t%E1%BB%89nh-S%C6%A1n-La-104838085238855/" TargetMode="External"/><Relationship Id="rId1697" Type="http://schemas.openxmlformats.org/officeDocument/2006/relationships/hyperlink" Target="https://www.facebook.com/p/C%C3%B4ng-an-x%C3%A3-B%E1%BB%99c-B%E1%BB%91-100076950112533/" TargetMode="External"/><Relationship Id="rId927" Type="http://schemas.openxmlformats.org/officeDocument/2006/relationships/hyperlink" Target="https://www.facebook.com/C%C3%B4ng-an-ph%C6%B0%E1%BB%9Dng-Nguy%E1%BB%85n-Ph%C3%BAc-th%C3%A0nh-ph%E1%BB%91-Y%C3%AAn-B%C3%A1i-108972067966066/" TargetMode="External"/><Relationship Id="rId1557" Type="http://schemas.openxmlformats.org/officeDocument/2006/relationships/hyperlink" Target="https://vanchan.yenbai.gov.vn/cac-xa-thi-tran/xa-an-luong" TargetMode="External"/><Relationship Id="rId1764" Type="http://schemas.openxmlformats.org/officeDocument/2006/relationships/hyperlink" Target="https://caoxa.tanyen.bacgiang.gov.vn/" TargetMode="External"/><Relationship Id="rId1971" Type="http://schemas.openxmlformats.org/officeDocument/2006/relationships/hyperlink" Target="https://phuninh.phutho.gov.vn/" TargetMode="External"/><Relationship Id="rId2608" Type="http://schemas.openxmlformats.org/officeDocument/2006/relationships/hyperlink" Target="https://www.facebook.com/p/C%C3%B4ng-an-x%C3%A3-Ph%C6%B0%E1%BB%9Bc-Vinh-huy%E1%BB%87n-Ninh-Ph%C6%B0%E1%BB%9Bc-100068912764094/" TargetMode="External"/><Relationship Id="rId56" Type="http://schemas.openxmlformats.org/officeDocument/2006/relationships/hyperlink" Target="https://www.facebook.com/C%C3%B4ng-An-X%C3%A3-Ph%C6%B0%E1%BB%9Bc-H%E1%BA%A3o-104750625171592/" TargetMode="External"/><Relationship Id="rId1417" Type="http://schemas.openxmlformats.org/officeDocument/2006/relationships/hyperlink" Target="https://daiban.anduong.haiphong.gov.vn/" TargetMode="External"/><Relationship Id="rId1624" Type="http://schemas.openxmlformats.org/officeDocument/2006/relationships/hyperlink" Target="https://vinhcuu.dongnai.gov.vn/Pages/newsdetail.aspx?NewsId=7540&amp;CatId=118" TargetMode="External"/><Relationship Id="rId1831" Type="http://schemas.openxmlformats.org/officeDocument/2006/relationships/hyperlink" Target="http://chiengsonmocchau.sonla.gov.vn/index.php?module=tochuc&amp;act=view&amp;id=17" TargetMode="External"/><Relationship Id="rId2398" Type="http://schemas.openxmlformats.org/officeDocument/2006/relationships/hyperlink" Target="https://thaibinh.gov.vn/van-ban-phap-luat/van-ban-dieu-hanh/ve-viec-cho-phep-uy-ban-nhan-dan-xa-nam-thanh-huyen-tien-hai.html" TargetMode="External"/><Relationship Id="rId577" Type="http://schemas.openxmlformats.org/officeDocument/2006/relationships/hyperlink" Target="https://www.facebook.com/C%C3%B4ng-an-x%C3%A3-C%E1%BB%95-L%C5%A9ng-huy%E1%BB%87n-Ph%C3%BA-L%C6%B0%C6%A1ng-t%E1%BB%89nh-Th%C3%A1i-Nguy%C3%AAn-114072244197026/" TargetMode="External"/><Relationship Id="rId2258" Type="http://schemas.openxmlformats.org/officeDocument/2006/relationships/hyperlink" Target="https://qppl.thanhhoa.gov.vn/vbpq_thanhhoa.nsf/F4FE8D54710DD4AC4725862300154661/$file/DT-VBDTPT106267902-11-20201605237578616dinhquanghung13.11.2020_17h57p59_quyenpd_14-11-2020-21-39-25_signed.pdf" TargetMode="External"/><Relationship Id="rId784" Type="http://schemas.openxmlformats.org/officeDocument/2006/relationships/hyperlink" Target="https://www.facebook.com/C%C3%B4ng-an-x%C3%A3-%C4%90%C3%B4ng-Xuy%C3%AAn-Ninh-Giang-H%E1%BA%A3i-D%C6%B0%C6%A1ng-108557504926272/" TargetMode="External"/><Relationship Id="rId991" Type="http://schemas.openxmlformats.org/officeDocument/2006/relationships/hyperlink" Target="https://www.facebook.com/C%C3%B4ng-an-ph%C6%B0%E1%BB%9Dng-%C4%90%C3%ACnh-B%E1%BA%A3ng-109419255046981" TargetMode="External"/><Relationship Id="rId1067" Type="http://schemas.openxmlformats.org/officeDocument/2006/relationships/hyperlink" Target="https://www.facebook.com/p/C%C3%B4ng-an-ph%C6%B0%E1%BB%9Dng-Ba-%C4%90%C3%ACnh-TP-Thanh-H%C3%B3a-100063961240575/" TargetMode="External"/><Relationship Id="rId2465" Type="http://schemas.openxmlformats.org/officeDocument/2006/relationships/hyperlink" Target="https://www.facebook.com/p/C%C3%B4ng-an-x%C3%A3-Nh%C3%A2n-M%E1%BB%B9-huy%E1%BB%87n-L%C3%BD-Nh%C3%A2n-t%E1%BB%89nh-H%C3%A0-Nam-100069107072102/" TargetMode="External"/><Relationship Id="rId2672" Type="http://schemas.openxmlformats.org/officeDocument/2006/relationships/hyperlink" Target="https://www.facebook.com/policequetho/" TargetMode="External"/><Relationship Id="rId437" Type="http://schemas.openxmlformats.org/officeDocument/2006/relationships/hyperlink" Target="https://www.facebook.com/C%C3%B4ng-an-x%C3%A3-H%C6%B0ng-Kh%C3%A1nh-102328368654775" TargetMode="External"/><Relationship Id="rId644" Type="http://schemas.openxmlformats.org/officeDocument/2006/relationships/hyperlink" Target="https://www.facebook.com/C%C3%B4ng-an-x%C3%A3-B%C3%ACnh-Ph%C3%BA-104577498397984/" TargetMode="External"/><Relationship Id="rId851" Type="http://schemas.openxmlformats.org/officeDocument/2006/relationships/hyperlink" Target="https://www.facebook.com/C%C3%B4ng-an-th%C3%A0nh-ph%E1%BB%91-Th%E1%BB%A7-%C4%90%E1%BB%A9c-104706848388040/" TargetMode="External"/><Relationship Id="rId1274" Type="http://schemas.openxmlformats.org/officeDocument/2006/relationships/hyperlink" Target="https://www.facebook.com/p/C%C3%B4ng-an-th%C3%A0nh-ph%E1%BB%91-Th%E1%BB%A7-%C4%90%E1%BB%A9c-100066442031973/?locale=be_BY" TargetMode="External"/><Relationship Id="rId1481" Type="http://schemas.openxmlformats.org/officeDocument/2006/relationships/hyperlink" Target="https://xadongruong.hoabinh.gov.vn/" TargetMode="External"/><Relationship Id="rId2118" Type="http://schemas.openxmlformats.org/officeDocument/2006/relationships/hyperlink" Target="https://chuprong.gialai.gov.vn/Home.aspx" TargetMode="External"/><Relationship Id="rId2325" Type="http://schemas.openxmlformats.org/officeDocument/2006/relationships/hyperlink" Target="https://www.facebook.com/p/C%C3%B4ng-an-x%C3%A3-M%E1%BB%B9-Th%E1%BA%A1nh-An-B%E1%BA%BFn-Tre-100075841302470/" TargetMode="External"/><Relationship Id="rId2532" Type="http://schemas.openxmlformats.org/officeDocument/2006/relationships/hyperlink" Target="https://www.facebook.com/p/C%C3%B4ng-an-x%C3%A3-Ph%C3%BAc-S%C6%A1n-Anh-S%C6%A1n-Ngh%E1%BB%87-An-100064636367905/" TargetMode="External"/><Relationship Id="rId504" Type="http://schemas.openxmlformats.org/officeDocument/2006/relationships/hyperlink" Target="https://www.facebook.com/C%C3%B4ng-an-x%C3%A3-D%C6%B0%C6%A1ng-Th%C3%A0nh-Ph%C3%BA-B%C3%ACnh-Th%C3%A1i-Nguy%C3%AAn-103138228873331/" TargetMode="External"/><Relationship Id="rId711" Type="http://schemas.openxmlformats.org/officeDocument/2006/relationships/hyperlink" Target="https://www.facebook.com/C%C3%B4ng-an-x%C3%A3-%C4%90a-Ph%C3%BAc-109232137914560/" TargetMode="External"/><Relationship Id="rId1134" Type="http://schemas.openxmlformats.org/officeDocument/2006/relationships/hyperlink" Target="https://www.facebook.com/p/C%C3%B4ng-an-ph%C6%B0%E1%BB%9Dng-Nguy%E1%BB%85n-Ph%C3%BAc-th%C3%A0nh-ph%E1%BB%91-Y%C3%AAn-B%C3%A1i-100071911672702/" TargetMode="External"/><Relationship Id="rId1341" Type="http://schemas.openxmlformats.org/officeDocument/2006/relationships/hyperlink" Target="https://thanhmien.haiduong.gov.vn/" TargetMode="External"/><Relationship Id="rId1201" Type="http://schemas.openxmlformats.org/officeDocument/2006/relationships/hyperlink" Target="https://www.facebook.com/p/C%C3%B4ng-an-Ph%C6%B0%E1%BB%9Dng-Th%E1%BB%8B-c%E1%BA%A7u-TP-B%E1%BA%AFc-Ninh-100079649779255/" TargetMode="External"/><Relationship Id="rId294" Type="http://schemas.openxmlformats.org/officeDocument/2006/relationships/hyperlink" Target="https://www.facebook.com/profile.php?id=100062091741630" TargetMode="External"/><Relationship Id="rId2182" Type="http://schemas.openxmlformats.org/officeDocument/2006/relationships/hyperlink" Target="https://www.facebook.com/policetienky/" TargetMode="External"/><Relationship Id="rId154" Type="http://schemas.openxmlformats.org/officeDocument/2006/relationships/hyperlink" Target="https://www.facebook.com/C%C3%B4ng-An-X%C3%A3-Ng%E1%BB%8Dc-S%C6%A1n-L%E1%BA%A1c-S%C6%A1n-Ho%C3%A0-B%C3%ACnh-101257335958070/" TargetMode="External"/><Relationship Id="rId361" Type="http://schemas.openxmlformats.org/officeDocument/2006/relationships/hyperlink" Target="https://www.facebook.com/cattkrongnang" TargetMode="External"/><Relationship Id="rId599" Type="http://schemas.openxmlformats.org/officeDocument/2006/relationships/hyperlink" Target="https://www.facebook.com/C%C3%B4ng-an-x%C3%A3-C%C3%B4-Ba-B%E1%BA%A3o-L%E1%BA%A1c-106505138420414/" TargetMode="External"/><Relationship Id="rId2042" Type="http://schemas.openxmlformats.org/officeDocument/2006/relationships/hyperlink" Target="https://www.facebook.com/conganthitranphuoclong/" TargetMode="External"/><Relationship Id="rId2487" Type="http://schemas.openxmlformats.org/officeDocument/2006/relationships/hyperlink" Target="https://lamdong.gov.vn/sites/ductrong/hethongchinhtri/ubndhuyen/xa-thitran/SitePages/xa-ninh-gia.aspx" TargetMode="External"/><Relationship Id="rId459" Type="http://schemas.openxmlformats.org/officeDocument/2006/relationships/hyperlink" Target="https://www.facebook.com/C%C3%B4ng-an-x%C3%A3-H%C3%B2a-B%C3%ACnh-V%C5%A9-Th%C6%B0-Th%C3%A1i-B%C3%ACnh-102076845521344/" TargetMode="External"/><Relationship Id="rId666" Type="http://schemas.openxmlformats.org/officeDocument/2006/relationships/hyperlink" Target="https://www.facebook.com/C%C3%B4ng-an-x%C3%A3-An-Thu%E1%BA%ADn-huy%E1%BB%87n-Th%E1%BA%A1nh-Ph%C3%BA-t%E1%BB%89nh-B%E1%BA%BFn-Tre-108909581428840/" TargetMode="External"/><Relationship Id="rId873" Type="http://schemas.openxmlformats.org/officeDocument/2006/relationships/hyperlink" Target="https://www.facebook.com/C%C3%B4ng-an-T%C3%A2y-Ninh-115169753659395/" TargetMode="External"/><Relationship Id="rId1089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1296" Type="http://schemas.openxmlformats.org/officeDocument/2006/relationships/hyperlink" Target="https://luongson.hoabinh.gov.vn/" TargetMode="External"/><Relationship Id="rId2347" Type="http://schemas.openxmlformats.org/officeDocument/2006/relationships/hyperlink" Target="https://doanhung.phutho.gov.vn/Chuyen-muc-tin/tabid/91/ctitle/188/language/vi-VN/Default.aspx" TargetMode="External"/><Relationship Id="rId2554" Type="http://schemas.openxmlformats.org/officeDocument/2006/relationships/hyperlink" Target="https://nhoquan.ninhbinh.gov.vn/xa-phu-loc" TargetMode="External"/><Relationship Id="rId221" Type="http://schemas.openxmlformats.org/officeDocument/2006/relationships/hyperlink" Target="https://www.facebook.com/C%C3%B4ng-an-x%C3%A3-M%E1%BB%B9-L%C6%B0%C6%A1ng-Y%C3%AAn-L%E1%BA%ADp-Ph%C3%BA-Th%E1%BB%8D-100409272579493/" TargetMode="External"/><Relationship Id="rId319" Type="http://schemas.openxmlformats.org/officeDocument/2006/relationships/hyperlink" Target="https://www.facebook.com/profile.php?id=100068996326416" TargetMode="External"/><Relationship Id="rId526" Type="http://schemas.openxmlformats.org/officeDocument/2006/relationships/hyperlink" Target="https://www.facebook.com/C%C3%B4ng-an-x%C3%A3-Chi%E1%BB%81ng-Khoong-107346014227055/" TargetMode="External"/><Relationship Id="rId1156" Type="http://schemas.openxmlformats.org/officeDocument/2006/relationships/hyperlink" Target="https://www.facebook.com/p/C%C3%B4ng-an-ph%C6%B0%E1%BB%9Dng-Ph%C3%BA-X%C3%A1-TP-Th%C3%A1i-Nguy%C3%AAn-100079015225494/" TargetMode="External"/><Relationship Id="rId1363" Type="http://schemas.openxmlformats.org/officeDocument/2006/relationships/hyperlink" Target="https://www.facebook.com/p/C%C3%B4ng-an-x%C3%A3-%C4%90%C3%AA-Ar-huy%E1%BB%87n-Mang-Yang-t%E1%BB%89nh-Gia-Lai-100063480699814/" TargetMode="External"/><Relationship Id="rId2207" Type="http://schemas.openxmlformats.org/officeDocument/2006/relationships/hyperlink" Target="https://www.facebook.com/p/C%C3%B4ng-an-th%E1%BB%8B-tr%E1%BA%A5n-Ch%C3%A2u-Th%C3%A0nh-T%C3%A2y-Ninh-100070393075957/" TargetMode="External"/><Relationship Id="rId733" Type="http://schemas.openxmlformats.org/officeDocument/2006/relationships/hyperlink" Target="https://www.facebook.com/C%C3%B4ng-an-x%C3%A3-%C4%90%E1%BB%93ng-L%E1%BA%A1c-115790537418685/" TargetMode="External"/><Relationship Id="rId940" Type="http://schemas.openxmlformats.org/officeDocument/2006/relationships/hyperlink" Target="https://www.facebook.com/C%C3%B4ng-an-ph%C6%B0%E1%BB%9Dng-M%E1%BB%B9-X%C3%A1-109661431657870/" TargetMode="External"/><Relationship Id="rId1016" Type="http://schemas.openxmlformats.org/officeDocument/2006/relationships/hyperlink" Target="https://www.facebook.com/p/C%C3%B4ng-an-ph%C6%B0%E1%BB%9Dng-%C4%90%C3%ACnh-B%E1%BA%A3ng-100081900827209/" TargetMode="External"/><Relationship Id="rId1570" Type="http://schemas.openxmlformats.org/officeDocument/2006/relationships/hyperlink" Target="https://congan.thaibinh.gov.vn/tin-hoat-dong-cua-catp/chuyen-de-chuyen-muc/uy-ban-nhan-dan-tinh-thai-binh-trien-khai-de-an-dieu-dong-co.html" TargetMode="External"/><Relationship Id="rId1668" Type="http://schemas.openxmlformats.org/officeDocument/2006/relationships/hyperlink" Target="https://www.facebook.com/DoanThanhnienCongantinhLaoCai/" TargetMode="External"/><Relationship Id="rId1875" Type="http://schemas.openxmlformats.org/officeDocument/2006/relationships/hyperlink" Target="https://myxuyen.soctrang.gov.vn/huyenmyxuyen/1307/33259/57518/319438/ubnd-xa-thi-tran/ubnd-xa-gia-hoa-2.aspx" TargetMode="External"/><Relationship Id="rId2414" Type="http://schemas.openxmlformats.org/officeDocument/2006/relationships/hyperlink" Target="https://mattran.sonla.gov.vn/content-1548-xa-ngoc-chien-dat-chuan-nong-thon-moi.html" TargetMode="External"/><Relationship Id="rId2621" Type="http://schemas.openxmlformats.org/officeDocument/2006/relationships/hyperlink" Target="https://phanrithanh.bacbinh.binhthuan.gov.vn/" TargetMode="External"/><Relationship Id="rId800" Type="http://schemas.openxmlformats.org/officeDocument/2006/relationships/hyperlink" Target="https://www.facebook.com/C%C3%B4ng-an-x%C3%A3-%C4%90%C3%A1-%C4%90%E1%BB%8F-huy%E1%BB%87n-Ph%C3%B9-Y%C3%AAn-t%E1%BB%89nh-S%C6%A1n-La-103472988639000/" TargetMode="External"/><Relationship Id="rId1223" Type="http://schemas.openxmlformats.org/officeDocument/2006/relationships/hyperlink" Target="https://tpbacninh.bacninh.gov.vn/ubnd-phuong-vu-ninh" TargetMode="External"/><Relationship Id="rId1430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528" Type="http://schemas.openxmlformats.org/officeDocument/2006/relationships/hyperlink" Target="https://www.facebook.com/p/C%C3%B4ng-an-x%C3%A3-%C4%90o%C3%A0n-Th%C6%B0%E1%BB%A3ng-huy%E1%BB%87n-Gia-L%E1%BB%99c-t%E1%BB%89nh-H%E1%BA%A3i-D%C6%B0%C6%A1ng-100064635781520/" TargetMode="External"/><Relationship Id="rId1735" Type="http://schemas.openxmlformats.org/officeDocument/2006/relationships/hyperlink" Target="https://www.facebook.com/p/C%C3%B4ng-an-x%C3%A3-C%E1%BA%A9m-Long-C%E1%BA%A9m-Th%E1%BB%A7y-100063570279651/" TargetMode="External"/><Relationship Id="rId1942" Type="http://schemas.openxmlformats.org/officeDocument/2006/relationships/hyperlink" Target="https://hungson.anhson.nghean.gov.vn/" TargetMode="External"/><Relationship Id="rId27" Type="http://schemas.openxmlformats.org/officeDocument/2006/relationships/hyperlink" Target="https://www.facebook.com/C%C3%B4ng-An-x%C3%A3-Qu%E1%BA%A3ng-%C4%90%E1%BB%8Bnh-Qu%E1%BA%A3ng-X%C6%B0%C6%A1ng-101934908591895/" TargetMode="External"/><Relationship Id="rId1802" Type="http://schemas.openxmlformats.org/officeDocument/2006/relationships/hyperlink" Target="https://hagiang.gov.vn/" TargetMode="External"/><Relationship Id="rId176" Type="http://schemas.openxmlformats.org/officeDocument/2006/relationships/hyperlink" Target="https://www.facebook.com/C%C3%B4ng-An-X%C3%A3-Nam-Kim-109686344126673/" TargetMode="External"/><Relationship Id="rId383" Type="http://schemas.openxmlformats.org/officeDocument/2006/relationships/hyperlink" Target="https://www.facebook.com/profile.php?id=61551513683248" TargetMode="External"/><Relationship Id="rId590" Type="http://schemas.openxmlformats.org/officeDocument/2006/relationships/hyperlink" Target="https://www.facebook.com/C%C3%B4ng-an-x%C3%A3-C%E1%BA%A5m-S%C6%A1n-103581288851439/" TargetMode="External"/><Relationship Id="rId2064" Type="http://schemas.openxmlformats.org/officeDocument/2006/relationships/hyperlink" Target="https://www.facebook.com/p/Huy%E1%BB%87n-%C4%91o%C3%A0n-Ph%C3%B9-M%E1%BB%B9-100066881704988/" TargetMode="External"/><Relationship Id="rId2271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243" Type="http://schemas.openxmlformats.org/officeDocument/2006/relationships/hyperlink" Target="https://www.facebook.com/C%C3%B4ng-an-x%C3%A3-M%C6%B0%E1%BB%9Dng-Kim-110083924957071/" TargetMode="External"/><Relationship Id="rId450" Type="http://schemas.openxmlformats.org/officeDocument/2006/relationships/hyperlink" Target="https://www.facebook.com/C%C3%B4ng-an-x%C3%A3-H%C3%B9ng-M%E1%BB%B9-104034258721031/" TargetMode="External"/><Relationship Id="rId688" Type="http://schemas.openxmlformats.org/officeDocument/2006/relationships/hyperlink" Target="https://www.facebook.com/C%C3%B4ng-an-x%C3%A3-An-Hi%E1%BB%87p-Ba-Tri-B%E1%BA%BFn-Tre-108004591484930/" TargetMode="External"/><Relationship Id="rId895" Type="http://schemas.openxmlformats.org/officeDocument/2006/relationships/hyperlink" Target="https://www.facebook.com/C%C3%B4ng-An-Ph%C6%B0%E1%BB%9Dng-T%C3%ADch-L%C6%B0%C6%A1ng-TP-Th%C3%A1i-Nguy%C3%AAn-105773278417912/" TargetMode="External"/><Relationship Id="rId1080" Type="http://schemas.openxmlformats.org/officeDocument/2006/relationships/hyperlink" Target="https://tpthanhhoa.thanhhoa.gov.vn/web/gioi-thieu-chung/tin-tuc/ubnd-phuong-ham-rong-hop-ban-phuong-an-cuong-che.html" TargetMode="External"/><Relationship Id="rId2131" Type="http://schemas.openxmlformats.org/officeDocument/2006/relationships/hyperlink" Target="https://thuanan.thuathienhue.gov.vn/" TargetMode="External"/><Relationship Id="rId2369" Type="http://schemas.openxmlformats.org/officeDocument/2006/relationships/hyperlink" Target="https://www.facebook.com/p/C%C3%B4ng-an-x%C3%A3-N%C3%A0-S%C3%A1y-huy%E1%BB%87n-Tu%E1%BA%A7n-Gi%C3%A1o-100068140766655/" TargetMode="External"/><Relationship Id="rId2576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03" Type="http://schemas.openxmlformats.org/officeDocument/2006/relationships/hyperlink" Target="https://www.facebook.com/C%C3%B4ng-an-x%C3%A3-Ph%C3%ACnh-H%E1%BB%93-109088774596505/" TargetMode="External"/><Relationship Id="rId310" Type="http://schemas.openxmlformats.org/officeDocument/2006/relationships/hyperlink" Target="https://www.facebook.com/policeprao/" TargetMode="External"/><Relationship Id="rId548" Type="http://schemas.openxmlformats.org/officeDocument/2006/relationships/hyperlink" Target="https://www.facebook.com/C%C3%B4ng-an-x%C3%A3-Ch%C6%B0-P%C6%A1ng-Ch%C6%B0-S%C3%AA-Gia-Lai-102066378887554/" TargetMode="External"/><Relationship Id="rId755" Type="http://schemas.openxmlformats.org/officeDocument/2006/relationships/hyperlink" Target="https://www.facebook.com/C%C3%B4ng-an-x%C3%A3-%C4%90%E1%BA%A1i-S%C6%A1n-106090354961717/" TargetMode="External"/><Relationship Id="rId962" Type="http://schemas.openxmlformats.org/officeDocument/2006/relationships/hyperlink" Target="https://www.facebook.com/C%C3%B4ng-an-ph%C6%B0%E1%BB%9Dng-Ba-%C4%90%C3%ACnh-TP-Thanh-H%C3%B3a-102041775004322" TargetMode="External"/><Relationship Id="rId1178" Type="http://schemas.openxmlformats.org/officeDocument/2006/relationships/hyperlink" Target="https://www.facebook.com/p/UBND-Ph%C6%B0%E1%BB%9Dng-S%C6%A1n-Phong-100063555039148/" TargetMode="External"/><Relationship Id="rId1385" Type="http://schemas.openxmlformats.org/officeDocument/2006/relationships/hyperlink" Target="https://www.quangninh.gov.vn/" TargetMode="External"/><Relationship Id="rId1592" Type="http://schemas.openxmlformats.org/officeDocument/2006/relationships/hyperlink" Target="https://www.facebook.com/TuoitreCongantinhBinhDinh/" TargetMode="External"/><Relationship Id="rId2229" Type="http://schemas.openxmlformats.org/officeDocument/2006/relationships/hyperlink" Target="https://donghung.thaibinh.gov.vn/tin-tuc/van-hoa-xa-hoi/le-cong-bo-nghi-quyet-cua-btvqh-ve-viec-sap-nhap-xa-hoa-nam-.html" TargetMode="External"/><Relationship Id="rId2436" Type="http://schemas.openxmlformats.org/officeDocument/2006/relationships/hyperlink" Target="https://www.facebook.com/dtncatphp/" TargetMode="External"/><Relationship Id="rId2643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91" Type="http://schemas.openxmlformats.org/officeDocument/2006/relationships/hyperlink" Target="https://www.facebook.com/C%C3%B4ng-an-x%C3%A3-Ph%C3%BAc-L%E1%BB%A3i-huy%E1%BB%87n-L%E1%BB%A5c-Y%C3%AAn-t%E1%BB%89nh-Y%C3%AAn-B%C3%A1i-101449618826338/" TargetMode="External"/><Relationship Id="rId408" Type="http://schemas.openxmlformats.org/officeDocument/2006/relationships/hyperlink" Target="https://www.facebook.com/C%C3%B4ng-an-x%C3%A3-L%E1%BA%A1c-V%C3%A2n-huy%E1%BB%87n-Nho-Quan-127691746151177/" TargetMode="External"/><Relationship Id="rId615" Type="http://schemas.openxmlformats.org/officeDocument/2006/relationships/hyperlink" Target="https://www.facebook.com/C%C3%B4ng-an-x%C3%A3-B%E1%BA%A3o-Th%E1%BA%AFng-K%E1%BB%B3-S%C6%A1n-106919164424304/" TargetMode="External"/><Relationship Id="rId822" Type="http://schemas.openxmlformats.org/officeDocument/2006/relationships/hyperlink" Target="https://www.facebook.com/C%C3%B4ng-an-th%E1%BB%8B-tr%E1%BA%A5n-T%C3%A2n-An-Y%C3%AAn-Dung-B%E1%BA%AFc-Giang-109451621290187/" TargetMode="External"/><Relationship Id="rId1038" Type="http://schemas.openxmlformats.org/officeDocument/2006/relationships/hyperlink" Target="https://portal.vinhlong.gov.vn/portal/wpphuong2/wpx/page/hoidap.cpx" TargetMode="External"/><Relationship Id="rId1245" Type="http://schemas.openxmlformats.org/officeDocument/2006/relationships/hyperlink" Target="https://www.facebook.com/tuoitrehaiduong.vn/?locale=nl_NL" TargetMode="External"/><Relationship Id="rId1452" Type="http://schemas.openxmlformats.org/officeDocument/2006/relationships/hyperlink" Target="https://mttq.thanhhoa.gov.vn/NewsDetail.aspx?Id=6607" TargetMode="External"/><Relationship Id="rId1897" Type="http://schemas.openxmlformats.org/officeDocument/2006/relationships/hyperlink" Target="https://nhoquan.ninhbinh.gov.vn/xa-gia-thuy" TargetMode="External"/><Relationship Id="rId2503" Type="http://schemas.openxmlformats.org/officeDocument/2006/relationships/hyperlink" Target="https://www.facebook.com/tuoitrecongansonla/" TargetMode="External"/><Relationship Id="rId1105" Type="http://schemas.openxmlformats.org/officeDocument/2006/relationships/hyperlink" Target="https://vinhyen.vinhphuc.gov.vn/ct/cms/hethongchinhtri/Lists/CacXaPhuong/view_detail.aspx?ItemID=57" TargetMode="External"/><Relationship Id="rId1312" Type="http://schemas.openxmlformats.org/officeDocument/2006/relationships/hyperlink" Target="https://www.facebook.com/p/C%C3%B4ng-an-Th%E1%BB%8B-tr%E1%BA%A5n-Nham-Bi%E1%BB%81n-Y%C3%AAn-D%C5%A9ng-100063115575668/" TargetMode="External"/><Relationship Id="rId1757" Type="http://schemas.openxmlformats.org/officeDocument/2006/relationships/hyperlink" Target="https://canhnau.yenthe.bacgiang.gov.vn/" TargetMode="External"/><Relationship Id="rId1964" Type="http://schemas.openxmlformats.org/officeDocument/2006/relationships/hyperlink" Target="http://hungthinh.baolac.caobang.gov.vn/gioi-thieu-chung" TargetMode="External"/><Relationship Id="rId49" Type="http://schemas.openxmlformats.org/officeDocument/2006/relationships/hyperlink" Target="https://www.facebook.com/C%C3%B4ng-an-x%C3%A3-Ph%C6%B0%E1%BB%9Bc-Ngh%C4%A9a-Tuy-Ph%C6%B0%E1%BB%9Bc-B%C3%ACnh-%C4%90%E1%BB%8Bnh-108519238533187/" TargetMode="External"/><Relationship Id="rId1617" Type="http://schemas.openxmlformats.org/officeDocument/2006/relationships/hyperlink" Target="https://www.facebook.com/TuoitreConganCaoBang/" TargetMode="External"/><Relationship Id="rId1824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98" Type="http://schemas.openxmlformats.org/officeDocument/2006/relationships/hyperlink" Target="https://www.facebook.com/C%C3%B4ng-an-x%C3%A3-Minh-T%C3%A2n-104723815498212/" TargetMode="External"/><Relationship Id="rId2086" Type="http://schemas.openxmlformats.org/officeDocument/2006/relationships/hyperlink" Target="https://cholau.bacbinh.binhthuan.gov.vn/" TargetMode="External"/><Relationship Id="rId2293" Type="http://schemas.openxmlformats.org/officeDocument/2006/relationships/hyperlink" Target="https://stttt.dienbien.gov.vn/vi/about/danh-sach-nguoi-phat-ngon-tinh-dien-bien-nam-2018.html" TargetMode="External"/><Relationship Id="rId2598" Type="http://schemas.openxmlformats.org/officeDocument/2006/relationships/hyperlink" Target="https://thuanbac.ninhthuan.gov.vn/portal/Pages/UBND-xa.aspx" TargetMode="External"/><Relationship Id="rId265" Type="http://schemas.openxmlformats.org/officeDocument/2006/relationships/hyperlink" Target="https://www.facebook.com/C%C3%B4ng-an-x%C3%A3-Long-H%C6%B0ng-huy%E1%BB%87n-V%C4%83n-Giang-101917978751546" TargetMode="External"/><Relationship Id="rId472" Type="http://schemas.openxmlformats.org/officeDocument/2006/relationships/hyperlink" Target="https://www.facebook.com/C%C3%B4ng-an-x%C3%A3-gia-xuy%C3%AAn-101623685489178/" TargetMode="External"/><Relationship Id="rId2153" Type="http://schemas.openxmlformats.org/officeDocument/2006/relationships/hyperlink" Target="http://phuthu.tayhoa.phuyen.gov.vn/" TargetMode="External"/><Relationship Id="rId2360" Type="http://schemas.openxmlformats.org/officeDocument/2006/relationships/hyperlink" Target="https://doanhung.phutho.gov.vn/Chuyen-muc-tin/Chi-tiet-tin/tabid/92/title/1699/ctitle/193/language/vi-VN/Default.aspx" TargetMode="External"/><Relationship Id="rId125" Type="http://schemas.openxmlformats.org/officeDocument/2006/relationships/hyperlink" Target="https://www.facebook.com/C%C3%B4ng-an-x%C3%A3-Nh%C3%A2n-Th%E1%BB%8Bnh-huy%E1%BB%87n-L%C3%BD-Nh%C3%A2n-t%E1%BB%89nh-H%C3%A0-Nam-100743175910619/" TargetMode="External"/><Relationship Id="rId332" Type="http://schemas.openxmlformats.org/officeDocument/2006/relationships/hyperlink" Target="https://www.facebook.com/anttTtPhuLoc" TargetMode="External"/><Relationship Id="rId777" Type="http://schemas.openxmlformats.org/officeDocument/2006/relationships/hyperlink" Target="https://www.facebook.com/C%C3%B4ng-an-x%C3%A3-%C4%90%C4%83k-N%C3%AAn-106733011597698/" TargetMode="External"/><Relationship Id="rId984" Type="http://schemas.openxmlformats.org/officeDocument/2006/relationships/hyperlink" Target="https://www.facebook.com/C%C3%B4ng-an-Ph%C6%B0%E1%BB%9Dng-%C4%90i%E1%BB%87n-Bi%C3%AAn-TP-Thanh-Ho%C3%A1-110312944166932" TargetMode="External"/><Relationship Id="rId2013" Type="http://schemas.openxmlformats.org/officeDocument/2006/relationships/hyperlink" Target="https://labang.daitu.thainguyen.gov.vn/so-do-bo-may" TargetMode="External"/><Relationship Id="rId2220" Type="http://schemas.openxmlformats.org/officeDocument/2006/relationships/hyperlink" Target="https://www.facebook.com/CONGAN.TTCAUQUAN/" TargetMode="External"/><Relationship Id="rId2458" Type="http://schemas.openxmlformats.org/officeDocument/2006/relationships/hyperlink" Target="https://www.facebook.com/p/C%C3%B4ng-an-x%C3%A3-Nguy%C3%AAn-X%C3%A1-%C4%90%C3%B4ng-H%C6%B0ng-Th%C3%A1i-B%C3%ACnh-100075874274651/" TargetMode="External"/><Relationship Id="rId2665" Type="http://schemas.openxmlformats.org/officeDocument/2006/relationships/hyperlink" Target="https://www.facebook.com/p/C%C3%B4ng-an-x%C3%A3-Qu%E1%BA%A3ng-Ti%C3%AAn-Th%E1%BB%8B-x%C3%A3-Ba-%C4%90%E1%BB%93n-100072202249710/" TargetMode="External"/><Relationship Id="rId637" Type="http://schemas.openxmlformats.org/officeDocument/2006/relationships/hyperlink" Target="https://www.facebook.com/C%C3%B4ng-an-x%C3%A3-B%C3%ACnh-S%C6%A1n-Tri%E1%BB%87u-S%C6%A1n-Thanh-H%C3%B3a-103583145067065/" TargetMode="External"/><Relationship Id="rId844" Type="http://schemas.openxmlformats.org/officeDocument/2006/relationships/hyperlink" Target="https://www.facebook.com/C%C3%B4ng-an-Th%E1%BB%8B-tr%E1%BA%A5n-C%E1%BB%95-Ph%C3%BAc-Tr%E1%BA%A5n-Y%C3%AAn-Y%C3%AAn-B%C3%A1i-103089258549566/" TargetMode="External"/><Relationship Id="rId1267" Type="http://schemas.openxmlformats.org/officeDocument/2006/relationships/hyperlink" Target="https://vpub.hochiminhcity.gov.vn/" TargetMode="External"/><Relationship Id="rId1474" Type="http://schemas.openxmlformats.org/officeDocument/2006/relationships/hyperlink" Target="http://donglac.chodon.backan.gov.vn/" TargetMode="External"/><Relationship Id="rId1681" Type="http://schemas.openxmlformats.org/officeDocument/2006/relationships/hyperlink" Target="https://baothanh.yenthanh.nghean.gov.vn/" TargetMode="External"/><Relationship Id="rId2318" Type="http://schemas.openxmlformats.org/officeDocument/2006/relationships/hyperlink" Target="https://www.facebook.com/p/C%C3%B4ng-an-x%C3%A3-M%E1%BB%B9-T%C3%A2n-C%C3%A1i-B%C3%A8-Ti%E1%BB%81n-Giang-100064110399170/" TargetMode="External"/><Relationship Id="rId2525" Type="http://schemas.openxmlformats.org/officeDocument/2006/relationships/hyperlink" Target="https://www.facebook.com/p/C%C3%B4ng-an-x%C3%A3-Ph%C3%BAc-Kh%C3%A1nh-100069710019958/" TargetMode="External"/><Relationship Id="rId704" Type="http://schemas.openxmlformats.org/officeDocument/2006/relationships/hyperlink" Target="https://www.facebook.com/C%C3%B4ng-an-x%C3%A3-%C4%90i%E1%BB%87n-Quan-113251438115537/" TargetMode="External"/><Relationship Id="rId911" Type="http://schemas.openxmlformats.org/officeDocument/2006/relationships/hyperlink" Target="https://www.facebook.com/C%C3%B4ng-an-ph%C6%B0%E1%BB%9Dng-Phan-Thi%E1%BA%BFt-TP-Tuy%C3%AAn-Quang-109341618005564/" TargetMode="External"/><Relationship Id="rId1127" Type="http://schemas.openxmlformats.org/officeDocument/2006/relationships/hyperlink" Target="https://tpbacninh.bacninh.gov.vn/ubnd-xa-nam-son" TargetMode="External"/><Relationship Id="rId1334" Type="http://schemas.openxmlformats.org/officeDocument/2006/relationships/hyperlink" Target="https://www.facebook.com/p/C%C3%B4ng-an-huy%E1%BB%87n-V%C5%A9-Quang-100069158351410/" TargetMode="External"/><Relationship Id="rId1541" Type="http://schemas.openxmlformats.org/officeDocument/2006/relationships/hyperlink" Target="https://vanyen.yenbai.gov.vn/to-chuc-bo-may/cac-xa-thi-tran/?UserKey=Xa-An-Binh" TargetMode="External"/><Relationship Id="rId1779" Type="http://schemas.openxmlformats.org/officeDocument/2006/relationships/hyperlink" Target="https://www.facebook.com/p/C%C3%B4ng-an-x%C3%A3-Ch%C3%A2u-Pha-100079540334810/" TargetMode="External"/><Relationship Id="rId1986" Type="http://schemas.openxmlformats.org/officeDocument/2006/relationships/hyperlink" Target="https://www.facebook.com/dtncatphp/" TargetMode="External"/><Relationship Id="rId40" Type="http://schemas.openxmlformats.org/officeDocument/2006/relationships/hyperlink" Target="https://www.facebook.com/C%C3%B4ng-an-x%C3%A3-Phan-R%C3%AD-Th%C3%A0nh-109679654557166/" TargetMode="External"/><Relationship Id="rId1401" Type="http://schemas.openxmlformats.org/officeDocument/2006/relationships/hyperlink" Target="https://huyendakglei.kontum.gov.vn/cac-xa,-thi-tran/Xa-Dak-Pek-759" TargetMode="External"/><Relationship Id="rId1639" Type="http://schemas.openxmlformats.org/officeDocument/2006/relationships/hyperlink" Target="https://thangbinh.quangnam.gov.vn/webcenter/portal/thangbinh/pages_danh-ba?deptId=1825" TargetMode="External"/><Relationship Id="rId1846" Type="http://schemas.openxmlformats.org/officeDocument/2006/relationships/hyperlink" Target="https://dantien.vonhai.thainguyen.gov.vn/" TargetMode="External"/><Relationship Id="rId1706" Type="http://schemas.openxmlformats.org/officeDocument/2006/relationships/hyperlink" Target="https://vanchan.yenbai.gov.vn/cac-xa-thi-tran/xa-cat-thinh" TargetMode="External"/><Relationship Id="rId1913" Type="http://schemas.openxmlformats.org/officeDocument/2006/relationships/hyperlink" Target="https://hatan.hatrung.thanhhoa.gov.vn/" TargetMode="External"/><Relationship Id="rId287" Type="http://schemas.openxmlformats.org/officeDocument/2006/relationships/hyperlink" Target="https://www.facebook.com/profile.php?id=100070041072522" TargetMode="External"/><Relationship Id="rId494" Type="http://schemas.openxmlformats.org/officeDocument/2006/relationships/hyperlink" Target="https://www.facebook.com/C%C3%B4ng-an-x%C3%A3-Ea-Sar-105892458279075/" TargetMode="External"/><Relationship Id="rId2175" Type="http://schemas.openxmlformats.org/officeDocument/2006/relationships/hyperlink" Target="https://www.facebook.com/tuoitreconganquangnam/" TargetMode="External"/><Relationship Id="rId2382" Type="http://schemas.openxmlformats.org/officeDocument/2006/relationships/hyperlink" Target="https://namcat.namdan.nghean.gov.vn/" TargetMode="External"/><Relationship Id="rId147" Type="http://schemas.openxmlformats.org/officeDocument/2006/relationships/hyperlink" Target="https://www.facebook.com/C%C3%B4ng-an-x%C3%A3-Ngh%C4%A9a-An-110558437980432/" TargetMode="External"/><Relationship Id="rId354" Type="http://schemas.openxmlformats.org/officeDocument/2006/relationships/hyperlink" Target="https://www.facebook.com/conganthitranvangia" TargetMode="External"/><Relationship Id="rId799" Type="http://schemas.openxmlformats.org/officeDocument/2006/relationships/hyperlink" Target="https://www.facebook.com/C%C3%B4ng-an-x%C3%A3-%C4%90%C3%AA-Ar-huy%E1%BB%87n-Mang-Yang-t%E1%BB%89nh-Gia-Lai-108891700860018/" TargetMode="External"/><Relationship Id="rId1191" Type="http://schemas.openxmlformats.org/officeDocument/2006/relationships/hyperlink" Target="https://ankhe.gialai.gov.vn/Phuong-Tay-Son/Gioi-thieu/Qua-trinh-hinh-thanh-va-phat-trien.aspx" TargetMode="External"/><Relationship Id="rId2035" Type="http://schemas.openxmlformats.org/officeDocument/2006/relationships/hyperlink" Target="https://longhai.longdien.baria-vungtau.gov.vn/" TargetMode="External"/><Relationship Id="rId561" Type="http://schemas.openxmlformats.org/officeDocument/2006/relationships/hyperlink" Target="https://www.facebook.com/C%C3%B4ng-an-x%C3%A3-Ch%C3%A2u-Kh%C3%A1nh-Long-Ph%C3%BA-S%C3%B3c-Tr%C4%83ng-117692160140206/" TargetMode="External"/><Relationship Id="rId659" Type="http://schemas.openxmlformats.org/officeDocument/2006/relationships/hyperlink" Target="https://www.facebook.com/C%C3%B4ng-an-x%C3%A3-B%C3%A0n-%C4%90%E1%BA%A1t-huy%E1%BB%87n-Ph%C3%BA-B%C3%ACnh-t%E1%BB%89nh-Th%C3%A1i-Nguy%C3%AAn-106320898419842/" TargetMode="External"/><Relationship Id="rId866" Type="http://schemas.openxmlformats.org/officeDocument/2006/relationships/hyperlink" Target="https://www.facebook.com/C%C3%B4ng-an-t%E1%BB%89nh-H%E1%BA%A3i-D%C6%B0%C6%A1ng-105657467768528/" TargetMode="External"/><Relationship Id="rId1289" Type="http://schemas.openxmlformats.org/officeDocument/2006/relationships/hyperlink" Target="https://chauhung.vinhloi.baclieu.gov.vn/" TargetMode="External"/><Relationship Id="rId1496" Type="http://schemas.openxmlformats.org/officeDocument/2006/relationships/hyperlink" Target="http://yenson.tuyenquang.gov.vn/vi/tin-bai/dong-chi-quyen-bi-thu-huyen-uy-tiep-cong-dan-dinh-ky-thang-10?type=NEWS&amp;id=129762" TargetMode="External"/><Relationship Id="rId2242" Type="http://schemas.openxmlformats.org/officeDocument/2006/relationships/hyperlink" Target="https://bacson.langson.gov.vn/" TargetMode="External"/><Relationship Id="rId2547" Type="http://schemas.openxmlformats.org/officeDocument/2006/relationships/hyperlink" Target="https://www.facebook.com/p/C%C3%B4ng-an-x%C3%A3-Ph%C3%BA-L%C3%A2m-C%C3%B4ng-an-Th%E1%BB%8B-x%C3%A3-Nghi-S%C6%A1n-100070199066753/" TargetMode="External"/><Relationship Id="rId214" Type="http://schemas.openxmlformats.org/officeDocument/2006/relationships/hyperlink" Target="https://www.facebook.com/C%C3%B4ng-an-x%C3%A3-M%E1%BB%B9-Th%E1%BA%A1nh-An-B%E1%BA%BFn-Tre-106834868429387/" TargetMode="External"/><Relationship Id="rId421" Type="http://schemas.openxmlformats.org/officeDocument/2006/relationships/hyperlink" Target="https://www.facebook.com/C%C3%B4ng-an-x%C3%A3-H%E1%BA%A3i-L%C3%BD-103980888382484/" TargetMode="External"/><Relationship Id="rId519" Type="http://schemas.openxmlformats.org/officeDocument/2006/relationships/hyperlink" Target="https://www.facebook.com/C%C3%B4ng-an-x%C3%A3-Chi%E1%BB%81ng-Ng%C3%A0m-104333818087376/" TargetMode="External"/><Relationship Id="rId1051" Type="http://schemas.openxmlformats.org/officeDocument/2006/relationships/hyperlink" Target="https://ttptqnd.baclieu.gov.vn/danhbadienthoaisonganh" TargetMode="External"/><Relationship Id="rId1149" Type="http://schemas.openxmlformats.org/officeDocument/2006/relationships/hyperlink" Target="https://phungchikien.myhao.hungyen.gov.vn/" TargetMode="External"/><Relationship Id="rId1356" Type="http://schemas.openxmlformats.org/officeDocument/2006/relationships/hyperlink" Target="https://www.facebook.com/p/C%C3%B4ng-an-X%C3%A3-%C4%90%C3%A0o-Vi%C3%AAn-Th%E1%BB%8B-x%C3%A3-Qu%E1%BA%BF-V%C3%B5-100082317493607/" TargetMode="External"/><Relationship Id="rId2102" Type="http://schemas.openxmlformats.org/officeDocument/2006/relationships/hyperlink" Target="https://dinhquan.dongnai.gov.vn/" TargetMode="External"/><Relationship Id="rId726" Type="http://schemas.openxmlformats.org/officeDocument/2006/relationships/hyperlink" Target="https://www.facebook.com/C%C3%B4ng-an-x%C3%A3-%C4%90%E1%BB%93ng-Th%E1%BB%8Bnh-%C4%90%E1%BB%8Bnh-H%C3%B3a-Th%C3%A1i-Nguy%C3%AAn-103003698631486/" TargetMode="External"/><Relationship Id="rId933" Type="http://schemas.openxmlformats.org/officeDocument/2006/relationships/hyperlink" Target="https://www.facebook.com/C%C3%B4ng-an-ph%C6%B0%E1%BB%9Dng-Nam-H%E1%BB%93ng-102736708730182/" TargetMode="External"/><Relationship Id="rId1009" Type="http://schemas.openxmlformats.org/officeDocument/2006/relationships/hyperlink" Target="https://yenlap.phutho.gov.vn/" TargetMode="External"/><Relationship Id="rId1563" Type="http://schemas.openxmlformats.org/officeDocument/2006/relationships/hyperlink" Target="https://www.facebook.com/p/C%C3%B4ng-an-x%C3%A3-An-Minh-B%E1%BA%AFc-100071995123863/" TargetMode="External"/><Relationship Id="rId1770" Type="http://schemas.openxmlformats.org/officeDocument/2006/relationships/hyperlink" Target="https://chaunhan.hungnguyen.nghean.gov.vn/" TargetMode="External"/><Relationship Id="rId1868" Type="http://schemas.openxmlformats.org/officeDocument/2006/relationships/hyperlink" Target="https://gioiphien.thanhphoyenbai.yenbai.gov.vn/" TargetMode="External"/><Relationship Id="rId2407" Type="http://schemas.openxmlformats.org/officeDocument/2006/relationships/hyperlink" Target="https://haiphong.gov.vn/" TargetMode="External"/><Relationship Id="rId2614" Type="http://schemas.openxmlformats.org/officeDocument/2006/relationships/hyperlink" Target="https://www.facebook.com/p/C%C3%B4ng-an-x%C3%A3-Ph%C6%B0%E1%BB%A3ng-V%C4%A9-C%E1%BA%A9m-Kh%C3%AA-100064531490689/" TargetMode="External"/><Relationship Id="rId62" Type="http://schemas.openxmlformats.org/officeDocument/2006/relationships/hyperlink" Target="https://www.facebook.com/C%C3%B4ng-an-X%C3%A3-Ph%C6%B0%C6%A1ng-Giao-V%C3%B5-Nhai-Th%C3%A1i-Nguy%C3%AAn-228385657910681/" TargetMode="External"/><Relationship Id="rId1216" Type="http://schemas.openxmlformats.org/officeDocument/2006/relationships/hyperlink" Target="https://www.facebook.com/p/C%C3%B4ng-an-ph%C6%B0%E1%BB%9Dng-Tr%E1%BA%A7n-H%C6%B0ng-%C4%90%E1%BA%A1o-TpPh%E1%BB%A7-L%C3%BD-H%C3%A0-Nam-100083035562709/" TargetMode="External"/><Relationship Id="rId1423" Type="http://schemas.openxmlformats.org/officeDocument/2006/relationships/hyperlink" Target="https://www.yenbai.gov.vn/noidung/tintuc/Pages/gioi-thieu-chi-tiet.aspx?ItemID=115&amp;l=Ditichcaptinh&amp;lv=4" TargetMode="External"/><Relationship Id="rId1630" Type="http://schemas.openxmlformats.org/officeDocument/2006/relationships/hyperlink" Target="https://binhphu.thanhphobentre.bentre.gov.vn/" TargetMode="External"/><Relationship Id="rId1728" Type="http://schemas.openxmlformats.org/officeDocument/2006/relationships/hyperlink" Target="https://cauloc.hauloc.thanhhoa.gov.vn/" TargetMode="External"/><Relationship Id="rId1935" Type="http://schemas.openxmlformats.org/officeDocument/2006/relationships/hyperlink" Target="http://yenson.tuyenquang.gov.vn/vi/tin-bai/yen-son-co-nhieu-xa-bi-co-lap-sau-con-bao-so-3?type=NEWS&amp;id=124379" TargetMode="External"/><Relationship Id="rId2197" Type="http://schemas.openxmlformats.org/officeDocument/2006/relationships/hyperlink" Target="https://ttcuaviet.giolinh.quangtri.gov.vn/" TargetMode="External"/><Relationship Id="rId169" Type="http://schemas.openxmlformats.org/officeDocument/2006/relationships/hyperlink" Target="https://www.facebook.com/C%C3%B4ng-An-X%C3%A3-Nam-Ti%E1%BA%BFn-Huy%E1%BB%87n-Quan-Ho%C3%A1-100295002101360/" TargetMode="External"/><Relationship Id="rId376" Type="http://schemas.openxmlformats.org/officeDocument/2006/relationships/hyperlink" Target="https://www.facebook.com/profile.php?id=100076032893418" TargetMode="External"/><Relationship Id="rId583" Type="http://schemas.openxmlformats.org/officeDocument/2006/relationships/hyperlink" Target="https://www.facebook.com/C%C3%B4ng-an-x%C3%A3-C%E1%BA%A9m-Ph%C3%BA-C%E1%BA%A9m-Thu%E1%BB%B7-Thanh-Ho%C3%A1-111261747221838/" TargetMode="External"/><Relationship Id="rId790" Type="http://schemas.openxmlformats.org/officeDocument/2006/relationships/hyperlink" Target="https://www.facebook.com/C%C3%B4ng-An-X%C3%A3-%C4%90%C3%B4ng-H%E1%BB%A3p-105465788505703/" TargetMode="External"/><Relationship Id="rId2057" Type="http://schemas.openxmlformats.org/officeDocument/2006/relationships/hyperlink" Target="https://thitran.thanhphu.bentre.gov.vn/" TargetMode="External"/><Relationship Id="rId2264" Type="http://schemas.openxmlformats.org/officeDocument/2006/relationships/hyperlink" Target="https://muongnoc.quephong.nghean.gov.vn/" TargetMode="External"/><Relationship Id="rId2471" Type="http://schemas.openxmlformats.org/officeDocument/2006/relationships/hyperlink" Target="https://phongdien.cantho.gov.vn/wps/portal/?1dmy&amp;page=trangchitiet&amp;urile=wcm%3Apath%3A/phongdienlibrary/sitephongdien/noidungtrang/tintucsukien/tintuchoatdongcuaxathitran/hoi+dong+nhan+dan+xa+nhon+nghia+to+chuc+hop+chuyen+de..." TargetMode="External"/><Relationship Id="rId4" Type="http://schemas.openxmlformats.org/officeDocument/2006/relationships/hyperlink" Target="https://www.facebook.com/C%C3%B4ng-an-x%C3%A3-Qu%E1%BB%B3nh-B%C3%A1-102395145249116/" TargetMode="External"/><Relationship Id="rId236" Type="http://schemas.openxmlformats.org/officeDocument/2006/relationships/hyperlink" Target="https://www.facebook.com/C%C3%B4ng-an-x%C3%A3-M%C6%B0%E1%BB%9Dng-T%C3%B9ng-huy%E1%BB%87n-M%C6%B0%E1%BB%9Dng-Ch%C3%A0-103778515258129/" TargetMode="External"/><Relationship Id="rId443" Type="http://schemas.openxmlformats.org/officeDocument/2006/relationships/hyperlink" Target="https://www.facebook.com/C%C3%B4ng-an-x%C3%A3-H%C6%B0%C6%A1ng-C%E1%BA%A7n-107000725027151/" TargetMode="External"/><Relationship Id="rId650" Type="http://schemas.openxmlformats.org/officeDocument/2006/relationships/hyperlink" Target="https://www.facebook.com/C%C3%B4ng-an-x%C3%A3-B%C3%ACnh-D%C6%B0%C6%A1ng-huy%E1%BB%87n-H%C3%B2a-An-t%E1%BB%89nh-Cao-B%E1%BA%B1ng-103273865192067/" TargetMode="External"/><Relationship Id="rId888" Type="http://schemas.openxmlformats.org/officeDocument/2006/relationships/hyperlink" Target="https://www.facebook.com/C%C3%B4ng-an-ph%C6%B0%E1%BB%9Dng-Thanh-B%C3%ACnh-C%C3%B4ng-an-th%C3%A0nh-ph%E1%BB%91-%C4%90i%E1%BB%87n-Bi%C3%AAn-Ph%E1%BB%A7-106651594991500/" TargetMode="External"/><Relationship Id="rId1073" Type="http://schemas.openxmlformats.org/officeDocument/2006/relationships/hyperlink" Target="https://www.facebook.com/61558523745745" TargetMode="External"/><Relationship Id="rId1280" Type="http://schemas.openxmlformats.org/officeDocument/2006/relationships/hyperlink" Target="https://www.facebook.com/p/C%C3%B4ng-An-Th%E1%BB%8B-Tr%E1%BA%A5n-B%C3%A1t-X%C3%A1t-100080062719160/" TargetMode="External"/><Relationship Id="rId2124" Type="http://schemas.openxmlformats.org/officeDocument/2006/relationships/hyperlink" Target="https://krongpa.gialai.gov.vn/Thi-tran-Phu-Tuc/Tin-tuc.aspx" TargetMode="External"/><Relationship Id="rId2331" Type="http://schemas.openxmlformats.org/officeDocument/2006/relationships/hyperlink" Target="https://www.facebook.com/p/Tu%E1%BB%95i-tr%E1%BA%BB-C%C3%B4ng-an-t%E1%BB%89nh-B%E1%BA%AFc-K%E1%BA%A1n-100057574024652/" TargetMode="External"/><Relationship Id="rId2569" Type="http://schemas.openxmlformats.org/officeDocument/2006/relationships/hyperlink" Target="https://www.facebook.com/p/C%C3%B4ng-an-x%C3%A3-Ph%C3%BA-S%C6%A1n-huy%E1%BB%87n-Ch%E1%BB%A3-L%C3%A1ch-t%E1%BB%89nh-B%E1%BA%BFn-Tre-100069410211968/" TargetMode="External"/><Relationship Id="rId303" Type="http://schemas.openxmlformats.org/officeDocument/2006/relationships/hyperlink" Target="https://www.facebook.com/policetienky" TargetMode="External"/><Relationship Id="rId748" Type="http://schemas.openxmlformats.org/officeDocument/2006/relationships/hyperlink" Target="https://www.facebook.com/C%C3%B4ng-an-x%C3%A3-%C4%90%E1%BA%B7ng-L%E1%BB%85-huy%E1%BB%87n-%C3%82n-Thi-t%E1%BB%89nh-H%C6%B0ng-Y%C3%AAn-105633818257814/" TargetMode="External"/><Relationship Id="rId955" Type="http://schemas.openxmlformats.org/officeDocument/2006/relationships/hyperlink" Target="https://www.facebook.com/C%C3%B4ng-an-ph%C6%B0%E1%BB%9Dng-H%E1%BA%A3i-Ninh-CATX-Nghi-S%C6%A1n-345443839862191" TargetMode="External"/><Relationship Id="rId1140" Type="http://schemas.openxmlformats.org/officeDocument/2006/relationships/hyperlink" Target="https://www.facebook.com/p/C%C3%B4ng-an-ph%C6%B0%E1%BB%9Dng-Ninh-Th%E1%BA%A1nh-100071313291976/?locale=vi_VN" TargetMode="External"/><Relationship Id="rId1378" Type="http://schemas.openxmlformats.org/officeDocument/2006/relationships/hyperlink" Target="https://www.facebook.com/CONGANXADONGHAI/" TargetMode="External"/><Relationship Id="rId1585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792" Type="http://schemas.openxmlformats.org/officeDocument/2006/relationships/hyperlink" Target="https://www.facebook.com/p/C%C3%B4ng-an-x%C3%A3-Ch%C6%B0-A-Thai-huy%E1%BB%87n-Ph%C3%BA-Thi%E1%BB%87n-100063752192417/" TargetMode="External"/><Relationship Id="rId2429" Type="http://schemas.openxmlformats.org/officeDocument/2006/relationships/hyperlink" Target="https://ngaphu.ngason.thanhhoa.gov.vn/" TargetMode="External"/><Relationship Id="rId2636" Type="http://schemas.openxmlformats.org/officeDocument/2006/relationships/hyperlink" Target="https://quainua.tuangiao.gov.vn/about/ve-co-cau-to-chuc-bo-may-ubnd-xa-quai-nua.html" TargetMode="External"/><Relationship Id="rId84" Type="http://schemas.openxmlformats.org/officeDocument/2006/relationships/hyperlink" Target="https://www.facebook.com/C%C3%B4ng-an-x%C3%A3-Ph%C3%BA-L%C3%A2m-102310645487967/" TargetMode="External"/><Relationship Id="rId510" Type="http://schemas.openxmlformats.org/officeDocument/2006/relationships/hyperlink" Target="https://www.facebook.com/C%C3%B4ng-an-x%C3%A3-Chi%E1%BB%81ng-X%C3%B4m-th%C3%A0nh-ph%E1%BB%91-S%C6%A1n-La-111043741208652/" TargetMode="External"/><Relationship Id="rId608" Type="http://schemas.openxmlformats.org/officeDocument/2006/relationships/hyperlink" Target="https://www.facebook.com/C%C3%B4ng-an-x%C3%A3-B%E1%BA%B1ng-Gi%C3%A3-102437045237555/" TargetMode="External"/><Relationship Id="rId815" Type="http://schemas.openxmlformats.org/officeDocument/2006/relationships/hyperlink" Target="https://www.facebook.com/C%C3%B4ng-an-Thanh-B%C3%ACnh-Th%E1%BB%8Bnh-102704371732464" TargetMode="External"/><Relationship Id="rId1238" Type="http://schemas.openxmlformats.org/officeDocument/2006/relationships/hyperlink" Target="https://binhphuoc.gov.vn/" TargetMode="External"/><Relationship Id="rId1445" Type="http://schemas.openxmlformats.org/officeDocument/2006/relationships/hyperlink" Target="https://m.hdndtuyenquang.gov.vn/dai-bieu-voi-cu-tri/tra-loi-y-kien/yen-son/xa-dao-vien.html" TargetMode="External"/><Relationship Id="rId1652" Type="http://schemas.openxmlformats.org/officeDocument/2006/relationships/hyperlink" Target="https://binhdai.bentre.gov.vn/binhthang" TargetMode="External"/><Relationship Id="rId1000" Type="http://schemas.openxmlformats.org/officeDocument/2006/relationships/hyperlink" Target="https://www.facebook.com/p/C%C3%B4ng-an-huy%E1%BB%87n-Than-Uy%C3%AAn-100066600894446/" TargetMode="External"/><Relationship Id="rId1305" Type="http://schemas.openxmlformats.org/officeDocument/2006/relationships/hyperlink" Target="https://longthanh.dongnai.gov.vn/" TargetMode="External"/><Relationship Id="rId1957" Type="http://schemas.openxmlformats.org/officeDocument/2006/relationships/hyperlink" Target="https://ubndtp.caobang.gov.vn/ubnd-xa-hung-dao" TargetMode="External"/><Relationship Id="rId1512" Type="http://schemas.openxmlformats.org/officeDocument/2006/relationships/hyperlink" Target="https://daton.gialam.hanoi.gov.vn/" TargetMode="External"/><Relationship Id="rId1817" Type="http://schemas.openxmlformats.org/officeDocument/2006/relationships/hyperlink" Target="https://www.facebook.com/people/C%C3%B4ng-an-x%C3%A3-Chi%E1%BB%81ng-Khay-Qu%E1%BB%B3nh-Nhai-S%C6%A1n-La/100067357356576/" TargetMode="External"/><Relationship Id="rId11" Type="http://schemas.openxmlformats.org/officeDocument/2006/relationships/hyperlink" Target="https://www.facebook.com/C%C3%B4ng-an-x%C3%A3-Qu%E1%BA%A3ng-V%C4%83n-huy%E1%BB%87n-Qu%E1%BA%A3ng-X%C6%B0%C6%A1ng-t%E1%BB%89nh-Thanh-H%C3%B3a-133572125220881/" TargetMode="External"/><Relationship Id="rId398" Type="http://schemas.openxmlformats.org/officeDocument/2006/relationships/hyperlink" Target="https://www.facebook.com/C%C3%B4ng-an-x%C3%A3-Lai-%C4%90%E1%BB%93ng-T%C3%A2n-S%C6%A1n-Ph%C3%BA-Th%E1%BB%8D-106214548274491/" TargetMode="External"/><Relationship Id="rId2079" Type="http://schemas.openxmlformats.org/officeDocument/2006/relationships/hyperlink" Target="https://www.facebook.com/cattkrongnang/?locale=vi_VN" TargetMode="External"/><Relationship Id="rId160" Type="http://schemas.openxmlformats.org/officeDocument/2006/relationships/hyperlink" Target="https://www.facebook.com/C%C3%B4ng-An-x%C3%A3-Ng%E1%BB%8Dc-C%C3%B4n-huy%E1%BB%87n-Tr%C3%B9ng-Kh%C3%A1nh-t%E1%BB%89nh-Cao-B%E1%BA%B1ng-105189018406412/" TargetMode="External"/><Relationship Id="rId2286" Type="http://schemas.openxmlformats.org/officeDocument/2006/relationships/hyperlink" Target="https://qppl.thanhhoa.gov.vn/vbpq_thanhhoa.nsf/28F85A8A2645DE97472587060007E828/$file/DT-VBDTPT408906166-7-20211625111838284tungct01.07.2021_11h22p29_thinv_01-07-2021-15-23-34_signed.pdf" TargetMode="External"/><Relationship Id="rId2493" Type="http://schemas.openxmlformats.org/officeDocument/2006/relationships/hyperlink" Target="https://www.facebook.com/p/C%C3%B4ng-an-x%C3%A3-Ninh-Th%E1%BA%AFng-Hoa-L%C6%B0-Ninh-B%C3%ACnh-100071436544591/" TargetMode="External"/><Relationship Id="rId258" Type="http://schemas.openxmlformats.org/officeDocument/2006/relationships/hyperlink" Target="https://www.facebook.com/C%C3%B4ng-an-x%C3%A3-Lu%E1%BA%ADn-Th%C3%A0nh-huy%E1%BB%87n-Th%C6%B0%E1%BB%9Dng-Xu%C3%A2n-103408998521585/" TargetMode="External"/><Relationship Id="rId465" Type="http://schemas.openxmlformats.org/officeDocument/2006/relationships/hyperlink" Target="https://www.facebook.com/C%C3%B4ng-an-x%C3%A3-H%C3%A0-Th%C6%B0%E1%BB%A3ng-huy%E1%BB%87n-%C4%90%E1%BA%A1i-T%E1%BB%AB-103976751904498" TargetMode="External"/><Relationship Id="rId672" Type="http://schemas.openxmlformats.org/officeDocument/2006/relationships/hyperlink" Target="https://www.facebook.com/C%C3%B4ng-an-x%C3%A3-An-Qui-Th%E1%BA%A1nh-Ph%C3%BA-B%E1%BA%BFn-Tre-105039148482537/" TargetMode="External"/><Relationship Id="rId1095" Type="http://schemas.openxmlformats.org/officeDocument/2006/relationships/hyperlink" Target="https://www.facebook.com/p/C%C3%B4ng-an-ph%C6%B0%E1%BB%9Dng-K%E1%BB%B3-Long-th%E1%BB%8B-x%C3%A3-K%E1%BB%B3-Anh-H%C3%A0-T%C4%A9nh-100069794420157/" TargetMode="External"/><Relationship Id="rId2146" Type="http://schemas.openxmlformats.org/officeDocument/2006/relationships/hyperlink" Target="https://ninhson.ninhthuan.gov.vn/" TargetMode="External"/><Relationship Id="rId2353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2560" Type="http://schemas.openxmlformats.org/officeDocument/2006/relationships/hyperlink" Target="https://tanphuoc.tiengiang.gov.vn/ubnd-xa-phu-my" TargetMode="External"/><Relationship Id="rId118" Type="http://schemas.openxmlformats.org/officeDocument/2006/relationships/hyperlink" Target="https://www.facebook.com/C%C3%B4ng-an-x%C3%A3-nh%E1%BB%8B-long-109503281406961/" TargetMode="External"/><Relationship Id="rId325" Type="http://schemas.openxmlformats.org/officeDocument/2006/relationships/hyperlink" Target="https://www.facebook.com/profile.php?id=100087307715041" TargetMode="External"/><Relationship Id="rId532" Type="http://schemas.openxmlformats.org/officeDocument/2006/relationships/hyperlink" Target="https://www.facebook.com/C%C3%B4ng-an-x%C3%A3-Chi%E1%BB%81ng-Hoa-huy%E1%BB%87n-M%C6%B0%E1%BB%9Dng-La-108729151364713/" TargetMode="External"/><Relationship Id="rId977" Type="http://schemas.openxmlformats.org/officeDocument/2006/relationships/hyperlink" Target="https://www.facebook.com/C%C3%B4ng-an-ph%C6%B0%E1%BB%9Dng-3-th%C3%A0nh-ph%E1%BB%91-v%C4%A9nh-long-106028305464022/" TargetMode="External"/><Relationship Id="rId1162" Type="http://schemas.openxmlformats.org/officeDocument/2006/relationships/hyperlink" Target="http://phamngulao.tphaiduong.haiduong.gov.vn/" TargetMode="External"/><Relationship Id="rId2006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2213" Type="http://schemas.openxmlformats.org/officeDocument/2006/relationships/hyperlink" Target="https://www.facebook.com/p/C%C3%B4ng-an-th%E1%BB%8B-tr%E1%BA%A5n-C%C3%A1i-B%C3%A8-100077060963854/" TargetMode="External"/><Relationship Id="rId2420" Type="http://schemas.openxmlformats.org/officeDocument/2006/relationships/hyperlink" Target="https://ngoclien.ngoclac.thanhhoa.gov.vn/hoi-nguoi-cao-tuoi" TargetMode="External"/><Relationship Id="rId2658" Type="http://schemas.openxmlformats.org/officeDocument/2006/relationships/hyperlink" Target="https://www.facebook.com/p/Tu%E1%BB%95i-tr%E1%BA%BB-C%C3%B4ng-an-TP-S%E1%BA%A7m-S%C6%A1n-100069346653553/?locale=gn_PY" TargetMode="External"/><Relationship Id="rId837" Type="http://schemas.openxmlformats.org/officeDocument/2006/relationships/hyperlink" Target="https://www.facebook.com/C%C3%B4ng-an-Th%E1%BB%8B-tr%E1%BA%A5n-Kho%C3%A1i-Ch%C3%A2u-huy%E1%BB%87n-Kho%C3%A1i-Ch%C3%A2u-108051888601955" TargetMode="External"/><Relationship Id="rId1022" Type="http://schemas.openxmlformats.org/officeDocument/2006/relationships/hyperlink" Target="https://dongtho.tpthanhhoa.thanhhoa.gov.vn/trang-chu" TargetMode="External"/><Relationship Id="rId1467" Type="http://schemas.openxmlformats.org/officeDocument/2006/relationships/hyperlink" Target="https://dongphu.vinhlong.gov.vn/" TargetMode="External"/><Relationship Id="rId1674" Type="http://schemas.openxmlformats.org/officeDocument/2006/relationships/hyperlink" Target="https://www.facebook.com/p/C%C3%B4ng-an-x%C3%A3-B%E1%BA%A3o-Hi%E1%BB%87u-huy%E1%BB%87n-Y%C3%AAn-Thu%E1%BB%B7-t%E1%BB%89nh-Ho%C3%A0-B%C3%ACnh-100066450291824/" TargetMode="External"/><Relationship Id="rId1881" Type="http://schemas.openxmlformats.org/officeDocument/2006/relationships/hyperlink" Target="https://giaotan.namdinh.gov.vn/to-chuc-bo-may" TargetMode="External"/><Relationship Id="rId2518" Type="http://schemas.openxmlformats.org/officeDocument/2006/relationships/hyperlink" Target="https://phuly.hanam.gov.vn/Pages/hdnd-xa-phu-van-to-chuc-ky-hop-thu-nhat-hdnd-xa-khoa-xxvi-nhiem-ky-2021-2026.aspx" TargetMode="External"/><Relationship Id="rId904" Type="http://schemas.openxmlformats.org/officeDocument/2006/relationships/hyperlink" Target="https://www.facebook.com/C%C3%B4ng-an-ph%C6%B0%E1%BB%9Dng-Quy%E1%BA%BFt-Th%E1%BA%AFng-th%C3%A0nh-ph%E1%BB%91-Lai-Ch%C3%A2u-t%E1%BB%89nh-Lai-Ch%C3%A2u-103601075748637/" TargetMode="External"/><Relationship Id="rId1327" Type="http://schemas.openxmlformats.org/officeDocument/2006/relationships/hyperlink" Target="https://www.facebook.com/p/C%C3%B4ng-an-th%E1%BB%8B-tr%E1%BA%A5n-T%C3%A2n-An-Y%C3%AAn-Dung-B%E1%BA%AFc-Giang-100066949255453/" TargetMode="External"/><Relationship Id="rId1534" Type="http://schemas.openxmlformats.org/officeDocument/2006/relationships/hyperlink" Target="https://www.facebook.com/265963428377240" TargetMode="External"/><Relationship Id="rId1741" Type="http://schemas.openxmlformats.org/officeDocument/2006/relationships/hyperlink" Target="https://www.facebook.com/p/C%C3%B4ng-an-x%C3%A3-C%E1%BA%A9m-T%C3%A2n-huy%E1%BB%87n-C%E1%BA%A9m-Thu%E1%BB%B7-t%E1%BB%89nh-Thanh-Ho%C3%A1-100063908508492/" TargetMode="External"/><Relationship Id="rId1979" Type="http://schemas.openxmlformats.org/officeDocument/2006/relationships/hyperlink" Target="https://haihau.namdinh.gov.vn/" TargetMode="External"/><Relationship Id="rId33" Type="http://schemas.openxmlformats.org/officeDocument/2006/relationships/hyperlink" Target="https://www.facebook.com/C%C3%B4ng-an-x%C3%A3-Phong-Minh-101097411798372/" TargetMode="External"/><Relationship Id="rId1601" Type="http://schemas.openxmlformats.org/officeDocument/2006/relationships/hyperlink" Target="https://www.facebook.com/ConganxaDongVinh/" TargetMode="External"/><Relationship Id="rId1839" Type="http://schemas.openxmlformats.org/officeDocument/2006/relationships/hyperlink" Target="https://thanhpho.sonla.gov.vn/1256/28424/64402/572043/chinh-tri/bi-thu-thanh-uy-doi-thoai-voi-nhan-dan-xa-chieng-xom" TargetMode="External"/><Relationship Id="rId182" Type="http://schemas.openxmlformats.org/officeDocument/2006/relationships/hyperlink" Target="https://www.facebook.com/C%C3%B4ng-an-x%C3%A3-N%E1%BA%ADm-L%E1%BA%A1nh-107022941561661/" TargetMode="External"/><Relationship Id="rId1906" Type="http://schemas.openxmlformats.org/officeDocument/2006/relationships/hyperlink" Target="https://www.facebook.com/p/Tu%E1%BB%95i-tr%E1%BA%BB-C%C3%B4ng-an-t%E1%BB%89nh-B%E1%BA%AFc-K%E1%BA%A1n-100057574024652/" TargetMode="External"/><Relationship Id="rId487" Type="http://schemas.openxmlformats.org/officeDocument/2006/relationships/hyperlink" Target="https://www.facebook.com/C%C3%B4ng-an-x%C3%A3-Gia-L%C3%A2m-huy%E1%BB%87n-Nho-Quan-101604682233342/" TargetMode="External"/><Relationship Id="rId694" Type="http://schemas.openxmlformats.org/officeDocument/2006/relationships/hyperlink" Target="https://www.facebook.com/C%C3%B4ng-an-x%C3%A3-An-B%C3%ACnh-Ch%C3%A2u-Th%C3%A0nh-101938205481161/" TargetMode="External"/><Relationship Id="rId2070" Type="http://schemas.openxmlformats.org/officeDocument/2006/relationships/hyperlink" Target="https://www.facebook.com/p/C%C3%B4ng-an-th%E1%BB%8B-tr%E1%BA%A5n-Di%C3%AAu-Tr%C3%AC-Tuy-Ph%C6%B0%E1%BB%9Bc-B%C3%ACnh-%C4%90%E1%BB%8Bnh-100081552703138/" TargetMode="External"/><Relationship Id="rId2168" Type="http://schemas.openxmlformats.org/officeDocument/2006/relationships/hyperlink" Target="https://kiengiang.quangbinh.gov.vn/" TargetMode="External"/><Relationship Id="rId2375" Type="http://schemas.openxmlformats.org/officeDocument/2006/relationships/hyperlink" Target="https://sonla.gov.vn/4/469/61715/478330/hoi-dong-nhan-dan-tinh/danh-sach-thuong-truc-hdnd-tinh-son-la-khoa-xiv-nhiem-ky-2016-2021" TargetMode="External"/><Relationship Id="rId347" Type="http://schemas.openxmlformats.org/officeDocument/2006/relationships/hyperlink" Target="https://www.facebook.com/CATTLT/" TargetMode="External"/><Relationship Id="rId999" Type="http://schemas.openxmlformats.org/officeDocument/2006/relationships/hyperlink" Target="https://www.facebook.com/C%C3%B4ng-an-huy%E1%BB%87n-Than-Uy%C3%AAn-T%E1%BB%89nh-Lai-Ch%C3%A2u-283324675344828/" TargetMode="External"/><Relationship Id="rId1184" Type="http://schemas.openxmlformats.org/officeDocument/2006/relationships/hyperlink" Target="https://www.quangninh.gov.vn/donvi/TXQuangYen/Trang/ChiTietBVGioiThieu.aspx?bvid=210" TargetMode="External"/><Relationship Id="rId2028" Type="http://schemas.openxmlformats.org/officeDocument/2006/relationships/hyperlink" Target="https://phuly.hanam.gov.vn/Pages/hdnd-xa-liem-tuyen-khoa-xix-nhiem-ky-2021-2026-to-chuc-ky-hop-thu-7-ky-hop-chuyen-de.aspx" TargetMode="External"/><Relationship Id="rId2582" Type="http://schemas.openxmlformats.org/officeDocument/2006/relationships/hyperlink" Target="https://www.facebook.com/p/UBND-x%C3%A3-Ph%C6%B0%C6%A1ng-C%C3%B4ng-100070352318466/" TargetMode="External"/><Relationship Id="rId554" Type="http://schemas.openxmlformats.org/officeDocument/2006/relationships/hyperlink" Target="https://www.facebook.com/C%C3%B4ng-an-x%C3%A3-Ch%C3%A2u-Ti%E1%BA%BFn-Qu%E1%BB%B3-H%E1%BB%A3p-101076475049997/" TargetMode="External"/><Relationship Id="rId761" Type="http://schemas.openxmlformats.org/officeDocument/2006/relationships/hyperlink" Target="https://www.facebook.com/C%C3%B4ng-an-x%C3%A3-%C4%90%E1%BA%A1i-L%E1%BB%8Bch-104571141726125/" TargetMode="External"/><Relationship Id="rId859" Type="http://schemas.openxmlformats.org/officeDocument/2006/relationships/hyperlink" Target="https://www.facebook.com/C%C3%B4ng-an-th%C3%A0nh-ph%E1%BB%91-C%E1%BA%A7n-Th%C6%A1-100498832503230/" TargetMode="External"/><Relationship Id="rId1391" Type="http://schemas.openxmlformats.org/officeDocument/2006/relationships/hyperlink" Target="https://www.facebook.com/tuoitreconganquanhadong/" TargetMode="External"/><Relationship Id="rId1489" Type="http://schemas.openxmlformats.org/officeDocument/2006/relationships/hyperlink" Target="https://www.facebook.com/p/C%C3%B4ng-an-x%C3%A3-%C4%90%E1%BB%93ng-V%C6%B0%C6%A1ng-Y%C3%AAn-Th%E1%BA%BF-100023841949778/" TargetMode="External"/><Relationship Id="rId1696" Type="http://schemas.openxmlformats.org/officeDocument/2006/relationships/hyperlink" Target="https://stp.hanam.gov.vn/Pages/thong-bao-dau-gia-tai-san-638611622189098600.aspx" TargetMode="External"/><Relationship Id="rId2235" Type="http://schemas.openxmlformats.org/officeDocument/2006/relationships/hyperlink" Target="https://sonla.gov.vn/tin-chinh-tri/dong-chi-truong-ban-tuyen-giao-tinh-uy-du-sinh-hoat-chi-bo-ban-hien-xa-liep-te-huyen-thuan-chau-761528" TargetMode="External"/><Relationship Id="rId2442" Type="http://schemas.openxmlformats.org/officeDocument/2006/relationships/hyperlink" Target="https://chupah.gialai.gov.vn/gioi-thieu/co-cau-to-chuc-1.html" TargetMode="External"/><Relationship Id="rId207" Type="http://schemas.openxmlformats.org/officeDocument/2006/relationships/hyperlink" Target="https://www.facebook.com/C%C3%B4ng-an-x%C3%A3-Minh-%C4%90%E1%BA%A1o-Ti%C3%AAn-Du-B%E1%BA%AFc-Ninh-111453144832170/" TargetMode="External"/><Relationship Id="rId414" Type="http://schemas.openxmlformats.org/officeDocument/2006/relationships/hyperlink" Target="https://www.facebook.com/C%C3%B4ng-an-x%C3%A3-L%C6%B0%C6%A1ng-Th%E1%BB%8Bnh-102122901983755/" TargetMode="External"/><Relationship Id="rId621" Type="http://schemas.openxmlformats.org/officeDocument/2006/relationships/hyperlink" Target="https://www.facebook.com/C%C3%B4ng-an-x%C3%A3-B%E1%BA%A3n-Ngo%E1%BA%A1i-113458440933328" TargetMode="External"/><Relationship Id="rId1044" Type="http://schemas.openxmlformats.org/officeDocument/2006/relationships/hyperlink" Target="https://tptv.travinh.gov.vn/ubnd-phuong-xa/uy-ban-nhan-dan-phuong-4-594983" TargetMode="External"/><Relationship Id="rId1251" Type="http://schemas.openxmlformats.org/officeDocument/2006/relationships/hyperlink" Target="https://www.facebook.com/Anninh24hnamdinh/" TargetMode="External"/><Relationship Id="rId1349" Type="http://schemas.openxmlformats.org/officeDocument/2006/relationships/hyperlink" Target="https://www.facebook.com/100052411776255" TargetMode="External"/><Relationship Id="rId2302" Type="http://schemas.openxmlformats.org/officeDocument/2006/relationships/hyperlink" Target="https://www.facebook.com/p/C%C3%B4ng-an-x%C3%A3-M%E1%BB%B9-H%C3%B2a-100076916353775/" TargetMode="External"/><Relationship Id="rId719" Type="http://schemas.openxmlformats.org/officeDocument/2006/relationships/hyperlink" Target="https://www.facebook.com/C%C3%B4ng-an-x%C3%A3-%C4%90%E1%BB%A9a-M%C3%B2n-huy%E1%BB%87n-S%C3%B4ng-M%C3%A3-t%E1%BB%89nh-S%C6%A1n-La-109605087894980/" TargetMode="External"/><Relationship Id="rId926" Type="http://schemas.openxmlformats.org/officeDocument/2006/relationships/hyperlink" Target="https://www.facebook.com/C%C3%B4ng-an-ph%C6%B0%E1%BB%9Dng-Nguy%E1%BB%85n-Th%C3%A1i-H%E1%BB%8Dc-th%C3%A0nh-ph%E1%BB%91-Y%C3%AAn-B%C3%A1i-100737968796309/" TargetMode="External"/><Relationship Id="rId1111" Type="http://schemas.openxmlformats.org/officeDocument/2006/relationships/hyperlink" Target="https://dichvucong.namdinh.gov.vn/portaldvc/KenhTin/dich-vu-cong-truc-tuyen.aspx?_dv=1984F7D5-4A64-D74D-3DCE-48AFB432B5AF" TargetMode="External"/><Relationship Id="rId1556" Type="http://schemas.openxmlformats.org/officeDocument/2006/relationships/hyperlink" Target="https://www.facebook.com/p/Tu%E1%BB%95i-tr%E1%BA%BB-C%C3%B4ng-an-Ngh%C4%A9a-L%E1%BB%99-100081887170070/" TargetMode="External"/><Relationship Id="rId1763" Type="http://schemas.openxmlformats.org/officeDocument/2006/relationships/hyperlink" Target="https://caothinh.ngoclac.thanhhoa.gov.vn/tin-van-hoa-the-thao/tap-huan-an-toan-thuc-pham-2023-253837" TargetMode="External"/><Relationship Id="rId1970" Type="http://schemas.openxmlformats.org/officeDocument/2006/relationships/hyperlink" Target="https://phuninh.phutho.gov.vn/" TargetMode="External"/><Relationship Id="rId2607" Type="http://schemas.openxmlformats.org/officeDocument/2006/relationships/hyperlink" Target="https://ninhphuoc.ninhthuan.gov.vn/" TargetMode="External"/><Relationship Id="rId55" Type="http://schemas.openxmlformats.org/officeDocument/2006/relationships/hyperlink" Target="https://www.facebook.com/C%C3%B4ng-an-x%C3%A3-Ph%C6%B0%E1%BB%9Bc-H%E1%BB%99i-134641598784311/" TargetMode="External"/><Relationship Id="rId1209" Type="http://schemas.openxmlformats.org/officeDocument/2006/relationships/hyperlink" Target="https://www.toaan.gov.vn/webcenter/ShowProperty?nodeId=/UCMServer/TAND170342" TargetMode="External"/><Relationship Id="rId1416" Type="http://schemas.openxmlformats.org/officeDocument/2006/relationships/hyperlink" Target="https://www.facebook.com/p/C%C3%B4ng-an-x%C3%A3-%C4%90%E1%BA%A1i-B%E1%BA%A3n-huy%E1%BB%87n-An-D%C6%B0%C6%A1ng-Tp-H%E1%BA%A3i-Ph%C3%B2ng-100057549289051/" TargetMode="External"/><Relationship Id="rId1623" Type="http://schemas.openxmlformats.org/officeDocument/2006/relationships/hyperlink" Target="https://www.facebook.com/p/C%C3%B4ng-an-x%C3%A3-B%C3%ACnh-L%E1%BB%A3i-100080218864775/" TargetMode="External"/><Relationship Id="rId1830" Type="http://schemas.openxmlformats.org/officeDocument/2006/relationships/hyperlink" Target="https://dichvucong.gov.vn/p/home/dvc-tthc-co-quan-chi-tiet.html?id=369314" TargetMode="External"/><Relationship Id="rId1928" Type="http://schemas.openxmlformats.org/officeDocument/2006/relationships/hyperlink" Target="https://www.facebook.com/p/C%C3%B4ng-an-x%C3%A3-H%C3%B2a-T%C3%A2n-huy%E1%BB%87n-C%E1%BA%A7u-K%C3%A8-t%E1%BB%89nh-Tr%C3%A0-Vinh-100075730311833/" TargetMode="External"/><Relationship Id="rId2092" Type="http://schemas.openxmlformats.org/officeDocument/2006/relationships/hyperlink" Target="https://dichvucong.gov.vn/p/home/dvc-tthc-co-quan-chi-tiet.html?id=415723" TargetMode="External"/><Relationship Id="rId271" Type="http://schemas.openxmlformats.org/officeDocument/2006/relationships/hyperlink" Target="https://www.facebook.com/C%C3%B4ng-an-x%C3%A3-Linh-H%E1%BA%A3i-104729388559986/" TargetMode="External"/><Relationship Id="rId2397" Type="http://schemas.openxmlformats.org/officeDocument/2006/relationships/hyperlink" Target="https://www.facebook.com/p/Tu%E1%BB%95i-tr%E1%BA%BB-C%C3%B4ng-an-Th%C3%A1i-B%C3%ACnh-100068113789461/" TargetMode="External"/><Relationship Id="rId131" Type="http://schemas.openxmlformats.org/officeDocument/2006/relationships/hyperlink" Target="https://www.facebook.com/C%C3%B4ng-an-x%C3%A3-Nguy%C3%AAn-Ph%C3%BAc-111466664517961/" TargetMode="External"/><Relationship Id="rId369" Type="http://schemas.openxmlformats.org/officeDocument/2006/relationships/hyperlink" Target="https://www.facebook.com/profile.php?id=100083328521622" TargetMode="External"/><Relationship Id="rId576" Type="http://schemas.openxmlformats.org/officeDocument/2006/relationships/hyperlink" Target="https://www.facebook.com/C%C3%B4ng-an-x%C3%A3-C%E1%BB%99ng-H%C3%B2a-104962231838529/" TargetMode="External"/><Relationship Id="rId783" Type="http://schemas.openxmlformats.org/officeDocument/2006/relationships/hyperlink" Target="https://www.facebook.com/C%C3%B4ng-An-X%C3%A3-%C4%90%C3%B4ng-Y%C3%AAn-104371528562343/" TargetMode="External"/><Relationship Id="rId990" Type="http://schemas.openxmlformats.org/officeDocument/2006/relationships/hyperlink" Target="https://www.facebook.com/C%C3%B4ng-an-ph%C6%B0%E1%BB%9Dng-%C4%90%C3%B4ng-H%E1%BA%A3i-TPTH-102780515630863" TargetMode="External"/><Relationship Id="rId2257" Type="http://schemas.openxmlformats.org/officeDocument/2006/relationships/hyperlink" Target="http://longxuyen.binhgiang.haiduong.gov.vn/" TargetMode="External"/><Relationship Id="rId2464" Type="http://schemas.openxmlformats.org/officeDocument/2006/relationships/hyperlink" Target="https://lynhan.hanam.gov.vn/Pages/Thong-tin-ve-lanh-%C4%91ao-xa--thi-tran792346957.aspx" TargetMode="External"/><Relationship Id="rId2671" Type="http://schemas.openxmlformats.org/officeDocument/2006/relationships/hyperlink" Target="http://queluu.hiepduc.gov.vn/" TargetMode="External"/><Relationship Id="rId229" Type="http://schemas.openxmlformats.org/officeDocument/2006/relationships/hyperlink" Target="https://www.facebook.com/C%C3%B4ng-an-x%C3%A3-M%E1%BB%B9-H%C3%A0-109821147985291/" TargetMode="External"/><Relationship Id="rId436" Type="http://schemas.openxmlformats.org/officeDocument/2006/relationships/hyperlink" Target="https://www.facebook.com/C%C3%B4ng-an-x%C3%A3-H%C6%B0ng-L%E1%BB%99c-H%E1%BA%ADu-L%E1%BB%99c-110213337964187/" TargetMode="External"/><Relationship Id="rId643" Type="http://schemas.openxmlformats.org/officeDocument/2006/relationships/hyperlink" Target="https://www.facebook.com/C%C3%B4ng-an-x%C3%A3-B%C3%ACnh-Ph%C3%BA-105415768530928" TargetMode="External"/><Relationship Id="rId1066" Type="http://schemas.openxmlformats.org/officeDocument/2006/relationships/hyperlink" Target="https://phuongbennghe.gov.vn/" TargetMode="External"/><Relationship Id="rId1273" Type="http://schemas.openxmlformats.org/officeDocument/2006/relationships/hyperlink" Target="https://tamdiep.ninhbinh.gov.vn/" TargetMode="External"/><Relationship Id="rId1480" Type="http://schemas.openxmlformats.org/officeDocument/2006/relationships/hyperlink" Target="https://xadonglai.hoabinh.gov.vn/" TargetMode="External"/><Relationship Id="rId2117" Type="http://schemas.openxmlformats.org/officeDocument/2006/relationships/hyperlink" Target="https://www.facebook.com/p/C%C3%B4ng-an-huy%E1%BB%87n-Ch%C6%B0-Pr%C3%B4ng-100063615364566/" TargetMode="External"/><Relationship Id="rId2324" Type="http://schemas.openxmlformats.org/officeDocument/2006/relationships/hyperlink" Target="https://xamythanh.hoabinh.gov.vn/" TargetMode="External"/><Relationship Id="rId850" Type="http://schemas.openxmlformats.org/officeDocument/2006/relationships/hyperlink" Target="https://www.facebook.com/C%C3%B4ng-an-th%C3%A0nh-ph%E1%BB%91-Vi%E1%BB%87t-Tr%C3%AC-108983318151065/" TargetMode="External"/><Relationship Id="rId948" Type="http://schemas.openxmlformats.org/officeDocument/2006/relationships/hyperlink" Target="https://www.facebook.com/C%C3%B4ng-an-ph%C6%B0%E1%BB%9Dng-K%E1%BB%B3-Long-108089884152960/" TargetMode="External"/><Relationship Id="rId1133" Type="http://schemas.openxmlformats.org/officeDocument/2006/relationships/hyperlink" Target="https://nguyendu.hatinhcity.gov.vn/" TargetMode="External"/><Relationship Id="rId1578" Type="http://schemas.openxmlformats.org/officeDocument/2006/relationships/hyperlink" Target="https://thaibinh.gov.vn/van-ban-phap-luat/van-ban-dieu-hanh/ve-viec-cho-phep-uy-ban-nhan-dan-xa-an-quy-huyen-quynh-phu-s.html" TargetMode="External"/><Relationship Id="rId1785" Type="http://schemas.openxmlformats.org/officeDocument/2006/relationships/hyperlink" Target="https://www.facebook.com/p/C%C3%B4ng-an-x%C3%A3-Ch%C3%A2u-Ti%E1%BA%BFn-Qu%E1%BB%B3-H%E1%BB%A3p-100063616740624/" TargetMode="External"/><Relationship Id="rId1992" Type="http://schemas.openxmlformats.org/officeDocument/2006/relationships/hyperlink" Target="https://luunghiepanh.tracu.travinh.gov.vn/" TargetMode="External"/><Relationship Id="rId2531" Type="http://schemas.openxmlformats.org/officeDocument/2006/relationships/hyperlink" Target="https://phucninh.tuyenquang.gov.vn/" TargetMode="External"/><Relationship Id="rId2629" Type="http://schemas.openxmlformats.org/officeDocument/2006/relationships/hyperlink" Target="https://www.facebook.com/suctreQuangNinh/?locale=vi_VN" TargetMode="External"/><Relationship Id="rId77" Type="http://schemas.openxmlformats.org/officeDocument/2006/relationships/hyperlink" Target="https://www.facebook.com/C%C3%B4ng-an-x%C3%A3-Ph%C3%BA-Long-107885784853550/" TargetMode="External"/><Relationship Id="rId503" Type="http://schemas.openxmlformats.org/officeDocument/2006/relationships/hyperlink" Target="https://www.facebook.com/C%C3%B4ng-an-x%C3%A3-D%C6%B0%C6%A1ng-Th%E1%BB%A7y-110430017345092/" TargetMode="External"/><Relationship Id="rId710" Type="http://schemas.openxmlformats.org/officeDocument/2006/relationships/hyperlink" Target="https://www.facebook.com/C%C3%B4ng-an-x%C3%A3-%C4%90a-T%E1%BB%91n-Gia-L%C3%A2m-H%C3%A0-N%E1%BB%99i-104522531944424/" TargetMode="External"/><Relationship Id="rId808" Type="http://schemas.openxmlformats.org/officeDocument/2006/relationships/hyperlink" Target="https://www.facebook.com/C%C3%B4ng-an-x%C3%A3-%C3%82n-Ph%C3%BA-108887254061140/" TargetMode="External"/><Relationship Id="rId1340" Type="http://schemas.openxmlformats.org/officeDocument/2006/relationships/hyperlink" Target="https://www.facebook.com/p/C%C3%B4ng-an-Thanh-Mi%E1%BB%87n-100068994404736/" TargetMode="External"/><Relationship Id="rId1438" Type="http://schemas.openxmlformats.org/officeDocument/2006/relationships/hyperlink" Target="https://www.facebook.com/p/C%C3%B4ng-an-x%C3%A3-%C4%90%E1%BA%A1i-Th%C3%A0nh-huy%E1%BB%87n-Hi%E1%BB%87p-Ho%C3%A0-100063645815024/" TargetMode="External"/><Relationship Id="rId1645" Type="http://schemas.openxmlformats.org/officeDocument/2006/relationships/hyperlink" Target="https://binhson.trieuson.thanhhoa.gov.vn/uy-ban-nhan-dan" TargetMode="External"/><Relationship Id="rId1200" Type="http://schemas.openxmlformats.org/officeDocument/2006/relationships/hyperlink" Target="http://thathung.kinhmon.haiduong.gov.vn/" TargetMode="External"/><Relationship Id="rId1852" Type="http://schemas.openxmlformats.org/officeDocument/2006/relationships/hyperlink" Target="https://www.facebook.com/p/C%C3%B4ng-an-x%C3%A3-D%E1%BA%A1-Tr%E1%BA%A1ch-huy%E1%BB%87n-Kho%C3%A1i-Ch%C3%A2u-t%E1%BB%89nh-H%C6%B0ng-Y%C3%AAn-100021606377238/" TargetMode="External"/><Relationship Id="rId1505" Type="http://schemas.openxmlformats.org/officeDocument/2006/relationships/hyperlink" Target="https://www.facebook.com/129262762289546" TargetMode="External"/><Relationship Id="rId1712" Type="http://schemas.openxmlformats.org/officeDocument/2006/relationships/hyperlink" Target="https://congbang.pacnam.gov.vn/" TargetMode="External"/><Relationship Id="rId293" Type="http://schemas.openxmlformats.org/officeDocument/2006/relationships/hyperlink" Target="https://www.facebook.com/profile.php?id=100095390433505" TargetMode="External"/><Relationship Id="rId2181" Type="http://schemas.openxmlformats.org/officeDocument/2006/relationships/hyperlink" Target="http://halam.thangbinh.quangnam.gov.vn/" TargetMode="External"/><Relationship Id="rId153" Type="http://schemas.openxmlformats.org/officeDocument/2006/relationships/hyperlink" Target="https://www.facebook.com/C%C3%B4ng-an-x%C3%A3-Ng%E1%BB%8Dc-Thu%E1%BA%ADn-Gi%E1%BB%93ng-Ri%E1%BB%81ng-Ki%C3%AAn-Giang-110280175071352/" TargetMode="External"/><Relationship Id="rId360" Type="http://schemas.openxmlformats.org/officeDocument/2006/relationships/hyperlink" Target="https://www.facebook.com/profile.php?id=100076056866235" TargetMode="External"/><Relationship Id="rId598" Type="http://schemas.openxmlformats.org/officeDocument/2006/relationships/hyperlink" Target="https://www.facebook.com/C%C3%B4ng-an-x%C3%A3-C%C3%B4ng-B%E1%BA%B1ng-110501551585394/" TargetMode="External"/><Relationship Id="rId2041" Type="http://schemas.openxmlformats.org/officeDocument/2006/relationships/hyperlink" Target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 TargetMode="External"/><Relationship Id="rId2279" Type="http://schemas.openxmlformats.org/officeDocument/2006/relationships/hyperlink" Target="https://sonla.gov.vn/Default.aspx?sname=ubnd&amp;sid=4&amp;pageid=469&amp;catid=63577&amp;id=591565&amp;catname=Tin-tuc-hoat-dong&amp;title=Van-phong-UBND-tinh-tham-va-tang-qua-xa-Muong-Hung-huyen-Song-Ma" TargetMode="External"/><Relationship Id="rId2486" Type="http://schemas.openxmlformats.org/officeDocument/2006/relationships/hyperlink" Target="https://www.facebook.com/p/C%C3%B4ng-an-x%C3%A3-Ninh-Gia-%C4%90%E1%BB%A9c-Tr%E1%BB%8Dng-L%C3%A2m-%C4%90%E1%BB%93ng-02633699113-100083379758905/" TargetMode="External"/><Relationship Id="rId220" Type="http://schemas.openxmlformats.org/officeDocument/2006/relationships/hyperlink" Target="https://www.facebook.com/C%C3%B4ng-an-x%C3%A3-M%E1%BB%B9-Lung-102178175233750/" TargetMode="External"/><Relationship Id="rId458" Type="http://schemas.openxmlformats.org/officeDocument/2006/relationships/hyperlink" Target="https://www.facebook.com/C%C3%B4ng-an-x%C3%A3-H%C3%B2a-Kh%C3%A1nh-100922259094522/" TargetMode="External"/><Relationship Id="rId665" Type="http://schemas.openxmlformats.org/officeDocument/2006/relationships/hyperlink" Target="https://www.facebook.com/C%C3%B4ng-an-x%C3%A3-An-To%C3%A0n-104797408883850/" TargetMode="External"/><Relationship Id="rId872" Type="http://schemas.openxmlformats.org/officeDocument/2006/relationships/hyperlink" Target="https://www.facebook.com/C%C3%B4ng-an-t%E1%BB%89nh-%C4%90%C4%83k-L%C4%83k-111782371278672/" TargetMode="External"/><Relationship Id="rId1088" Type="http://schemas.openxmlformats.org/officeDocument/2006/relationships/hyperlink" Target="https://hoathanh.tayninh.gov.vn/vi/news/thong-tin-lien-he-398/thong-tin-lanh-dao-ubnd-phuong-hiep-tan-7523.html" TargetMode="External"/><Relationship Id="rId1295" Type="http://schemas.openxmlformats.org/officeDocument/2006/relationships/hyperlink" Target="https://www.facebook.com/congantinhhoabinh/" TargetMode="External"/><Relationship Id="rId2139" Type="http://schemas.openxmlformats.org/officeDocument/2006/relationships/hyperlink" Target="https://www.facebook.com/tuoitredakto/" TargetMode="External"/><Relationship Id="rId2346" Type="http://schemas.openxmlformats.org/officeDocument/2006/relationships/hyperlink" Target="https://www.facebook.com/p/C%C3%B4ng-an-x%C3%A3-Minh-Ph%C3%BA-100067823322136/" TargetMode="External"/><Relationship Id="rId2553" Type="http://schemas.openxmlformats.org/officeDocument/2006/relationships/hyperlink" Target="https://www.facebook.com/1071381639954734" TargetMode="External"/><Relationship Id="rId318" Type="http://schemas.openxmlformats.org/officeDocument/2006/relationships/hyperlink" Target="https://www.facebook.com/cattdateh/about" TargetMode="External"/><Relationship Id="rId525" Type="http://schemas.openxmlformats.org/officeDocument/2006/relationships/hyperlink" Target="https://www.facebook.com/C%C3%B4ng-an-x%C3%A3-Chi%E1%BB%81ng-La-108782124840400/" TargetMode="External"/><Relationship Id="rId732" Type="http://schemas.openxmlformats.org/officeDocument/2006/relationships/hyperlink" Target="https://www.facebook.com/C%C3%B4ng-an-x%C3%A3-%C4%90%E1%BB%93ng-L%E1%BB%A3i-CAH-Tri%E1%BB%87u-S%C6%A1n-Thanh-H%C3%B3a-100702902028277/" TargetMode="External"/><Relationship Id="rId1155" Type="http://schemas.openxmlformats.org/officeDocument/2006/relationships/hyperlink" Target="https://phutan.thanhphobentre.bentre.gov.vn/" TargetMode="External"/><Relationship Id="rId1362" Type="http://schemas.openxmlformats.org/officeDocument/2006/relationships/hyperlink" Target="https://dado.phuyen.sonla.gov.vn/uy-ban-nhan-dan" TargetMode="External"/><Relationship Id="rId2206" Type="http://schemas.openxmlformats.org/officeDocument/2006/relationships/hyperlink" Target="https://duongminhchau.tayninh.gov.vn/" TargetMode="External"/><Relationship Id="rId2413" Type="http://schemas.openxmlformats.org/officeDocument/2006/relationships/hyperlink" Target="https://ngoccon.trungkhanh.caobang.gov.vn/" TargetMode="External"/><Relationship Id="rId2620" Type="http://schemas.openxmlformats.org/officeDocument/2006/relationships/hyperlink" Target="https://www.facebook.com/p/C%C3%B4ng-an-x%C3%A3-Phan-R%C3%AD-Th%C3%A0nh-100067332391869/" TargetMode="External"/><Relationship Id="rId99" Type="http://schemas.openxmlformats.org/officeDocument/2006/relationships/hyperlink" Target="https://www.facebook.com/C%C3%B4ng-an-X%C3%A3-Ph%C3%B9ng-Minh-Ng%E1%BB%8Dc-L%E1%BA%B7c-Thanh-H%C3%B3a-111923837246277/" TargetMode="External"/><Relationship Id="rId1015" Type="http://schemas.openxmlformats.org/officeDocument/2006/relationships/hyperlink" Target="https://prtc.ninhthuan.gov.vn/" TargetMode="External"/><Relationship Id="rId1222" Type="http://schemas.openxmlformats.org/officeDocument/2006/relationships/hyperlink" Target="https://www.facebook.com/p/C%C3%B4ng-an-Ph%C6%B0%E1%BB%9Dng-V%C5%A9-Ninh-th%C3%A0nh-ph%E1%BB%91-B%E1%BA%AFc-Ninh-100078442014482/" TargetMode="External"/><Relationship Id="rId1667" Type="http://schemas.openxmlformats.org/officeDocument/2006/relationships/hyperlink" Target="https://bachlong.namdinh.gov.vn/co-cau-to-chuc" TargetMode="External"/><Relationship Id="rId1874" Type="http://schemas.openxmlformats.org/officeDocument/2006/relationships/hyperlink" Target="https://www.facebook.com/p/C%C3%B4ng-an-x%C3%A3-Gia-Ho%C3%A0-2-100069824480371/" TargetMode="External"/><Relationship Id="rId1527" Type="http://schemas.openxmlformats.org/officeDocument/2006/relationships/hyperlink" Target="https://dienban.quangnam.gov.vn/Default.aspx?tabid=858&amp;language=vi-VN&amp;dnn_ctr1877_Main_ctl00_rg_danhbaChangePage=9" TargetMode="External"/><Relationship Id="rId1734" Type="http://schemas.openxmlformats.org/officeDocument/2006/relationships/hyperlink" Target="https://camthach.camthuy.thanhhoa.gov.vn/" TargetMode="External"/><Relationship Id="rId1941" Type="http://schemas.openxmlformats.org/officeDocument/2006/relationships/hyperlink" Target="https://www.facebook.com/p/C%C3%B4ng-an-x%C3%A3-H%C3%B9ng-S%C6%A1n-huy%E1%BB%87n-Anh-S%C6%A1n-t%E1%BB%89nh-Ngh%E1%BB%87-An-100069096802627/" TargetMode="External"/><Relationship Id="rId26" Type="http://schemas.openxmlformats.org/officeDocument/2006/relationships/hyperlink" Target="https://www.facebook.com/C%C3%B4ng-an-x%C3%A3-Qu%E1%BA%A3ng-%C4%90%E1%BB%A9c-100708825692371/" TargetMode="External"/><Relationship Id="rId175" Type="http://schemas.openxmlformats.org/officeDocument/2006/relationships/hyperlink" Target="https://www.facebook.com/C%C3%B4ng-an-x%C3%A3-Nam-Ph%C3%BA-124683423144848/" TargetMode="External"/><Relationship Id="rId1801" Type="http://schemas.openxmlformats.org/officeDocument/2006/relationships/hyperlink" Target="https://vienkiemsatyenbai.gov.vn/truc-tiep-kiem-sat-cong-tac-thi-hanh-an-hinh-su-tai-ubnd-xa-che-tao-khao-mang-va-nam-khat/" TargetMode="External"/><Relationship Id="rId382" Type="http://schemas.openxmlformats.org/officeDocument/2006/relationships/hyperlink" Target="https://www.facebook.com/profile.php?id=100085969423825" TargetMode="External"/><Relationship Id="rId687" Type="http://schemas.openxmlformats.org/officeDocument/2006/relationships/hyperlink" Target="https://www.facebook.com/C%C3%B4ng-an-x%C3%A3-Anh-S%C6%A1n-Th%E1%BB%8B-x%C3%A3-Nghi-S%C6%A1n-103560641759770/" TargetMode="External"/><Relationship Id="rId2063" Type="http://schemas.openxmlformats.org/officeDocument/2006/relationships/hyperlink" Target="https://vinhthanh.cantho.gov.vn/" TargetMode="External"/><Relationship Id="rId2270" Type="http://schemas.openxmlformats.org/officeDocument/2006/relationships/hyperlink" Target="https://www.facebook.com/tuoitrecongansonla/" TargetMode="External"/><Relationship Id="rId2368" Type="http://schemas.openxmlformats.org/officeDocument/2006/relationships/hyperlink" Target="https://maichau.hoabinh.gov.vn/index.php?option=com_content&amp;view=article&amp;id=211:gi-i-thi-u-ubnd-xa-ba-khan-10&amp;catid=14&amp;lang=en&amp;Itemid=641" TargetMode="External"/><Relationship Id="rId242" Type="http://schemas.openxmlformats.org/officeDocument/2006/relationships/hyperlink" Target="https://www.facebook.com/C%C3%B4ng-an-x%C3%A3-M%C6%B0%E1%BB%9Dng-L%C3%B3i-147170437463342/" TargetMode="External"/><Relationship Id="rId894" Type="http://schemas.openxmlformats.org/officeDocument/2006/relationships/hyperlink" Target="https://www.facebook.com/C%C3%B4ng-An-Ph%C6%B0%E1%BB%9Dng-T%C3%B4-Ch%C3%A2u-109154695102403/" TargetMode="External"/><Relationship Id="rId1177" Type="http://schemas.openxmlformats.org/officeDocument/2006/relationships/hyperlink" Target="https://thanhpho.laichau.gov.vn/" TargetMode="External"/><Relationship Id="rId2130" Type="http://schemas.openxmlformats.org/officeDocument/2006/relationships/hyperlink" Target="https://www.facebook.com/tuoitreconganthuathienhue/" TargetMode="External"/><Relationship Id="rId2575" Type="http://schemas.openxmlformats.org/officeDocument/2006/relationships/hyperlink" Target="https://bentre.gov.vn/Lists/Tintucsukien/DispForm.aspx?ID=30755" TargetMode="External"/><Relationship Id="rId102" Type="http://schemas.openxmlformats.org/officeDocument/2006/relationships/hyperlink" Target="https://www.facebook.com/C%C3%B4ng-an-x%C3%A3-Ph%C3%B9-Ho%C3%A1-108131018244385/" TargetMode="External"/><Relationship Id="rId547" Type="http://schemas.openxmlformats.org/officeDocument/2006/relationships/hyperlink" Target="https://www.facebook.com/C%C3%B4ng-an-x%C3%A3-Ch%E1%BA%A5n-Th%E1%BB%8Bnh-101292712449296/" TargetMode="External"/><Relationship Id="rId754" Type="http://schemas.openxmlformats.org/officeDocument/2006/relationships/hyperlink" Target="https://www.facebook.com/C%C3%B4ng-an-x%C3%A3-%C4%90%E1%BA%A1i-S%C6%A1n-107280262049000/" TargetMode="External"/><Relationship Id="rId961" Type="http://schemas.openxmlformats.org/officeDocument/2006/relationships/hyperlink" Target="https://www.facebook.com/C%C3%B4ng-an-ph%C6%B0%E1%BB%9Dng-C%E1%BA%A9m-Ch%C3%A2u-108512354729461" TargetMode="External"/><Relationship Id="rId1384" Type="http://schemas.openxmlformats.org/officeDocument/2006/relationships/hyperlink" Target="https://caibe.tiengiang.gov.vn/xa-ong-hoa-hiep" TargetMode="External"/><Relationship Id="rId1591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689" Type="http://schemas.openxmlformats.org/officeDocument/2006/relationships/hyperlink" Target="https://thuanbac.ninhthuan.gov.vn/portal/Pages/UBND-xa.aspx" TargetMode="External"/><Relationship Id="rId2228" Type="http://schemas.openxmlformats.org/officeDocument/2006/relationships/hyperlink" Target="https://www.facebook.com/conganlienhoa/" TargetMode="External"/><Relationship Id="rId2435" Type="http://schemas.openxmlformats.org/officeDocument/2006/relationships/hyperlink" Target="https://tanky.nghean.gov.vn/danh-ba-dien-thoai/danh-ba-dien-thoai-364845" TargetMode="External"/><Relationship Id="rId2642" Type="http://schemas.openxmlformats.org/officeDocument/2006/relationships/hyperlink" Target="https://haiha.quangninh.gov.vn/Trang/ChiTietBVGioiThieu.aspx?bvid=126" TargetMode="External"/><Relationship Id="rId90" Type="http://schemas.openxmlformats.org/officeDocument/2006/relationships/hyperlink" Target="https://www.facebook.com/C%C3%B4ng-an-x%C3%A3-Ph%C3%BAc-Ninh-huy%E1%BB%87n-Y%C3%AAn-S%C6%A1n-t%E1%BB%89nh-Tuy%C3%AAn-Quang-117548527616455/" TargetMode="External"/><Relationship Id="rId407" Type="http://schemas.openxmlformats.org/officeDocument/2006/relationships/hyperlink" Target="https://www.facebook.com/C%C3%B4ng-an-x%C3%A3-L%E1%BA%A1c-V%C3%A2n-huy%E1%BB%87n-Nho-Quan-Ninh-B%C3%ACnh-101761795812280/" TargetMode="External"/><Relationship Id="rId614" Type="http://schemas.openxmlformats.org/officeDocument/2006/relationships/hyperlink" Target="https://www.facebook.com/C%C3%B4ng-an-X%C3%A3-B%E1%BA%A3o-Thu%E1%BA%ADn-105080321922050/" TargetMode="External"/><Relationship Id="rId821" Type="http://schemas.openxmlformats.org/officeDocument/2006/relationships/hyperlink" Target="https://www.facebook.com/C%C3%B4ng-an-Th%E1%BB%8B-tr%E1%BA%A5n-Tam-B%C3%ACnh-V%C4%A9nh-Long-102873612447918/" TargetMode="External"/><Relationship Id="rId1037" Type="http://schemas.openxmlformats.org/officeDocument/2006/relationships/hyperlink" Target="https://www.facebook.com/p/C%C3%B4ng-An-Ph%C6%B0%E1%BB%9Dng-2-TP-V%C4%A9nh-Long-100080624905180/" TargetMode="External"/><Relationship Id="rId1244" Type="http://schemas.openxmlformats.org/officeDocument/2006/relationships/hyperlink" Target="https://hatinh.gov.vn/" TargetMode="External"/><Relationship Id="rId1451" Type="http://schemas.openxmlformats.org/officeDocument/2006/relationships/hyperlink" Target="https://www.hoabinh.gov.vn/" TargetMode="External"/><Relationship Id="rId1896" Type="http://schemas.openxmlformats.org/officeDocument/2006/relationships/hyperlink" Target="https://www.facebook.com/tuoitrecongansonla/" TargetMode="External"/><Relationship Id="rId2502" Type="http://schemas.openxmlformats.org/officeDocument/2006/relationships/hyperlink" Target="https://iapa.gialai.gov.vn/getattachment/chuyen-muc/Van-ban/Van-ban-(3)/BC-12-signed-signed-signed-signed-2022-QUAN-LY-AN-TOAN-THUC-PHAM-NN-2022.pdf.aspx" TargetMode="External"/><Relationship Id="rId919" Type="http://schemas.openxmlformats.org/officeDocument/2006/relationships/hyperlink" Target="https://www.facebook.com/C%C3%B4ng-an-ph%C6%B0%E1%BB%9Dng-Ph%C3%BA-Kh%C6%B0%C6%A1ng-B%E1%BA%BFn-Tre-107752084893596/" TargetMode="External"/><Relationship Id="rId1104" Type="http://schemas.openxmlformats.org/officeDocument/2006/relationships/hyperlink" Target="https://www.facebook.com/ConganphuongLienBao/" TargetMode="External"/><Relationship Id="rId1311" Type="http://schemas.openxmlformats.org/officeDocument/2006/relationships/hyperlink" Target="https://mttq.langson.gov.vn/tin-tuc-su-kien/tin-hoat-dong/khanh-thanh-va-ban-giao-nha-dai-doan-ket-tai-thi-tran-nong-truong-thai-binh.html" TargetMode="External"/><Relationship Id="rId1549" Type="http://schemas.openxmlformats.org/officeDocument/2006/relationships/hyperlink" Target="https://www.facebook.com/p/C%C3%B4ng-an-x%C3%A3-An-Hi%E1%BB%87p-Ch%C3%A2u-Th%C3%A0nh-B%E1%BA%BFn-Tre-100090893949460/" TargetMode="External"/><Relationship Id="rId1756" Type="http://schemas.openxmlformats.org/officeDocument/2006/relationships/hyperlink" Target="https://www.laocai.gov.vn/quy-hoach-xay-dung" TargetMode="External"/><Relationship Id="rId1963" Type="http://schemas.openxmlformats.org/officeDocument/2006/relationships/hyperlink" Target="https://bentre.gov.vn/Documents/848_danh_sach%20nguoi%20phat%20ngon.pdf" TargetMode="External"/><Relationship Id="rId48" Type="http://schemas.openxmlformats.org/officeDocument/2006/relationships/hyperlink" Target="https://www.facebook.com/C%C3%B4ng-an-x%C3%A3-Ph%C6%B0%E1%BB%9Bc-Ninh-106202278360564" TargetMode="External"/><Relationship Id="rId1409" Type="http://schemas.openxmlformats.org/officeDocument/2006/relationships/hyperlink" Target="http://danghungphuoc.chogao.tiengiang.gov.vn/" TargetMode="External"/><Relationship Id="rId1616" Type="http://schemas.openxmlformats.org/officeDocument/2006/relationships/hyperlink" Target="https://www.quangninh.gov.vn/" TargetMode="External"/><Relationship Id="rId1823" Type="http://schemas.openxmlformats.org/officeDocument/2006/relationships/hyperlink" Target="http://chiengsonmocchau.sonla.gov.vn/index.php?module=tochuc&amp;act=view&amp;id=17" TargetMode="External"/><Relationship Id="rId197" Type="http://schemas.openxmlformats.org/officeDocument/2006/relationships/hyperlink" Target="https://www.facebook.com/C%C3%B4ng-an-x%C3%A3-Minh-T%C3%A2n-104898881407217/" TargetMode="External"/><Relationship Id="rId2085" Type="http://schemas.openxmlformats.org/officeDocument/2006/relationships/hyperlink" Target="https://www.facebook.com/groups/4063695473693574/" TargetMode="External"/><Relationship Id="rId2292" Type="http://schemas.openxmlformats.org/officeDocument/2006/relationships/hyperlink" Target="https://thanuyen.laichau.gov.vn/" TargetMode="External"/><Relationship Id="rId264" Type="http://schemas.openxmlformats.org/officeDocument/2006/relationships/hyperlink" Target="https://www.facebook.com/C%C3%B4ng-an-x%C3%A3-Long-H%E1%BA%A3i-huy%E1%BB%87n-Ph%C3%BA-Qu%C3%BD-106528667880876/" TargetMode="External"/><Relationship Id="rId471" Type="http://schemas.openxmlformats.org/officeDocument/2006/relationships/hyperlink" Target="https://www.facebook.com/C%C3%B4ng-An-X%C3%A3-H%C3%A0-Hi%E1%BB%87u-huy%E1%BB%87n-Ba-B%E1%BB%83-t%E1%BB%89nh-B%E1%BA%AFc-K%E1%BA%A1n-101316042434667/" TargetMode="External"/><Relationship Id="rId2152" Type="http://schemas.openxmlformats.org/officeDocument/2006/relationships/hyperlink" Target="https://www.facebook.com/conganthitranphuthu/?locale=vi_VN" TargetMode="External"/><Relationship Id="rId2597" Type="http://schemas.openxmlformats.org/officeDocument/2006/relationships/hyperlink" Target="https://www.facebook.com/p/C%C3%B4ng-an-x%C3%A3-Ph%C6%B0%E1%BB%9Bc-Kh%C3%A1ng-100064880037315/" TargetMode="External"/><Relationship Id="rId124" Type="http://schemas.openxmlformats.org/officeDocument/2006/relationships/hyperlink" Target="https://www.facebook.com/C%C3%B4ng-an-x%C3%A3-Nh%C6%A1n-B%C3%ACnh-110647188303770" TargetMode="External"/><Relationship Id="rId569" Type="http://schemas.openxmlformats.org/officeDocument/2006/relationships/hyperlink" Target="https://www.facebook.com/C%C3%B4ng-An-X%C3%A3-Cao-Th%E1%BB%8Bnh-100262658732562/" TargetMode="External"/><Relationship Id="rId776" Type="http://schemas.openxmlformats.org/officeDocument/2006/relationships/hyperlink" Target="https://www.facebook.com/C%C3%B4ng-an-x%C3%A3-%C4%90%C4%83k-Nhoong-100348549010418/" TargetMode="External"/><Relationship Id="rId983" Type="http://schemas.openxmlformats.org/officeDocument/2006/relationships/hyperlink" Target="https://www.facebook.com/C%C3%B4ng-an-ph%C6%B0%E1%BB%9Dng-%C4%90i%E1%BB%87n-D%C6%B0%C6%A1ng-102263342281965/" TargetMode="External"/><Relationship Id="rId1199" Type="http://schemas.openxmlformats.org/officeDocument/2006/relationships/hyperlink" Target="https://www.facebook.com/capthathung" TargetMode="External"/><Relationship Id="rId2457" Type="http://schemas.openxmlformats.org/officeDocument/2006/relationships/hyperlink" Target="https://nguyenphuc.bachthong.gov.vn/" TargetMode="External"/><Relationship Id="rId2664" Type="http://schemas.openxmlformats.org/officeDocument/2006/relationships/hyperlink" Target="https://quangbinh.gov.vn/" TargetMode="External"/><Relationship Id="rId331" Type="http://schemas.openxmlformats.org/officeDocument/2006/relationships/hyperlink" Target="https://www.facebook.com/profile.php?id=100068529475832" TargetMode="External"/><Relationship Id="rId429" Type="http://schemas.openxmlformats.org/officeDocument/2006/relationships/hyperlink" Target="https://www.facebook.com/C%C3%B4ng-an-x%C3%A3-H%E1%BA%A1-Gi%C3%A1p-108883968558772/" TargetMode="External"/><Relationship Id="rId636" Type="http://schemas.openxmlformats.org/officeDocument/2006/relationships/hyperlink" Target="https://www.facebook.com/C%C3%B4ng-an-x%C3%A3-B%C3%ACnh-T%C6%B0%E1%BB%9Dng-100617399381430/" TargetMode="External"/><Relationship Id="rId1059" Type="http://schemas.openxmlformats.org/officeDocument/2006/relationships/hyperlink" Target="https://www.facebook.com/p/C%C3%B4ng-an-ph%C6%B0%E1%BB%9Dng-An-T%C3%A2n-100036847970234/" TargetMode="External"/><Relationship Id="rId1266" Type="http://schemas.openxmlformats.org/officeDocument/2006/relationships/hyperlink" Target="https://www.facebook.com/catphochiminhofficial/?locale=vi_VN" TargetMode="External"/><Relationship Id="rId1473" Type="http://schemas.openxmlformats.org/officeDocument/2006/relationships/hyperlink" Target="https://vanchan.yenbai.gov.vn/cac-xa-thi-tran/xa-dong-khe" TargetMode="External"/><Relationship Id="rId2012" Type="http://schemas.openxmlformats.org/officeDocument/2006/relationships/hyperlink" Target="https://www.facebook.com/p/C%C3%B4ng-an-x%C3%A3-La-B%E1%BA%B1ng-huy%E1%BB%87n-%C4%90%E1%BA%A1i-T%E1%BB%AB-t%E1%BB%89nh-Th%C3%A1i-Nguy%C3%AAn-100079730225969/" TargetMode="External"/><Relationship Id="rId2317" Type="http://schemas.openxmlformats.org/officeDocument/2006/relationships/hyperlink" Target="https://dichvucong.namdinh.gov.vn/portaldvc/KenhTin/dich-vu-cong-truc-tuyen.aspx?_dv=D07E43AF-AAB8-18D8-01CA-24DC89019F0D" TargetMode="External"/><Relationship Id="rId843" Type="http://schemas.openxmlformats.org/officeDocument/2006/relationships/hyperlink" Target="https://www.facebook.com/C%C3%B4ng-an-th%E1%BB%8B-tr%E1%BA%A5n-Ch%C3%A2u-H%C6%B0ng-V%C4%A9nh-L%E1%BB%A3i-B%E1%BA%A1c-Li%C3%AAu-106132235497196/" TargetMode="External"/><Relationship Id="rId1126" Type="http://schemas.openxmlformats.org/officeDocument/2006/relationships/hyperlink" Target="https://www.facebook.com/conganphuongnamson99/" TargetMode="External"/><Relationship Id="rId1680" Type="http://schemas.openxmlformats.org/officeDocument/2006/relationships/hyperlink" Target="https://www.facebook.com/p/Tu%E1%BB%95i-tr%E1%BA%BB-C%C3%B4ng-an-Th%C3%A0nh-ph%E1%BB%91-V%C4%A9nh-Y%C3%AAn-100066497717181/?locale=gl_ES" TargetMode="External"/><Relationship Id="rId1778" Type="http://schemas.openxmlformats.org/officeDocument/2006/relationships/hyperlink" Target="https://chaunhan.hungnguyen.nghean.gov.vn/" TargetMode="External"/><Relationship Id="rId1985" Type="http://schemas.openxmlformats.org/officeDocument/2006/relationships/hyperlink" Target="https://dichvucong.namdinh.gov.vn/portaldvc/KenhTin/dich-vu-cong-truc-tuyen.aspx?_dv=E45026D9-2255-FA13-012E-8DFA6152FFB3" TargetMode="External"/><Relationship Id="rId2524" Type="http://schemas.openxmlformats.org/officeDocument/2006/relationships/hyperlink" Target="https://bavi.hanoi.gov.vn/uy-ban-nhan-dan-xa-thi-tran/-/asset_publisher/BXvxOA8eYieu/content/xa-phu-cuong" TargetMode="External"/><Relationship Id="rId703" Type="http://schemas.openxmlformats.org/officeDocument/2006/relationships/hyperlink" Target="https://www.facebook.com/C%C3%B4ng-an-x%C3%A3-%C4%90i%E1%BB%87n-Quang-101299425932380/" TargetMode="External"/><Relationship Id="rId910" Type="http://schemas.openxmlformats.org/officeDocument/2006/relationships/hyperlink" Target="https://www.facebook.com/C%C3%B4ng-an-ph%C6%B0%E1%BB%9Dng-Qu%E1%BA%A3ng-%C4%90%C3%B4ng-TP-Thanh-Ho%C3%A1-115295667008661/" TargetMode="External"/><Relationship Id="rId1333" Type="http://schemas.openxmlformats.org/officeDocument/2006/relationships/hyperlink" Target="https://ttthang.hiephoa.bacgiang.gov.vn/" TargetMode="External"/><Relationship Id="rId1540" Type="http://schemas.openxmlformats.org/officeDocument/2006/relationships/hyperlink" Target="https://vanyen.yenbai.gov.vn/to-chuc-bo-may/cac-xa-thi-tran/?UserKey=Xa-An-Binh" TargetMode="External"/><Relationship Id="rId1638" Type="http://schemas.openxmlformats.org/officeDocument/2006/relationships/hyperlink" Target="https://www.facebook.com/policebinhque/" TargetMode="External"/><Relationship Id="rId1400" Type="http://schemas.openxmlformats.org/officeDocument/2006/relationships/hyperlink" Target="http://daknhoong.huyendakglei.kontum.gov.vn/" TargetMode="External"/><Relationship Id="rId1845" Type="http://schemas.openxmlformats.org/officeDocument/2006/relationships/hyperlink" Target="https://chuongmy.hanoi.gov.vn/" TargetMode="External"/><Relationship Id="rId1705" Type="http://schemas.openxmlformats.org/officeDocument/2006/relationships/hyperlink" Target="https://www.facebook.com/p/C%C3%B4ng-an-x%C3%A3-C%C3%A1t-Th%E1%BB%8Bnh-100063712560146/" TargetMode="External"/><Relationship Id="rId1912" Type="http://schemas.openxmlformats.org/officeDocument/2006/relationships/hyperlink" Target="http://www.tuyenquang.gov.vn/vi/post/quyet-dinh-ve-viec-cong-nhan-xa-hao-phu-huyen-son-duong-tinh-tuyen-quang-dat-chuan-nong-thon-moi?type=EXECUTIVE_DIRECTION&amp;id=33588" TargetMode="External"/><Relationship Id="rId286" Type="http://schemas.openxmlformats.org/officeDocument/2006/relationships/hyperlink" Target="https://www.facebook.com/profile.php?id=100077060963854" TargetMode="External"/><Relationship Id="rId493" Type="http://schemas.openxmlformats.org/officeDocument/2006/relationships/hyperlink" Target="https://www.facebook.com/C%C3%B4ng-an-x%C3%A3-Ea-Wer-100419531425999/" TargetMode="External"/><Relationship Id="rId2174" Type="http://schemas.openxmlformats.org/officeDocument/2006/relationships/hyperlink" Target="https://stnmt.quangnam.gov.vn/webcenter/portal/duyxuyen/pages_tin-tuc/chi-tiet-tin?dDocName=PORTAL027874" TargetMode="External"/><Relationship Id="rId2381" Type="http://schemas.openxmlformats.org/officeDocument/2006/relationships/hyperlink" Target="https://namao.daitu.thainguyen.gov.vn/" TargetMode="External"/><Relationship Id="rId146" Type="http://schemas.openxmlformats.org/officeDocument/2006/relationships/hyperlink" Target="https://www.facebook.com/C%C3%B4ng-an-x%C3%A3-Ngh%C4%A9a-B%C3%ACnh-106984617851857/" TargetMode="External"/><Relationship Id="rId353" Type="http://schemas.openxmlformats.org/officeDocument/2006/relationships/hyperlink" Target="https://www.facebook.com/profile.php?id=100069392456708" TargetMode="External"/><Relationship Id="rId560" Type="http://schemas.openxmlformats.org/officeDocument/2006/relationships/hyperlink" Target="https://www.facebook.com/C%C3%B4ng-an-x%C3%A3-Ch%C3%A2u-Kh%C3%AA-105703114425428/" TargetMode="External"/><Relationship Id="rId798" Type="http://schemas.openxmlformats.org/officeDocument/2006/relationships/hyperlink" Target="https://www.facebook.com/C%C3%B4ng-an-x%C3%A3-%C4%90%C3%ACnh-Ph%C3%B9ng-huy%E1%BB%87n-B%E1%BA%A3o-L%E1%BA%A1c-t%E1%BB%89nh-Cao-B%E1%BA%B1ng-110055781416932/" TargetMode="External"/><Relationship Id="rId1190" Type="http://schemas.openxmlformats.org/officeDocument/2006/relationships/hyperlink" Target="https://www.facebook.com/p/C%C3%B4ng-an-ph%C6%B0%E1%BB%9Dng-T%C3%A2y-S%C6%A1n-Tp-Pleiku-100057077485355/" TargetMode="External"/><Relationship Id="rId2034" Type="http://schemas.openxmlformats.org/officeDocument/2006/relationships/hyperlink" Target="https://www.facebook.com/conganlonghai/" TargetMode="External"/><Relationship Id="rId2241" Type="http://schemas.openxmlformats.org/officeDocument/2006/relationships/hyperlink" Target="https://www.facebook.com/p/C%C3%B4ng-an-x%C3%A3-Long-%C4%90%E1%BB%91ng-huy%E1%BB%87n-B%E1%BA%AFc-S%C6%A1n-t%E1%BB%89nh-L%E1%BA%A1ng-S%C6%A1n-100083189385968/" TargetMode="External"/><Relationship Id="rId2479" Type="http://schemas.openxmlformats.org/officeDocument/2006/relationships/hyperlink" Target="https://kimbang.hanam.gov.vn/Pages/danh-sach-bi-thu-chu-tich-cac-xa-thi-tran.aspx" TargetMode="External"/><Relationship Id="rId213" Type="http://schemas.openxmlformats.org/officeDocument/2006/relationships/hyperlink" Target="https://www.facebook.com/C%C3%B4ng-an-x%C3%A3-M%E1%BB%B9-Thu%E1%BA%ADn-huy%E1%BB%87n-M%E1%BB%B9-L%E1%BB%99c-t%E1%BB%89nh-Nam-%C4%90%E1%BB%8Bnh-107955338249810/" TargetMode="External"/><Relationship Id="rId420" Type="http://schemas.openxmlformats.org/officeDocument/2006/relationships/hyperlink" Target="https://www.facebook.com/C%C3%B4ng-an-x%C3%A3-H%E1%BA%A3i-L%E1%BB%99c-H%E1%BA%A3i-H%E1%BA%ADu-Nam-%C4%90%E1%BB%8Bnh-110568718359965/" TargetMode="External"/><Relationship Id="rId658" Type="http://schemas.openxmlformats.org/officeDocument/2006/relationships/hyperlink" Target="https://www.facebook.com/C%C3%B4ng-an-x%C3%A3-B%C3%A1ch-Thu%E1%BA%ADn-V%C5%A9-Th%C6%B0-Th%C3%A1i-B%C3%ACnh-103338652059573/" TargetMode="External"/><Relationship Id="rId865" Type="http://schemas.openxmlformats.org/officeDocument/2006/relationships/hyperlink" Target="https://www.facebook.com/C%C3%B4ng-an-t%E1%BB%89nh-H%E1%BA%A3i-D%C6%B0%C6%A1ng-433992556624656/" TargetMode="External"/><Relationship Id="rId1050" Type="http://schemas.openxmlformats.org/officeDocument/2006/relationships/hyperlink" Target="https://www.facebook.com/tuoitreconganbaclieu/?locale=vi_VN" TargetMode="External"/><Relationship Id="rId1288" Type="http://schemas.openxmlformats.org/officeDocument/2006/relationships/hyperlink" Target="https://www.facebook.com/p/C%C3%B4ng-an-th%E1%BB%8B-tr%E1%BA%A5n-Ch%C3%A2u-H%C6%B0ng-V%C4%A9nh-L%E1%BB%A3i-B%E1%BA%A1c-Li%C3%AAu-100083283045339/" TargetMode="External"/><Relationship Id="rId1495" Type="http://schemas.openxmlformats.org/officeDocument/2006/relationships/hyperlink" Target="https://www.facebook.com/tuoitreconganquangbinh/" TargetMode="External"/><Relationship Id="rId2101" Type="http://schemas.openxmlformats.org/officeDocument/2006/relationships/hyperlink" Target="https://vinhcuu.dongnai.gov.vn/pages/newsdetail.aspx?NewsId=10891&amp;CatId=113" TargetMode="External"/><Relationship Id="rId2339" Type="http://schemas.openxmlformats.org/officeDocument/2006/relationships/hyperlink" Target="https://minhduc.phoyen.thainguyen.gov.vn/" TargetMode="External"/><Relationship Id="rId2546" Type="http://schemas.openxmlformats.org/officeDocument/2006/relationships/hyperlink" Target="https://phulam.phutan.angiang.gov.vn/" TargetMode="External"/><Relationship Id="rId518" Type="http://schemas.openxmlformats.org/officeDocument/2006/relationships/hyperlink" Target="https://www.facebook.com/C%C3%B4ng-an-x%C3%A3-chi%E1%BB%81ng-on-103341365317732/" TargetMode="External"/><Relationship Id="rId725" Type="http://schemas.openxmlformats.org/officeDocument/2006/relationships/hyperlink" Target="https://www.facebook.com/C%C3%B4ng-An-x%C3%A3-%C4%90%E1%BB%93ng-V%C4%83n-Qu%E1%BA%BF-Phong-102600388820179/" TargetMode="External"/><Relationship Id="rId932" Type="http://schemas.openxmlformats.org/officeDocument/2006/relationships/hyperlink" Target="https://www.facebook.com/C%C3%B4ng-an-ph%C6%B0%E1%BB%9Dng-Nam-Ng%E1%BA%A1nTP-Thanh-H%C3%B3a-105802907967853/" TargetMode="External"/><Relationship Id="rId1148" Type="http://schemas.openxmlformats.org/officeDocument/2006/relationships/hyperlink" Target="https://www.facebook.com/p/Tu%E1%BB%95i-tr%E1%BA%BB-C%C3%B4ng-an-Th%C3%A1i-B%C3%ACnh-100068113789461/?locale=te_IN" TargetMode="External"/><Relationship Id="rId1355" Type="http://schemas.openxmlformats.org/officeDocument/2006/relationships/hyperlink" Target="https://phubinh.thainguyen.gov.vn/xa-uc-ky" TargetMode="External"/><Relationship Id="rId1562" Type="http://schemas.openxmlformats.org/officeDocument/2006/relationships/hyperlink" Target="https://quynhphu.thaibinh.gov.vn/" TargetMode="External"/><Relationship Id="rId2406" Type="http://schemas.openxmlformats.org/officeDocument/2006/relationships/hyperlink" Target="https://vanyen.yenbai.gov.vn/to-chuc-bo-may/cac-xa-thi-tran/?UserKey=Xa-Ngoi-A" TargetMode="External"/><Relationship Id="rId2613" Type="http://schemas.openxmlformats.org/officeDocument/2006/relationships/hyperlink" Target="https://phuongtien.dinhhoa.thainguyen.gov.vn/tin-xa-phuong" TargetMode="External"/><Relationship Id="rId1008" Type="http://schemas.openxmlformats.org/officeDocument/2006/relationships/hyperlink" Target="https://www.facebook.com/p/C%C3%B4ng-an-huy%E1%BB%87n-Y%C3%AAn-L%E1%BA%ADp-100076404181551/" TargetMode="External"/><Relationship Id="rId1215" Type="http://schemas.openxmlformats.org/officeDocument/2006/relationships/hyperlink" Target="https://trungvuong.thainguyencity.gov.vn/gioi-thieu" TargetMode="External"/><Relationship Id="rId1422" Type="http://schemas.openxmlformats.org/officeDocument/2006/relationships/hyperlink" Target="https://www.facebook.com/p/Tu%E1%BB%95i-tr%E1%BA%BB-C%C3%B4ng-an-Ngh%C4%A9a-L%E1%BB%99-100081887170070/" TargetMode="External"/><Relationship Id="rId1867" Type="http://schemas.openxmlformats.org/officeDocument/2006/relationships/hyperlink" Target="http://buondon.daklak.gov.vn/buondon/-/asset_publisher/nDMXNCQhxF7m/content/thon-ha-bac-xa-ea-wer-to-chuc-ngay-hoi-ai-oan-ket-toan-dan-toc-18-11" TargetMode="External"/><Relationship Id="rId61" Type="http://schemas.openxmlformats.org/officeDocument/2006/relationships/hyperlink" Target="https://www.facebook.com/C%C3%B4ng-An-X%C3%A3-Ph%C6%B0%C6%A1ng-Li%E1%BB%85u-100684019029461/" TargetMode="External"/><Relationship Id="rId1727" Type="http://schemas.openxmlformats.org/officeDocument/2006/relationships/hyperlink" Target="https://haquang.caobang.gov.vn/ubnd-cac-xa-thi-tran/ubnd-xa-can-yen-667050" TargetMode="External"/><Relationship Id="rId1934" Type="http://schemas.openxmlformats.org/officeDocument/2006/relationships/hyperlink" Target="https://www.bacninh.gov.vn/web/ubnd-xa-hoa-tien" TargetMode="External"/><Relationship Id="rId19" Type="http://schemas.openxmlformats.org/officeDocument/2006/relationships/hyperlink" Target="https://www.facebook.com/C%C3%B4ng-an-x%C3%A3-Qu%E1%BA%A3ng-La-109176941399727/" TargetMode="External"/><Relationship Id="rId2196" Type="http://schemas.openxmlformats.org/officeDocument/2006/relationships/hyperlink" Target="https://ttgiolinh.giolinh.quangtri.gov.vn/" TargetMode="External"/><Relationship Id="rId168" Type="http://schemas.openxmlformats.org/officeDocument/2006/relationships/hyperlink" Target="https://www.facebook.com/C%C3%B4ng-an-x%C3%A3-Nam-Trung-Nam-S%C3%A1ch-100309175703305" TargetMode="External"/><Relationship Id="rId375" Type="http://schemas.openxmlformats.org/officeDocument/2006/relationships/hyperlink" Target="https://www.facebook.com/Conganthitran2021" TargetMode="External"/><Relationship Id="rId582" Type="http://schemas.openxmlformats.org/officeDocument/2006/relationships/hyperlink" Target="https://www.facebook.com/C%C3%B4ng-an-x%C3%A3-C%E1%BA%A9m-Qu%C3%BD-huy%E1%BB%87n-C%E1%BA%A9m-Thu%E1%BB%B7-t%E1%BB%89nh-Thanh-H%C3%B3a-100117535204229/" TargetMode="External"/><Relationship Id="rId2056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2263" Type="http://schemas.openxmlformats.org/officeDocument/2006/relationships/hyperlink" Target="https://laichau.gov.vn/tin-tuc-su-kien/so-nganh-huyen-thanh-pho/chuong-trinh-xuan-bien-phong-am-long-dan-ban-tai-ban-to-kho-xa-mu-ca-huyen-muong-te.html" TargetMode="External"/><Relationship Id="rId2470" Type="http://schemas.openxmlformats.org/officeDocument/2006/relationships/hyperlink" Target="https://www.facebook.com/4183368978418671" TargetMode="External"/><Relationship Id="rId3" Type="http://schemas.openxmlformats.org/officeDocument/2006/relationships/hyperlink" Target="https://www.facebook.com/C%C3%B4ng-an-x%C3%A3-Qu%E1%BB%B3nh-H%E1%BB%93ng-huy%E1%BB%87n-Qu%E1%BB%B3nh-Ph%E1%BB%A5-t%E1%BB%89nh-Th%C3%A1i-B%C3%ACnh-358395244627268/" TargetMode="External"/><Relationship Id="rId235" Type="http://schemas.openxmlformats.org/officeDocument/2006/relationships/hyperlink" Target="https://www.facebook.com/C%C3%B4ng-an-x%C3%A3-M%C6%B0%E1%BB%9Dng-Th%E1%BA%A3i-huy%E1%BB%87n-Ph%C3%B9-Y%C3%AAn-t%E1%BB%89nh-S%C6%A1n-La-107224888254426" TargetMode="External"/><Relationship Id="rId442" Type="http://schemas.openxmlformats.org/officeDocument/2006/relationships/hyperlink" Target="https://www.facebook.com/C%C3%B4ng-an-x%C3%A3-H%C6%B0%C6%A1ng-Lung-C%E1%BA%A9m-Kh%C3%AA-114210140710089/" TargetMode="External"/><Relationship Id="rId887" Type="http://schemas.openxmlformats.org/officeDocument/2006/relationships/hyperlink" Target="https://www.facebook.com/C%C3%B4ng-an-ph%C6%B0%E1%BB%9Dng-Thanh-B%C3%ACnh-th%C3%A0nh-ph%E1%BB%91-%C4%90i%E1%BB%87n-Bi%C3%AAn-Ph%E1%BB%A7-100238245636905/" TargetMode="External"/><Relationship Id="rId1072" Type="http://schemas.openxmlformats.org/officeDocument/2006/relationships/hyperlink" Target="http://cothanh.chilinh.haiduong.gov.vn/" TargetMode="External"/><Relationship Id="rId2123" Type="http://schemas.openxmlformats.org/officeDocument/2006/relationships/hyperlink" Target="https://www.facebook.com/thitranphutuc/" TargetMode="External"/><Relationship Id="rId2330" Type="http://schemas.openxmlformats.org/officeDocument/2006/relationships/hyperlink" Target="https://tiengiang.gov.vn/" TargetMode="External"/><Relationship Id="rId2568" Type="http://schemas.openxmlformats.org/officeDocument/2006/relationships/hyperlink" Target="https://phuquoi.vinhlong.gov.vn/" TargetMode="External"/><Relationship Id="rId302" Type="http://schemas.openxmlformats.org/officeDocument/2006/relationships/hyperlink" Target="https://www.facebook.com/policetramy" TargetMode="External"/><Relationship Id="rId747" Type="http://schemas.openxmlformats.org/officeDocument/2006/relationships/hyperlink" Target="https://www.facebook.com/C%C3%B4ng-An-x%C3%A3-%C4%90%E1%BB%8Bnh-B%C3%ACnh-Y%C3%AAn-%C4%90%E1%BB%8Bnh-Thanh-Ho%C3%A1-102848249138011/" TargetMode="External"/><Relationship Id="rId954" Type="http://schemas.openxmlformats.org/officeDocument/2006/relationships/hyperlink" Target="https://www.facebook.com/C%C3%B4ng-an-ph%C6%B0%E1%BB%9Dng-H%E1%BA%A3i-Thanh-Th%E1%BB%8B-x%C3%A3-Nghi-S%C6%A1n-105092314936489" TargetMode="External"/><Relationship Id="rId1377" Type="http://schemas.openxmlformats.org/officeDocument/2006/relationships/hyperlink" Target="https://donghung.thaibinh.gov.vn/danh-sach-xa-thi-tran/xa-dong-cuong" TargetMode="External"/><Relationship Id="rId1584" Type="http://schemas.openxmlformats.org/officeDocument/2006/relationships/hyperlink" Target="https://www.facebook.com/p/C%C3%B4ng-an-x%C3%A3-An-Th%E1%BB%9Bi-M%E1%BB%8F-C%C3%A0y-Nam-B%E1%BA%BFn-Tre-100069992114154/" TargetMode="External"/><Relationship Id="rId1791" Type="http://schemas.openxmlformats.org/officeDocument/2006/relationships/hyperlink" Target="https://chupah.gialai.gov.vn/sites/chudangya/home.html" TargetMode="External"/><Relationship Id="rId2428" Type="http://schemas.openxmlformats.org/officeDocument/2006/relationships/hyperlink" Target="https://ngaphu.ngason.thanhhoa.gov.vn/" TargetMode="External"/><Relationship Id="rId2635" Type="http://schemas.openxmlformats.org/officeDocument/2006/relationships/hyperlink" Target="https://www.facebook.com/p/C%C3%B4ng-an-x%C3%A3-Qu%C3%A0i-N%C6%B0a-100078564469491/" TargetMode="External"/><Relationship Id="rId83" Type="http://schemas.openxmlformats.org/officeDocument/2006/relationships/hyperlink" Target="https://www.facebook.com/C%C3%B4ng-An-x%C3%A3-Ph%C3%BA-L%C3%A2m-103117639021790/" TargetMode="External"/><Relationship Id="rId607" Type="http://schemas.openxmlformats.org/officeDocument/2006/relationships/hyperlink" Target="https://www.facebook.com/C%C3%B4ng-an-x%C3%A3-B%E1%BB%91i-C%E1%BA%A7u-102255719166452/" TargetMode="External"/><Relationship Id="rId814" Type="http://schemas.openxmlformats.org/officeDocument/2006/relationships/hyperlink" Target="https://www.facebook.com/C%C3%B4ng-an-Thanh-Mi%E1%BB%87n-107061164813451/" TargetMode="External"/><Relationship Id="rId1237" Type="http://schemas.openxmlformats.org/officeDocument/2006/relationships/hyperlink" Target="https://baria-vungtau.gov.vn/" TargetMode="External"/><Relationship Id="rId1444" Type="http://schemas.openxmlformats.org/officeDocument/2006/relationships/hyperlink" Target="https://www.facebook.com/ANTTDaoTru/" TargetMode="External"/><Relationship Id="rId1651" Type="http://schemas.openxmlformats.org/officeDocument/2006/relationships/hyperlink" Target="https://www.facebook.com/p/C%C3%B4ng-an-x%C3%A3-B%C3%ACnh-Th%E1%BA%AFng-100069268735091/" TargetMode="External"/><Relationship Id="rId1889" Type="http://schemas.openxmlformats.org/officeDocument/2006/relationships/hyperlink" Target="https://www.facebook.com/tuoitrecongansonla/" TargetMode="External"/><Relationship Id="rId1304" Type="http://schemas.openxmlformats.org/officeDocument/2006/relationships/hyperlink" Target="https://www.facebook.com/CATTLT/?locale=vi_VN" TargetMode="External"/><Relationship Id="rId1511" Type="http://schemas.openxmlformats.org/officeDocument/2006/relationships/hyperlink" Target="https://xadaphuc.hoabinh.gov.vn/" TargetMode="External"/><Relationship Id="rId1749" Type="http://schemas.openxmlformats.org/officeDocument/2006/relationships/hyperlink" Target="https://www.facebook.com/p/Tu%E1%BB%95i-Tr%E1%BA%BB-C%C3%B4ng-An-Huy%E1%BB%87n-Ch%C6%B0%C6%A1ng-M%E1%BB%B9-100028578047777/?locale=nl_BE" TargetMode="External"/><Relationship Id="rId1956" Type="http://schemas.openxmlformats.org/officeDocument/2006/relationships/hyperlink" Target="https://huonghoa.quangtri.gov.vn/c%C3%A1c-x%C3%A3-th%E1%BB%8B-tr%E1%BA%A5n1" TargetMode="External"/><Relationship Id="rId1609" Type="http://schemas.openxmlformats.org/officeDocument/2006/relationships/hyperlink" Target="https://www.facebook.com/p/C%C3%B4ng-an-x%C3%A3-B%C3%A3i-Tr%C3%A0nh-100057502027350/" TargetMode="External"/><Relationship Id="rId1816" Type="http://schemas.openxmlformats.org/officeDocument/2006/relationships/hyperlink" Target="https://sonla.gov.vn/tin-van-hoa-xa-hoi/huyen-moc-chau-kiem-tra-viec-thuc-hien-cac-nhiem-vu-trong-tam-cua-xa-chieng-khua-717720" TargetMode="External"/><Relationship Id="rId10" Type="http://schemas.openxmlformats.org/officeDocument/2006/relationships/hyperlink" Target="https://www.facebook.com/C%C3%B4ng-an-x%C3%A3-Qu%E1%BA%BF-L%C6%B0u-104056958326481" TargetMode="External"/><Relationship Id="rId397" Type="http://schemas.openxmlformats.org/officeDocument/2006/relationships/hyperlink" Target="https://www.facebook.com/C%C3%B4ng-an-x%C3%A3-Lai-Th%C3%A0nh-huy%E1%BB%87n-Kim-S%C6%A1n-143986451160231/" TargetMode="External"/><Relationship Id="rId2078" Type="http://schemas.openxmlformats.org/officeDocument/2006/relationships/hyperlink" Target="https://ducphong.budang.binhphuoc.gov.vn/" TargetMode="External"/><Relationship Id="rId2285" Type="http://schemas.openxmlformats.org/officeDocument/2006/relationships/hyperlink" Target="https://stttt.dienbien.gov.vn/vi/about/danh-sach-nguoi-phat-ngon-tinh-dien-bien-nam-2018.html" TargetMode="External"/><Relationship Id="rId2492" Type="http://schemas.openxmlformats.org/officeDocument/2006/relationships/hyperlink" Target="https://baclieu.gov.vn/-/b%E1%BA%A1c-li%C3%AAu-ra-qu%C3%A2n-th%E1%BB%B1c-hi%E1%BB%87n-n%C4%83m-d%C3%A2n-v%E1%BA%ADn-kh%C3%A9o-t%E1%BA%A1i-x%C3%A3-ninh-qu%E1%BB%9Bi-a-huy%E1%BB%87n-h%E1%BB%93ng-d%C3%A2n" TargetMode="External"/><Relationship Id="rId257" Type="http://schemas.openxmlformats.org/officeDocument/2006/relationships/hyperlink" Target="https://www.facebook.com/C%C3%B4ng-an-x%C3%A3-M%C3%A3o-%C4%90i%E1%BB%81n-106077661800879/" TargetMode="External"/><Relationship Id="rId464" Type="http://schemas.openxmlformats.org/officeDocument/2006/relationships/hyperlink" Target="https://www.facebook.com/C%C3%B4ng-an-X%C3%A3-H%C3%A0-Th%E1%BA%A1ch-Th%E1%BB%8B-x%C3%A3-Ph%C3%BA-Th%E1%BB%8D-104667941833420/" TargetMode="External"/><Relationship Id="rId1094" Type="http://schemas.openxmlformats.org/officeDocument/2006/relationships/hyperlink" Target="https://huyentung.backancity.gov.vn/" TargetMode="External"/><Relationship Id="rId2145" Type="http://schemas.openxmlformats.org/officeDocument/2006/relationships/hyperlink" Target="https://www.facebook.com/conganthitranTanSon/" TargetMode="External"/><Relationship Id="rId117" Type="http://schemas.openxmlformats.org/officeDocument/2006/relationships/hyperlink" Target="https://www.facebook.com/C%C3%B4ng-an-x%C3%A3-Nh%E1%BB%AF-H%C3%A1n-huy%E1%BB%87n-Y%C3%AAn-S%C6%A1n-t%E1%BB%89nh-Tuy%C3%AAn-Quang-105384011738658/" TargetMode="External"/><Relationship Id="rId671" Type="http://schemas.openxmlformats.org/officeDocument/2006/relationships/hyperlink" Target="https://www.facebook.com/C%C3%B4ng-an-x%C3%A3-An-Sinh-112246241524134/" TargetMode="External"/><Relationship Id="rId769" Type="http://schemas.openxmlformats.org/officeDocument/2006/relationships/hyperlink" Target="https://www.facebook.com/C%C3%B4ng-an-x%C3%A3-%C4%90%C4%83ng-H%C3%A0-105505252191498/" TargetMode="External"/><Relationship Id="rId976" Type="http://schemas.openxmlformats.org/officeDocument/2006/relationships/hyperlink" Target="https://www.facebook.com/C%C3%B4ng-An-Ph%C6%B0%E1%BB%9Dng-4-Th%C3%A0nh-ph%E1%BB%91-B%E1%BA%BFn-Tre-255285683039440/" TargetMode="External"/><Relationship Id="rId1399" Type="http://schemas.openxmlformats.org/officeDocument/2006/relationships/hyperlink" Target="http://www.konplong.kontum.gov.vn/cac-xa/Xa-Dak-Nen-1067" TargetMode="External"/><Relationship Id="rId2352" Type="http://schemas.openxmlformats.org/officeDocument/2006/relationships/hyperlink" Target="https://minhtan.vinhloc.thanhhoa.gov.vn/chuyen-doi-so" TargetMode="External"/><Relationship Id="rId2657" Type="http://schemas.openxmlformats.org/officeDocument/2006/relationships/hyperlink" Target="https://haiha.quangninh.gov.vn/trang/chitietbvgioithieu.aspx?bvid=129" TargetMode="External"/><Relationship Id="rId324" Type="http://schemas.openxmlformats.org/officeDocument/2006/relationships/hyperlink" Target="https://www.facebook.com/conganthitranTanSon" TargetMode="External"/><Relationship Id="rId531" Type="http://schemas.openxmlformats.org/officeDocument/2006/relationships/hyperlink" Target="https://www.facebook.com/C%C3%B4ng-an-x%C3%A3-Chi%E1%BB%81ng-Kh%C6%B0%C6%A1ng-S%C3%B4ng-M%C3%A3-S%C6%A1n-La-104555298618945/" TargetMode="External"/><Relationship Id="rId629" Type="http://schemas.openxmlformats.org/officeDocument/2006/relationships/hyperlink" Target="https://www.facebook.com/C%C3%B4ng-an-x%C3%A3-B%C3%ACnh-Xuy%C3%AAn-B%C3%ACnh-Giang-H%E1%BA%A3i-D%C6%B0%C6%A1ng-100423161561212" TargetMode="External"/><Relationship Id="rId1161" Type="http://schemas.openxmlformats.org/officeDocument/2006/relationships/hyperlink" Target="https://www.facebook.com/p/C%C3%B4ng-An-Ph%C6%B0%E1%BB%9Dng-Ph%E1%BA%A1m-Ng%C5%A9-L%C3%A3o-Th%C3%A0nh-Ph%E1%BB%91-H%E1%BA%A3i-D%C6%B0%C6%A1ng-100068982131245/" TargetMode="External"/><Relationship Id="rId1259" Type="http://schemas.openxmlformats.org/officeDocument/2006/relationships/hyperlink" Target="http://cantho.gov.vn/" TargetMode="External"/><Relationship Id="rId1466" Type="http://schemas.openxmlformats.org/officeDocument/2006/relationships/hyperlink" Target="https://www.facebook.com/p/C%C3%94NG-AN-X%C3%83-%C4%90%E1%BB%92NG-PH%C3%9A-100079620826052/" TargetMode="External"/><Relationship Id="rId2005" Type="http://schemas.openxmlformats.org/officeDocument/2006/relationships/hyperlink" Target="https://lamdong.gov.vn/sites/baoloc/ubnd/phuongxa/SitePages/xa-loc-chau.aspx" TargetMode="External"/><Relationship Id="rId2212" Type="http://schemas.openxmlformats.org/officeDocument/2006/relationships/hyperlink" Target="https://bencau.tayninh.gov.vn/" TargetMode="External"/><Relationship Id="rId836" Type="http://schemas.openxmlformats.org/officeDocument/2006/relationships/hyperlink" Target="https://www.facebook.com/C%C3%B4ng-An-Th%E1%BB%8B-tr%E1%BA%A5n-Ki%E1%BA%BFn-Giang-102930845430746/" TargetMode="External"/><Relationship Id="rId1021" Type="http://schemas.openxmlformats.org/officeDocument/2006/relationships/hyperlink" Target="https://www.facebook.com/p/C%C3%B4ng-an-ph%C6%B0%E1%BB%9Dng-%C4%90%C3%B4ng-Th%E1%BB%8D-TP-Thanh-H%C3%B3a-100063579787116/" TargetMode="External"/><Relationship Id="rId1119" Type="http://schemas.openxmlformats.org/officeDocument/2006/relationships/hyperlink" Target="https://www.facebook.com/p/C%C3%B4ng-an-ph%C6%B0%E1%BB%9Dng-Minh-Xu%C3%A2n-TP-Tuy%C3%AAn-Quang-100083448786653/" TargetMode="External"/><Relationship Id="rId1673" Type="http://schemas.openxmlformats.org/officeDocument/2006/relationships/hyperlink" Target="https://yenbai.gov.vn/noidung/tintuc/Pages/chi-tiet-tin-tuc.aspx?ItemID=3737&amp;l=TinSoNganhDiaphuong" TargetMode="External"/><Relationship Id="rId1880" Type="http://schemas.openxmlformats.org/officeDocument/2006/relationships/hyperlink" Target="https://www.facebook.com/p/C%C3%B4ng-an-x%C3%A3-Giao-T%C3%A2n-Giao-Th%E1%BB%A7y-Nam-%C4%90%E1%BB%8Bnh-100071876779388/" TargetMode="External"/><Relationship Id="rId1978" Type="http://schemas.openxmlformats.org/officeDocument/2006/relationships/hyperlink" Target="https://dichvucong.namdinh.gov.vn/portaldvc/KenhTin/dich-vu-cong-truc-tuyen.aspx?_dv=9631E451-C374-28A9-274B-6D966033B93F" TargetMode="External"/><Relationship Id="rId2517" Type="http://schemas.openxmlformats.org/officeDocument/2006/relationships/hyperlink" Target="https://www.facebook.com/langhoaxaphuvan/" TargetMode="External"/><Relationship Id="rId903" Type="http://schemas.openxmlformats.org/officeDocument/2006/relationships/hyperlink" Target="https://www.facebook.com/C%C3%B4ng-an-ph%C6%B0%E1%BB%9Dng-S%C6%A1n-Phong-103200832395862" TargetMode="External"/><Relationship Id="rId1326" Type="http://schemas.openxmlformats.org/officeDocument/2006/relationships/hyperlink" Target="https://talung.quanghoa.caobang.gov.vn/" TargetMode="External"/><Relationship Id="rId1533" Type="http://schemas.openxmlformats.org/officeDocument/2006/relationships/hyperlink" Target="http://unghoe.ninhgiang.haiduong.gov.vn/" TargetMode="External"/><Relationship Id="rId1740" Type="http://schemas.openxmlformats.org/officeDocument/2006/relationships/hyperlink" Target="http://camquy.camthuy.thanhhoa.gov.vn/web/trang-chu/thu-tuc-hanh-chinh" TargetMode="External"/><Relationship Id="rId32" Type="http://schemas.openxmlformats.org/officeDocument/2006/relationships/hyperlink" Target="https://www.facebook.com/C%C3%B4ng-an-x%C3%A3-Phong-Th%E1%BA%A1nh-319827706125036/" TargetMode="External"/><Relationship Id="rId1600" Type="http://schemas.openxmlformats.org/officeDocument/2006/relationships/hyperlink" Target="https://vuthu.thaibinh.gov.vn/" TargetMode="External"/><Relationship Id="rId1838" Type="http://schemas.openxmlformats.org/officeDocument/2006/relationships/hyperlink" Target="http://chiengsonmocchau.sonla.gov.vn/index.php?module=tochuc&amp;act=view&amp;id=17" TargetMode="External"/><Relationship Id="rId181" Type="http://schemas.openxmlformats.org/officeDocument/2006/relationships/hyperlink" Target="https://www.facebook.com/C%C3%B4ng-an-x%C3%A3-N%E1%BA%ADm-M%C6%B0%E1%BB%9Di-109620084544569/" TargetMode="External"/><Relationship Id="rId1905" Type="http://schemas.openxmlformats.org/officeDocument/2006/relationships/hyperlink" Target="https://giavan.giavien.ninhbinh.gov.vn/tin-tuc-su-kien/ky-hop-thu-9-hoi-dong-nhan-dan-xa-gia-van-nhiem-ky-2016-2021-25.html" TargetMode="External"/><Relationship Id="rId279" Type="http://schemas.openxmlformats.org/officeDocument/2006/relationships/hyperlink" Target="https://www.facebook.com/conganthitranmylongfanpage" TargetMode="External"/><Relationship Id="rId486" Type="http://schemas.openxmlformats.org/officeDocument/2006/relationships/hyperlink" Target="https://www.facebook.com/C%C3%B4ng-an-x%C3%A3-Giao-H%E1%BA%A3i-Giao-Thu%E1%BB%B7-Nam-%C4%90%E1%BB%8Bnh-101564348904263/" TargetMode="External"/><Relationship Id="rId693" Type="http://schemas.openxmlformats.org/officeDocument/2006/relationships/hyperlink" Target="https://www.facebook.com/C%C3%B4ng-an-X%C3%A3-An-B%C3%ACnh-Ch%C3%A2u-Th%C3%A0nh-T%C3%A2y-Ninh-102447465743687/" TargetMode="External"/><Relationship Id="rId2167" Type="http://schemas.openxmlformats.org/officeDocument/2006/relationships/hyperlink" Target="https://quangbinh.gov.vn/chi-tiet-tin/-/view-article/1/14012495784457/1511178790317" TargetMode="External"/><Relationship Id="rId2374" Type="http://schemas.openxmlformats.org/officeDocument/2006/relationships/hyperlink" Target="https://kyson.nghean.gov.vn/" TargetMode="External"/><Relationship Id="rId2581" Type="http://schemas.openxmlformats.org/officeDocument/2006/relationships/hyperlink" Target="https://phuthinh.daitu.thainguyen.gov.vn/" TargetMode="External"/><Relationship Id="rId139" Type="http://schemas.openxmlformats.org/officeDocument/2006/relationships/hyperlink" Target="https://www.facebook.com/C%C3%B4ng-an-x%C3%A3-Ngh%C4%A9a-L%E1%BB%A3i-104401501349079/" TargetMode="External"/><Relationship Id="rId346" Type="http://schemas.openxmlformats.org/officeDocument/2006/relationships/hyperlink" Target="https://www.facebook.com/profile.php?id=100081804692153" TargetMode="External"/><Relationship Id="rId553" Type="http://schemas.openxmlformats.org/officeDocument/2006/relationships/hyperlink" Target="https://www.facebook.com/C%C3%B4ng-an-x%C3%A3-Ch%C6%B0-%C4%82-115331800320159/" TargetMode="External"/><Relationship Id="rId760" Type="http://schemas.openxmlformats.org/officeDocument/2006/relationships/hyperlink" Target="https://www.facebook.com/C%C3%B4ng-an-x%C3%A3-%C4%90%E1%BA%A1i-Lai-Gia-B%C3%ACnh-B%E1%BA%AFc-Ninh-109055941624130/" TargetMode="External"/><Relationship Id="rId998" Type="http://schemas.openxmlformats.org/officeDocument/2006/relationships/hyperlink" Target="https://www.facebook.com/C%C3%B4ng-an-huy%E1%BB%87n-Tr%C3%B9ng-Kh%C3%A1nh-Cao-B%E1%BA%B1ng-100677758792797/" TargetMode="External"/><Relationship Id="rId1183" Type="http://schemas.openxmlformats.org/officeDocument/2006/relationships/hyperlink" Target="https://bencat.binhduong.gov.vn/gioi-thieu/ubnd-xa-phuong" TargetMode="External"/><Relationship Id="rId1390" Type="http://schemas.openxmlformats.org/officeDocument/2006/relationships/hyperlink" Target="http://dongxuyen.ninhgiang.haiduong.gov.vn/" TargetMode="External"/><Relationship Id="rId2027" Type="http://schemas.openxmlformats.org/officeDocument/2006/relationships/hyperlink" Target="https://thanhliem.hanam.gov.vn/" TargetMode="External"/><Relationship Id="rId2234" Type="http://schemas.openxmlformats.org/officeDocument/2006/relationships/hyperlink" Target="https://lucyen.yenbai.gov.vn/Articles/view/?UserKey=-Lieu-Do---xa-dau-tien-cua-huyen-Luc-Yen-dat-chuan-nong-thon-moi---Copy&amp;Category=P9Q24NUYJ3PNLEDK" TargetMode="External"/><Relationship Id="rId2441" Type="http://schemas.openxmlformats.org/officeDocument/2006/relationships/hyperlink" Target="https://chupah.gialai.gov.vn/sites/nghiahung/trang-chu.html" TargetMode="External"/><Relationship Id="rId2679" Type="http://schemas.openxmlformats.org/officeDocument/2006/relationships/hyperlink" Target="https://quynhba.quynhluu.nghean.gov.vn/" TargetMode="External"/><Relationship Id="rId206" Type="http://schemas.openxmlformats.org/officeDocument/2006/relationships/hyperlink" Target="https://www.facebook.com/C%C3%B4ng-an-x%C3%A3-Minh-%C4%90%E1%BB%A9c-Th%C3%A0nh-ph%E1%BB%91-Ph%E1%BB%95-Y%C3%AAn-T%E1%BB%89nh-Th%C3%A1i-Nguy%C3%AAn-101971028871641/" TargetMode="External"/><Relationship Id="rId413" Type="http://schemas.openxmlformats.org/officeDocument/2006/relationships/hyperlink" Target="https://www.facebook.com/C%C3%B4ng-an-x%C3%A3-L%C6%B0%C6%A1ng-Trung-huy%E1%BB%87n-B%C3%A1-Th%C6%B0%E1%BB%9Bc-101948831697508/" TargetMode="External"/><Relationship Id="rId858" Type="http://schemas.openxmlformats.org/officeDocument/2006/relationships/hyperlink" Target="https://www.facebook.com/C%C3%B4ng-an-th%C3%A0nh-ph%E1%BB%91-C%E1%BA%A7n-Th%C6%A1-100960564919692/" TargetMode="External"/><Relationship Id="rId1043" Type="http://schemas.openxmlformats.org/officeDocument/2006/relationships/hyperlink" Target="https://www.facebook.com/conganphuong4/" TargetMode="External"/><Relationship Id="rId1488" Type="http://schemas.openxmlformats.org/officeDocument/2006/relationships/hyperlink" Target="https://dongvan.tanky.nghean.gov.vn/" TargetMode="External"/><Relationship Id="rId1695" Type="http://schemas.openxmlformats.org/officeDocument/2006/relationships/hyperlink" Target="http://svhttdl.phutho.gov.vn/tin/le-khoi-cong-tu-bo-ton-tao-di-tich-dinh-phu-vinh-xa-bang-gia-huyen-ha-hoa_993.html" TargetMode="External"/><Relationship Id="rId2539" Type="http://schemas.openxmlformats.org/officeDocument/2006/relationships/hyperlink" Target="https://www.facebook.com/p/C%C3%B4ng-an-x%C3%A3-Ph%C3%BA-Ho%C3%A0-L%C6%B0%C6%A1ng-T%C3%A0i-B%E1%BA%AFc-Ninh-100082897110745/" TargetMode="External"/><Relationship Id="rId620" Type="http://schemas.openxmlformats.org/officeDocument/2006/relationships/hyperlink" Target="https://www.facebook.com/C%C3%B4ng-an-x%C3%A3-B%E1%BA%A3o-H%C6%B0ng-101038375434246/" TargetMode="External"/><Relationship Id="rId718" Type="http://schemas.openxmlformats.org/officeDocument/2006/relationships/hyperlink" Target="https://www.facebook.com/C%C3%B4ng-an-x%C3%A3-%C4%90%E1%BB%A9c-Giang-101241178792053/" TargetMode="External"/><Relationship Id="rId925" Type="http://schemas.openxmlformats.org/officeDocument/2006/relationships/hyperlink" Target="https://www.facebook.com/C%C3%B4ng-an-ph%C6%B0%E1%BB%9Dng-Ninh-S%C6%A1n-TP-T%C3%A2y-Ninh-101445272216389/" TargetMode="External"/><Relationship Id="rId1250" Type="http://schemas.openxmlformats.org/officeDocument/2006/relationships/hyperlink" Target="https://congbaokhanhhoa.gov.vn/van-ban-quy-pham-phap-luat/VBQPPL_UBND" TargetMode="External"/><Relationship Id="rId1348" Type="http://schemas.openxmlformats.org/officeDocument/2006/relationships/hyperlink" Target="http://annghia.hoaian.binhdinh.gov.vn/Index.aspx?L=VN&amp;P=A02&amp;M=20" TargetMode="External"/><Relationship Id="rId1555" Type="http://schemas.openxmlformats.org/officeDocument/2006/relationships/hyperlink" Target="https://hanam.gov.vn/Pages/Uy-ban-nhan-dan-tinh-Ha-Nam2060707545.aspx" TargetMode="External"/><Relationship Id="rId1762" Type="http://schemas.openxmlformats.org/officeDocument/2006/relationships/hyperlink" Target="https://caothinh.ngoclac.thanhhoa.gov.vn/tin-van-hoa-the-thao/tap-huan-an-toan-thuc-pham-2023-253837" TargetMode="External"/><Relationship Id="rId2301" Type="http://schemas.openxmlformats.org/officeDocument/2006/relationships/hyperlink" Target="https://bentre.gov.vn/Documents/848_danh_sach%20nguoi%20phat%20ngon.pdf" TargetMode="External"/><Relationship Id="rId2606" Type="http://schemas.openxmlformats.org/officeDocument/2006/relationships/hyperlink" Target="https://www.facebook.com/p/C%C3%B4ng-an-x%C3%A3-Ph%C6%B0%E1%BB%9Bc-Ninh-100069805142208/" TargetMode="External"/><Relationship Id="rId1110" Type="http://schemas.openxmlformats.org/officeDocument/2006/relationships/hyperlink" Target="https://www.facebook.com/p/C%C3%B4ng-an-ph%C6%B0%E1%BB%9Dng-M%E1%BB%B9-X%C3%A1-100078679735204/" TargetMode="External"/><Relationship Id="rId1208" Type="http://schemas.openxmlformats.org/officeDocument/2006/relationships/hyperlink" Target="https://bienhoa.dongnai.gov.vn/Pages/gioithieu.aspx?CatID=110" TargetMode="External"/><Relationship Id="rId1415" Type="http://schemas.openxmlformats.org/officeDocument/2006/relationships/hyperlink" Target="http://daiduc.kimthanh.haiduong.gov.vn/" TargetMode="External"/><Relationship Id="rId54" Type="http://schemas.openxmlformats.org/officeDocument/2006/relationships/hyperlink" Target="https://www.facebook.com/C%C3%B4ng-an-x%C3%A3-Ph%C6%B0%E1%BB%9Bc-Kh%C3%A1ng-109290234576004/" TargetMode="External"/><Relationship Id="rId1622" Type="http://schemas.openxmlformats.org/officeDocument/2006/relationships/hyperlink" Target="https://congan.hungyen.gov.vn/chuyen-hoa-xay-dung-dia-ban-xa-phuong-thi-tran-khong-co-ma-tuy-c227003.html" TargetMode="External"/><Relationship Id="rId1927" Type="http://schemas.openxmlformats.org/officeDocument/2006/relationships/hyperlink" Target="http://hoamydong.tayhoa.phuyen.gov.vn/" TargetMode="External"/><Relationship Id="rId2091" Type="http://schemas.openxmlformats.org/officeDocument/2006/relationships/hyperlink" Target="https://www.facebook.com/bvdpttcamduc/" TargetMode="External"/><Relationship Id="rId2189" Type="http://schemas.openxmlformats.org/officeDocument/2006/relationships/hyperlink" Target="https://phuninh.quangnam.gov.vn/webcenter/portal/phuninh/pages_danh-ba/" TargetMode="External"/><Relationship Id="rId270" Type="http://schemas.openxmlformats.org/officeDocument/2006/relationships/hyperlink" Target="https://www.facebook.com/C%C3%B4ng-an-x%C3%A3-Long-%C4%90%E1%BB%8Bnh-B%C3%ACnh-%C4%90%E1%BA%A1i-B%E1%BA%BFn-Tre-106203011693238/" TargetMode="External"/><Relationship Id="rId2396" Type="http://schemas.openxmlformats.org/officeDocument/2006/relationships/hyperlink" Target="https://donghy.thainguyen.gov.vn/xa-nam-hoa" TargetMode="External"/><Relationship Id="rId130" Type="http://schemas.openxmlformats.org/officeDocument/2006/relationships/hyperlink" Target="https://www.facebook.com/C%C3%B4ng-an-x%C3%A3-Nguy%C3%AAn-X%C3%A1-%C4%90%C3%B4ng-H%C6%B0ng-Th%C3%A1i-B%C3%ACnh-210090137721347/" TargetMode="External"/><Relationship Id="rId368" Type="http://schemas.openxmlformats.org/officeDocument/2006/relationships/hyperlink" Target="https://www.facebook.com/profile.php?id=100086319344004" TargetMode="External"/><Relationship Id="rId575" Type="http://schemas.openxmlformats.org/officeDocument/2006/relationships/hyperlink" Target="https://www.facebook.com/C%C3%B4ng-an-x%C3%A3-C%E1%BB%B1-Kh%C3%AA-huy%E1%BB%87n-Thanh-Oai-331773237428721/" TargetMode="External"/><Relationship Id="rId782" Type="http://schemas.openxmlformats.org/officeDocument/2006/relationships/hyperlink" Target="https://www.facebook.com/C%C3%B4ng-an-x%C3%A3-%C4%90%C4%83k-%C6%A0-huy%E1%BB%87n-B%C3%B9-Gia-M%E1%BA%ADp-t%E1%BB%89nh-B%C3%ACnh-Ph%C6%B0%E1%BB%9Bc-108903478349194/" TargetMode="External"/><Relationship Id="rId2049" Type="http://schemas.openxmlformats.org/officeDocument/2006/relationships/hyperlink" Target="https://chauthanh.bentre.gov.vn/" TargetMode="External"/><Relationship Id="rId2256" Type="http://schemas.openxmlformats.org/officeDocument/2006/relationships/hyperlink" Target="https://www.facebook.com/265963428377240" TargetMode="External"/><Relationship Id="rId2463" Type="http://schemas.openxmlformats.org/officeDocument/2006/relationships/hyperlink" Target="https://lynhan.hanam.gov.vn/Pages/Thong-tin-ve-lanh-%C4%91ao-xa--thi-tran792346957.aspx" TargetMode="External"/><Relationship Id="rId2670" Type="http://schemas.openxmlformats.org/officeDocument/2006/relationships/hyperlink" Target="https://www.facebook.com/policequeluu/" TargetMode="External"/><Relationship Id="rId228" Type="http://schemas.openxmlformats.org/officeDocument/2006/relationships/hyperlink" Target="https://www.facebook.com/C%C3%B4ng-an-x%C3%A3-M%E1%BB%B9-H%C3%B2a-107503184880868/" TargetMode="External"/><Relationship Id="rId435" Type="http://schemas.openxmlformats.org/officeDocument/2006/relationships/hyperlink" Target="https://www.facebook.com/C%C3%B4ng-an-x%C3%A3-h%C6%B0ng-m%E1%BB%B9-huy%E1%BB%87n-ch%C3%A2u-th%C3%A0nh-t%E1%BB%89nh-tr%C3%A0-vinh-101517042042550/" TargetMode="External"/><Relationship Id="rId642" Type="http://schemas.openxmlformats.org/officeDocument/2006/relationships/hyperlink" Target="https://www.facebook.com/C%C3%B4ng-an-x%C3%A3-B%C3%ACnh-Ph%C3%BA-huy%E1%BB%87n-C%C3%A0ng-Long-106994301661957/" TargetMode="External"/><Relationship Id="rId1065" Type="http://schemas.openxmlformats.org/officeDocument/2006/relationships/hyperlink" Target="https://www.facebook.com/p/C%C3%B4ng-an-ph%C6%B0%E1%BB%9Dng-B%E1%BA%BFn-Ngh%C3%A9-100081211247965/" TargetMode="External"/><Relationship Id="rId1272" Type="http://schemas.openxmlformats.org/officeDocument/2006/relationships/hyperlink" Target="https://www.facebook.com/p/C%C3%B4ng-an-th%C3%A0nh-ph%E1%BB%91-Tam-%C4%90i%E1%BB%87p-100069074291255/" TargetMode="External"/><Relationship Id="rId2116" Type="http://schemas.openxmlformats.org/officeDocument/2006/relationships/hyperlink" Target="https://ducco.gialai.gov.vn/Home.aspx" TargetMode="External"/><Relationship Id="rId2323" Type="http://schemas.openxmlformats.org/officeDocument/2006/relationships/hyperlink" Target="https://www.facebook.com/p/C%C3%B4ng-an-x%C3%A3-M%E1%BB%B9-Th%C3%A0nh-L%E1%BA%A1c-S%C6%A1n-Ho%C3%A0-B%C3%ACnh-100064870354711/" TargetMode="External"/><Relationship Id="rId2530" Type="http://schemas.openxmlformats.org/officeDocument/2006/relationships/hyperlink" Target="https://www.facebook.com/Phucninhyensontuyenquang/" TargetMode="External"/><Relationship Id="rId502" Type="http://schemas.openxmlformats.org/officeDocument/2006/relationships/hyperlink" Target="https://www.facebook.com/C%C3%B4ng-an-x%C3%A3-D%E1%BA%A1-Tr%E1%BA%A1ch-huy%E1%BB%87n-Kho%C3%A1i-Ch%C3%A2u-t%E1%BB%89nh-H%C6%B0ng-Y%C3%AAn-684688892404605/" TargetMode="External"/><Relationship Id="rId947" Type="http://schemas.openxmlformats.org/officeDocument/2006/relationships/hyperlink" Target="https://www.facebook.com/C%C3%B4ng-An-ph%C6%B0%E1%BB%9Dng-Kh%C6%B0%C6%A1ng-Mai-1008230869253117/" TargetMode="External"/><Relationship Id="rId1132" Type="http://schemas.openxmlformats.org/officeDocument/2006/relationships/hyperlink" Target="https://www.facebook.com/p/C%C3%B4ng-an-ph%C6%B0%E1%BB%9Dng-Nguy%E1%BB%85n-Du-TP-H%C3%A0-T%C4%A9nh-100047636203570/" TargetMode="External"/><Relationship Id="rId1577" Type="http://schemas.openxmlformats.org/officeDocument/2006/relationships/hyperlink" Target="https://www.facebook.com/p/C%C3%B4ng-An-X%C3%A3-An-Qu%C3%BD-Qu%E1%BB%B3nh-Ph%E1%BB%A5-Th%C3%A1i-B%C3%ACnh-100079944631985/" TargetMode="External"/><Relationship Id="rId1784" Type="http://schemas.openxmlformats.org/officeDocument/2006/relationships/hyperlink" Target="https://quephong.nghean.gov.vn/tin-noi-bat/dong-chi-cao-minh-tu-chu-tich-ubnd-huyen-du-ngay-hoi-dai-doan-ket-toan-dan-toc-ban-poi-xa-chau-t-701822" TargetMode="External"/><Relationship Id="rId1991" Type="http://schemas.openxmlformats.org/officeDocument/2006/relationships/hyperlink" Target="https://www.facebook.com/p/C%C3%B4ng-an-x%C3%A3-L%C6%B0u-Nghi%E1%BB%87p-Anh-100070918874661/" TargetMode="External"/><Relationship Id="rId2628" Type="http://schemas.openxmlformats.org/officeDocument/2006/relationships/hyperlink" Target="https://www.quangninh.gov.vn/donvi/huyentienyen/Trang/ChiTietBVGioiThieu.aspx?bvid=72" TargetMode="External"/><Relationship Id="rId76" Type="http://schemas.openxmlformats.org/officeDocument/2006/relationships/hyperlink" Target="https://www.facebook.com/C%C3%B4ng-an-x%C3%A3-Ph%C3%BA-Long-huy%E1%BB%87n-Nho-Quan-132864835640695/" TargetMode="External"/><Relationship Id="rId807" Type="http://schemas.openxmlformats.org/officeDocument/2006/relationships/hyperlink" Target="https://www.facebook.com/C%C3%B4ng-an-x%C3%A3-%C3%82u-L%C3%A2u-104298961763225/" TargetMode="External"/><Relationship Id="rId1437" Type="http://schemas.openxmlformats.org/officeDocument/2006/relationships/hyperlink" Target="https://vanlam.hungyen.gov.vn/" TargetMode="External"/><Relationship Id="rId1644" Type="http://schemas.openxmlformats.org/officeDocument/2006/relationships/hyperlink" Target="https://www.facebook.com/people/C%C3%B4ng-an-x%C3%A3-B%C3%ACnh-S%C6%A1n-Tri%E1%BB%87u-S%C6%A1n-Thanh-H%C3%B3a/100080083041901/" TargetMode="External"/><Relationship Id="rId1851" Type="http://schemas.openxmlformats.org/officeDocument/2006/relationships/hyperlink" Target="https://duongthuy.quangbinh.gov.vn/" TargetMode="External"/><Relationship Id="rId1504" Type="http://schemas.openxmlformats.org/officeDocument/2006/relationships/hyperlink" Target="http://duclong.thachan.caobang.gov.vn/" TargetMode="External"/><Relationship Id="rId1711" Type="http://schemas.openxmlformats.org/officeDocument/2006/relationships/hyperlink" Target="https://www.facebook.com/p/Tu%E1%BB%95i-tr%E1%BA%BB-C%C3%B4ng-an-t%E1%BB%89nh-B%E1%BA%AFc-K%E1%BA%A1n-100057574024652/" TargetMode="External"/><Relationship Id="rId1949" Type="http://schemas.openxmlformats.org/officeDocument/2006/relationships/hyperlink" Target="https://www.facebook.com/Ubndxahuongcan/?locale=vi_VN" TargetMode="External"/><Relationship Id="rId292" Type="http://schemas.openxmlformats.org/officeDocument/2006/relationships/hyperlink" Target="https://www.facebook.com/people/C%C3%B4ng-an-Th%E1%BB%8B-Tr%E1%BA%A5n-T%C3%A2n-Bi%C3%AAn/100067891394541/" TargetMode="External"/><Relationship Id="rId1809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597" Type="http://schemas.openxmlformats.org/officeDocument/2006/relationships/hyperlink" Target="https://www.facebook.com/C%C3%B4ng-an-x%C3%A3-C%C3%B4ng-Li%C3%AAm-CA-huy%E1%BB%87n-N%C3%B4ng-C%E1%BB%91ng-105190708014902/" TargetMode="External"/><Relationship Id="rId2180" Type="http://schemas.openxmlformats.org/officeDocument/2006/relationships/hyperlink" Target="https://www.facebook.com/policehalam/" TargetMode="External"/><Relationship Id="rId2278" Type="http://schemas.openxmlformats.org/officeDocument/2006/relationships/hyperlink" Target="https://sonla.gov.vn/4/469/61715/478330/hoi-dong-nhan-dan-tinh/danh-sach-thuong-truc-hdnd-tinh-son-la-khoa-xiv-nhiem-ky-2016-2021" TargetMode="External"/><Relationship Id="rId2485" Type="http://schemas.openxmlformats.org/officeDocument/2006/relationships/hyperlink" Target="https://thanhba.phutho.gov.vn/ninhdan/Pages/index.aspx" TargetMode="External"/><Relationship Id="rId152" Type="http://schemas.openxmlformats.org/officeDocument/2006/relationships/hyperlink" Target="https://www.facebook.com/C%C3%B4ng-an-x%C3%A3-ng%E1%BB%8Dc-x%C3%A1-huy%E1%BB%87n-qu%E1%BA%BF-v%C3%B5-t%E1%BB%89nh-b%E1%BA%AFc-ninh-101581418940144/" TargetMode="External"/><Relationship Id="rId457" Type="http://schemas.openxmlformats.org/officeDocument/2006/relationships/hyperlink" Target="https://www.facebook.com/C%C3%B4ng-an-x%C3%A3-H%C3%B2a-M%E1%BB%B9-%C4%90%C3%B4ng-103193788543733/" TargetMode="External"/><Relationship Id="rId1087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1294" Type="http://schemas.openxmlformats.org/officeDocument/2006/relationships/hyperlink" Target="https://tamnong.phutho.gov.vn/Chuyen-muc-tin/Chi-tiet-tin/t/thi-tran-hung-hoa/title/251/ctitle/194" TargetMode="External"/><Relationship Id="rId2040" Type="http://schemas.openxmlformats.org/officeDocument/2006/relationships/hyperlink" Target="https://caidau.chauphu.angiang.gov.vn/" TargetMode="External"/><Relationship Id="rId2138" Type="http://schemas.openxmlformats.org/officeDocument/2006/relationships/hyperlink" Target="https://huyendakglei.kontum.gov.vn/" TargetMode="External"/><Relationship Id="rId664" Type="http://schemas.openxmlformats.org/officeDocument/2006/relationships/hyperlink" Target="https://www.facebook.com/C%C3%B4ng-An-X%C3%A3-An-Tr%C3%A0ng-152994150210755/" TargetMode="External"/><Relationship Id="rId871" Type="http://schemas.openxmlformats.org/officeDocument/2006/relationships/hyperlink" Target="https://www.facebook.com/C%C3%B4ng-An-T%E1%BB%89nh-B%C3%A0-R%E1%BB%8Ba-V%C5%A9ng-T%C3%A0u-109939814796938/" TargetMode="External"/><Relationship Id="rId969" Type="http://schemas.openxmlformats.org/officeDocument/2006/relationships/hyperlink" Target="https://www.facebook.com/C%C3%B4ng-an-ph%C6%B0%E1%BB%9Dng-9-Tp-Tr%C3%A0-Vinh-108287928222936/" TargetMode="External"/><Relationship Id="rId1599" Type="http://schemas.openxmlformats.org/officeDocument/2006/relationships/hyperlink" Target="https://www.facebook.com/ConganxaDongVinh/" TargetMode="External"/><Relationship Id="rId2345" Type="http://schemas.openxmlformats.org/officeDocument/2006/relationships/hyperlink" Target="https://doanhung.phutho.gov.vn/Chuyen-muc-tin/Chi-tiet-tin/tabid/92/title/1697/ctitle/185/Default.aspx" TargetMode="External"/><Relationship Id="rId2552" Type="http://schemas.openxmlformats.org/officeDocument/2006/relationships/hyperlink" Target="https://hscvcl.hatinh.gov.vn/canloc/vbpq.nsf/04CCC108F234E42147258440000FB68E/$file/T%E1%BB%9D%20tr%C3%ACnh%20t%C3%B4n%20t%E1%BA%A1o%20nh%C3%A0%20th%E1%BB%9D%20h%E1%BB%8D%20%C4%91%E1%BA%ADu.doc" TargetMode="External"/><Relationship Id="rId317" Type="http://schemas.openxmlformats.org/officeDocument/2006/relationships/hyperlink" Target="https://www.facebook.com/profile.php?id=100067764341092" TargetMode="External"/><Relationship Id="rId524" Type="http://schemas.openxmlformats.org/officeDocument/2006/relationships/hyperlink" Target="https://www.facebook.com/C%C3%B4ng-an-X%C3%A3-Chi%E1%BB%81ng-Lao-100511165469180/" TargetMode="External"/><Relationship Id="rId731" Type="http://schemas.openxmlformats.org/officeDocument/2006/relationships/hyperlink" Target="https://www.facebook.com/C%C3%B4ng-an-X%C3%A3-%C4%90%E1%BB%93ng-M%C3%B4n-104341754297133/" TargetMode="External"/><Relationship Id="rId1154" Type="http://schemas.openxmlformats.org/officeDocument/2006/relationships/hyperlink" Target="https://www.facebook.com/p/C%C3%B4ng-an-ph%C6%B0%E1%BB%9Dng-Ph%C3%BA-T%C3%A2n-Th%C3%A0nh-ph%E1%BB%91-B%E1%BA%BFn-Tre-100070282148008/" TargetMode="External"/><Relationship Id="rId1361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1459" Type="http://schemas.openxmlformats.org/officeDocument/2006/relationships/hyperlink" Target="https://kimson.ninhbinh.gov.vn/gioi-thieu/xa-dinh-hoa" TargetMode="External"/><Relationship Id="rId2205" Type="http://schemas.openxmlformats.org/officeDocument/2006/relationships/hyperlink" Target="https://www.facebook.com/p/C%C3%B4ng-an-D%C6%B0%C6%A1ng-Minh-Ch%C3%A2u-100064300770703/" TargetMode="External"/><Relationship Id="rId2412" Type="http://schemas.openxmlformats.org/officeDocument/2006/relationships/hyperlink" Target="https://www.facebook.com/TuoitreConganCaoBang/" TargetMode="External"/><Relationship Id="rId98" Type="http://schemas.openxmlformats.org/officeDocument/2006/relationships/hyperlink" Target="https://www.facebook.com/C%C3%B4ng-an-x%C3%A3-Ph%C3%B9ng-Nguy%C3%AAn-108584897996864/" TargetMode="External"/><Relationship Id="rId829" Type="http://schemas.openxmlformats.org/officeDocument/2006/relationships/hyperlink" Target="https://www.facebook.com/C%C3%B4ng-an-th%E1%BB%8B-tr%E1%BA%A5n-Ph%C3%A1t-Di%E1%BB%87m-155755506582015/" TargetMode="External"/><Relationship Id="rId1014" Type="http://schemas.openxmlformats.org/officeDocument/2006/relationships/hyperlink" Target="https://www.facebook.com/p/C%C3%B4ng-an-ph%C6%B0%C6%A1%CC%80ng-%C4%90%C3%B4-Vinh-TP-Phan-Rang-Tha%CC%81p-Cha%CC%80m-100071299765424/" TargetMode="External"/><Relationship Id="rId1221" Type="http://schemas.openxmlformats.org/officeDocument/2006/relationships/hyperlink" Target="https://trungson.samson.thanhhoa.gov.vn/" TargetMode="External"/><Relationship Id="rId1666" Type="http://schemas.openxmlformats.org/officeDocument/2006/relationships/hyperlink" Target="https://www.facebook.com/p/C%C3%B4ng-an-x%C3%A3-B%E1%BA%A1ch-Long-100083207503327/" TargetMode="External"/><Relationship Id="rId1873" Type="http://schemas.openxmlformats.org/officeDocument/2006/relationships/hyperlink" Target="https://giahoa.giavien.ninhbinh.gov.vn/" TargetMode="External"/><Relationship Id="rId1319" Type="http://schemas.openxmlformats.org/officeDocument/2006/relationships/hyperlink" Target="https://quevo.bacninh.gov.vn/news/-/details/22344/phuong-pho-moi-4584473" TargetMode="External"/><Relationship Id="rId1526" Type="http://schemas.openxmlformats.org/officeDocument/2006/relationships/hyperlink" Target="https://www.facebook.com/policedienthangtrung/" TargetMode="External"/><Relationship Id="rId1733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1940" Type="http://schemas.openxmlformats.org/officeDocument/2006/relationships/hyperlink" Target="https://hungson.hiephoa.bacgiang.gov.vn/" TargetMode="External"/><Relationship Id="rId25" Type="http://schemas.openxmlformats.org/officeDocument/2006/relationships/hyperlink" Target="https://www.facebook.com/C%C3%B4ng-an-x%C3%A3-Qu%E1%BA%A3ng-%C4%90%E1%BB%A9c-Qu%E1%BA%A3ng-%C4%90%E1%BB%A9c-Commune-police-109292314539675/" TargetMode="External"/><Relationship Id="rId1800" Type="http://schemas.openxmlformats.org/officeDocument/2006/relationships/hyperlink" Target="https://yenbai.gov.vn/noidung/tintuc/Pages/chi-tiet-tin-tuc.aspx?ItemID=14129&amp;l=Tintrongtinh&amp;lv=5" TargetMode="External"/><Relationship Id="rId174" Type="http://schemas.openxmlformats.org/officeDocument/2006/relationships/hyperlink" Target="https://www.facebook.com/C%C3%B4ng-an-x%C3%A3-Nam-Phong-huy%E1%BB%87n-Ph%C3%B9-Y%C3%AAn-t%E1%BB%89nh-S%C6%A1n-La-107461338239034/" TargetMode="External"/><Relationship Id="rId381" Type="http://schemas.openxmlformats.org/officeDocument/2006/relationships/hyperlink" Target="https://www.facebook.com/conganthitranphuoclong" TargetMode="External"/><Relationship Id="rId2062" Type="http://schemas.openxmlformats.org/officeDocument/2006/relationships/hyperlink" Target="https://www.facebook.com/p/C%C3%B4ng-an-huy%E1%BB%87n-V%C4%A9nh-Th%E1%BA%A1nh-100069420150308/" TargetMode="External"/><Relationship Id="rId241" Type="http://schemas.openxmlformats.org/officeDocument/2006/relationships/hyperlink" Target="https://www.facebook.com/C%C3%B4ng-an-x%C3%A3-M%C6%B0%E1%BB%9Dng-L%E1%BA%A1n-huy%E1%BB%87n-M%C6%B0%E1%BB%9Dng-%E1%BA%A2ng-105397422048929/" TargetMode="External"/><Relationship Id="rId479" Type="http://schemas.openxmlformats.org/officeDocument/2006/relationships/hyperlink" Target="https://www.facebook.com/C%C3%B4ng-an-x%C3%A3-Gia-Ph%E1%BB%91-C%C3%B4ng-an-huy%E1%BB%87n-H%C6%B0%C6%A1ng-Kh%C3%AA-105555118826633/" TargetMode="External"/><Relationship Id="rId686" Type="http://schemas.openxmlformats.org/officeDocument/2006/relationships/hyperlink" Target="https://www.facebook.com/C%C3%B4ng-an-x%C3%A3-An-Khang-117270030975784/" TargetMode="External"/><Relationship Id="rId893" Type="http://schemas.openxmlformats.org/officeDocument/2006/relationships/hyperlink" Target="https://www.facebook.com/C%C3%B4ng-An-Ph%C6%B0%E1%BB%9Dng-T%C3%B4-Hi%E1%BB%87u-th%C3%A0nh-ph%E1%BB%91-S%C6%A1n-La-110493297897653/" TargetMode="External"/><Relationship Id="rId2367" Type="http://schemas.openxmlformats.org/officeDocument/2006/relationships/hyperlink" Target="https://www.facebook.com/p/C%C3%B4ng-an-x%C3%A3-N%C3%A0-Ph%C3%B2n-Mai-Ch%C3%A2u-100077426923813/" TargetMode="External"/><Relationship Id="rId2574" Type="http://schemas.openxmlformats.org/officeDocument/2006/relationships/hyperlink" Target="https://phuson.thuathienhue.gov.vn/" TargetMode="External"/><Relationship Id="rId339" Type="http://schemas.openxmlformats.org/officeDocument/2006/relationships/hyperlink" Target="https://www.facebook.com/CATTchuse" TargetMode="External"/><Relationship Id="rId546" Type="http://schemas.openxmlformats.org/officeDocument/2006/relationships/hyperlink" Target="https://www.facebook.com/C%C3%B4ng-an-x%C3%A3-Ch%E1%BA%A5t-B%C3%ACnh-103376675349678/" TargetMode="External"/><Relationship Id="rId753" Type="http://schemas.openxmlformats.org/officeDocument/2006/relationships/hyperlink" Target="https://www.facebook.com/C%C3%B4ng-an-x%C3%A3-%C4%90%E1%BA%A1i-T%E1%BA%ADp-huy%E1%BB%87n-Kho%C3%A1i-Ch%C3%A2u-t%E1%BB%89nh-H%C6%B0ng-Y%C3%AAn-105461755542333/" TargetMode="External"/><Relationship Id="rId1176" Type="http://schemas.openxmlformats.org/officeDocument/2006/relationships/hyperlink" Target="https://quyettam.thanhpho.sonla.gov.vn/lanh-dao-ubnd-phuong-quyet-tam" TargetMode="External"/><Relationship Id="rId1383" Type="http://schemas.openxmlformats.org/officeDocument/2006/relationships/hyperlink" Target="https://www.facebook.com/p/C%C3%B4ng-an-x%C3%A3-%C4%90%C3%B4ng-Ho%C3%A0-Hi%E1%BB%87p-100075701244564/" TargetMode="External"/><Relationship Id="rId2227" Type="http://schemas.openxmlformats.org/officeDocument/2006/relationships/hyperlink" Target="https://www.travinh.gov.vn/" TargetMode="External"/><Relationship Id="rId2434" Type="http://schemas.openxmlformats.org/officeDocument/2006/relationships/hyperlink" Target="https://dichvucong.namdinh.gov.vn/portaldvc/KenhTin/dich-vu-cong-truc-tuyen.aspx?_dv=E5F3D330-8E4C-D2A8-C8C5-1C5CBA41B5BE" TargetMode="External"/><Relationship Id="rId101" Type="http://schemas.openxmlformats.org/officeDocument/2006/relationships/hyperlink" Target="https://www.facebook.com/C%C3%B4ng-an-x%C3%A3-Ph%C3%B9-Linh-103979098461217/" TargetMode="External"/><Relationship Id="rId406" Type="http://schemas.openxmlformats.org/officeDocument/2006/relationships/hyperlink" Target="https://www.facebook.com/C%C3%B4ng-an-x%C3%A3-L%E1%BA%A1ng-Phong-huy%E1%BB%87n-Nho-Quan-101252585594053/" TargetMode="External"/><Relationship Id="rId960" Type="http://schemas.openxmlformats.org/officeDocument/2006/relationships/hyperlink" Target="https://www.facebook.com/C%C3%B4ng-An-Ph%C6%B0%E1%BB%9Dng-C%E1%BB%95-Th%C3%A0nh-113508597648832/" TargetMode="External"/><Relationship Id="rId1036" Type="http://schemas.openxmlformats.org/officeDocument/2006/relationships/hyperlink" Target="https://vpubnd.baclieu.gov.vn/lienhe" TargetMode="External"/><Relationship Id="rId1243" Type="http://schemas.openxmlformats.org/officeDocument/2006/relationships/hyperlink" Target="https://www.facebook.com/conganhatinh/" TargetMode="External"/><Relationship Id="rId1590" Type="http://schemas.openxmlformats.org/officeDocument/2006/relationships/hyperlink" Target="https://www.facebook.com/p/C%C3%B4ng-an-x%C3%A3-An-Thu%E1%BA%ADn-huy%E1%BB%87n-Th%E1%BA%A1nh-Ph%C3%BA-t%E1%BB%89nh-B%E1%BA%BFn-Tre-100069844893638/" TargetMode="External"/><Relationship Id="rId1688" Type="http://schemas.openxmlformats.org/officeDocument/2006/relationships/hyperlink" Target="https://www.facebook.com/p/C%C3%B4ng-an-x%C3%A3-B%E1%BA%AFc-Phong-huy%E1%BB%87n-Ph%C3%B9-Y%C3%AAn-t%E1%BB%89nh-S%C6%A1n-La-100069354649996/" TargetMode="External"/><Relationship Id="rId1895" Type="http://schemas.openxmlformats.org/officeDocument/2006/relationships/hyperlink" Target="https://giavien.ninhbinh.gov.vn/gioi-thieu/don-vi-hanh-chinh-12.html" TargetMode="External"/><Relationship Id="rId2641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613" Type="http://schemas.openxmlformats.org/officeDocument/2006/relationships/hyperlink" Target="https://www.facebook.com/C%C3%B4ng-An-X%C3%A3-B%E1%BA%AFc-H%E1%BA%A3i-145872957632344/" TargetMode="External"/><Relationship Id="rId820" Type="http://schemas.openxmlformats.org/officeDocument/2006/relationships/hyperlink" Target="https://www.facebook.com/C%C3%B4ng-an-th%E1%BB%8B-tr%E1%BA%A5n-Th%E1%BA%A1nh-Ph%C3%BA-Th%E1%BA%A1nh-Ph%C3%BA-B%E1%BA%BFn-Tre-104777408517270/" TargetMode="External"/><Relationship Id="rId918" Type="http://schemas.openxmlformats.org/officeDocument/2006/relationships/hyperlink" Target="https://www.facebook.com/C%C3%B4ng-an-Ph%C6%B0%E1%BB%9Dng-Ph%C3%BA-M%E1%BB%B9-101424445496025/" TargetMode="External"/><Relationship Id="rId1450" Type="http://schemas.openxmlformats.org/officeDocument/2006/relationships/hyperlink" Target="https://www.facebook.com/conganhuyenLacSon/" TargetMode="External"/><Relationship Id="rId1548" Type="http://schemas.openxmlformats.org/officeDocument/2006/relationships/hyperlink" Target="https://thaibinh.gov.vn/van-ban-phap-luat/quyet-dinh-ve-viec-cho-phep-uy-ban-nhan-dan-xa-an-hiep-huyen.html" TargetMode="External"/><Relationship Id="rId1755" Type="http://schemas.openxmlformats.org/officeDocument/2006/relationships/hyperlink" Target="https://www.facebook.com/CAH.BAOYEN/" TargetMode="External"/><Relationship Id="rId2501" Type="http://schemas.openxmlformats.org/officeDocument/2006/relationships/hyperlink" Target="https://www.facebook.com/p/C%C3%B4ng-an-x%C3%A3-P%E1%BB%9D-T%C3%B3_Ia-Pa_Gia-Lai-100068309592169/" TargetMode="External"/><Relationship Id="rId1103" Type="http://schemas.openxmlformats.org/officeDocument/2006/relationships/hyperlink" Target="https://phuly.hanam.gov.vn/Pages/cac-xa-phuong175562080.aspx" TargetMode="External"/><Relationship Id="rId1310" Type="http://schemas.openxmlformats.org/officeDocument/2006/relationships/hyperlink" Target="https://www.facebook.com/p/Tu%E1%BB%95i-tr%E1%BA%BB-Chi-%C4%91o%C3%A0n-S%E1%BB%9F-Khoa-h%E1%BB%8Dc-v%C3%A0-C%C3%B4ng-ngh%E1%BB%87-t%E1%BB%89nh-L%E1%BA%A1ng-S%C6%A1n-100081803717122/" TargetMode="External"/><Relationship Id="rId1408" Type="http://schemas.openxmlformats.org/officeDocument/2006/relationships/hyperlink" Target="https://www.facebook.com/p/CAX-%C4%90%C4%83ng-H%C6%B0ng-Ph%C6%B0%E1%BB%9Bc-Huy%E1%BB%87n-Ch%E1%BB%A3-G%E1%BA%A1o-100078702566385/" TargetMode="External"/><Relationship Id="rId1962" Type="http://schemas.openxmlformats.org/officeDocument/2006/relationships/hyperlink" Target="https://hungmy.chauthanh.travinh.gov.vn/" TargetMode="External"/><Relationship Id="rId47" Type="http://schemas.openxmlformats.org/officeDocument/2006/relationships/hyperlink" Target="https://www.facebook.com/C%C3%B4ng-an-x%C3%A3-Ph%C6%B0%E1%BB%9Bc-Vinh-huy%E1%BB%87n-Ninh-Ph%C6%B0%E1%BB%9Bc-110833457769599/" TargetMode="External"/><Relationship Id="rId1615" Type="http://schemas.openxmlformats.org/officeDocument/2006/relationships/hyperlink" Target="https://www.facebook.com/dtncatphp/" TargetMode="External"/><Relationship Id="rId1822" Type="http://schemas.openxmlformats.org/officeDocument/2006/relationships/hyperlink" Target="http://chiengsonmocchau.sonla.gov.vn/index.php?module=tochuc&amp;act=view&amp;id=17" TargetMode="External"/><Relationship Id="rId196" Type="http://schemas.openxmlformats.org/officeDocument/2006/relationships/hyperlink" Target="https://www.facebook.com/C%C3%B4ng-an-x%C3%A3-Minh-T%C3%A2n-C%C3%B4ng-an-huy%E1%BB%87n-Nam-S%C3%A1ch-102702838793280/" TargetMode="External"/><Relationship Id="rId2084" Type="http://schemas.openxmlformats.org/officeDocument/2006/relationships/hyperlink" Target="https://lienhuong.tuyphong.binhthuan.gov.vn/" TargetMode="External"/><Relationship Id="rId2291" Type="http://schemas.openxmlformats.org/officeDocument/2006/relationships/hyperlink" Target="https://sonla.gov.vn/tin-van-hoa-xa-hoi/doan-cong-tac-ban-tuyen-giao-tinh-uy-tham-lam-viec-tai-xa-muong-thai-704612" TargetMode="External"/><Relationship Id="rId263" Type="http://schemas.openxmlformats.org/officeDocument/2006/relationships/hyperlink" Target="https://www.facebook.com/C%C3%B4ng-An-x%C3%A3-Long-M%E1%BB%B9-100669408951286/" TargetMode="External"/><Relationship Id="rId470" Type="http://schemas.openxmlformats.org/officeDocument/2006/relationships/hyperlink" Target="https://www.facebook.com/C%C3%B4ng-an-X%C3%A3-H%C3%A0-L%E1%BB%99c-Th%E1%BB%8B-x%C3%A3-Ph%C3%BA-Th%E1%BB%8D-105123971882122/" TargetMode="External"/><Relationship Id="rId2151" Type="http://schemas.openxmlformats.org/officeDocument/2006/relationships/hyperlink" Target="http://hairieng.songhinh.phuyen.gov.vn/" TargetMode="External"/><Relationship Id="rId2389" Type="http://schemas.openxmlformats.org/officeDocument/2006/relationships/hyperlink" Target="https://www.facebook.com/tuoitrecongansonla/" TargetMode="External"/><Relationship Id="rId2596" Type="http://schemas.openxmlformats.org/officeDocument/2006/relationships/hyperlink" Target="https://phuochoi.datdo.baria-vungtau.gov.vn/" TargetMode="External"/><Relationship Id="rId123" Type="http://schemas.openxmlformats.org/officeDocument/2006/relationships/hyperlink" Target="https://www.facebook.com/C%C3%B4ng-an-x%C3%A3-Nh%C6%A1n-Ngh%C4%A9a-103100421940225/" TargetMode="External"/><Relationship Id="rId330" Type="http://schemas.openxmlformats.org/officeDocument/2006/relationships/hyperlink" Target="https://www.facebook.com/profile.php?id=61550603072908" TargetMode="External"/><Relationship Id="rId568" Type="http://schemas.openxmlformats.org/officeDocument/2006/relationships/hyperlink" Target="https://www.facebook.com/C%C3%B4ng-an-x%C3%A3-Cao-Th%E1%BB%8Bnh-huy%E1%BB%87n-Ng%E1%BB%8Dc-L%E1%BA%B7c-Thanh-H%C3%B3a-120174466281648/" TargetMode="External"/><Relationship Id="rId775" Type="http://schemas.openxmlformats.org/officeDocument/2006/relationships/hyperlink" Target="https://www.facebook.com/C%C3%B4ng-an-x%C3%A3-%C4%90%C4%83k-P%C3%A9k-%C4%90%C4%83k-Glei-Kon-Tum-105753624938907/" TargetMode="External"/><Relationship Id="rId982" Type="http://schemas.openxmlformats.org/officeDocument/2006/relationships/hyperlink" Target="https://www.facebook.com/C%C3%B4ng-an-ph%C6%B0%E1%BB%9Dng-1_Tx-Duy%C3%AAn-H%E1%BA%A3i-102198511864359" TargetMode="External"/><Relationship Id="rId1198" Type="http://schemas.openxmlformats.org/officeDocument/2006/relationships/hyperlink" Target="https://thachquy.hatinhcity.gov.vn/" TargetMode="External"/><Relationship Id="rId2011" Type="http://schemas.openxmlformats.org/officeDocument/2006/relationships/hyperlink" Target="https://lucnam.bacgiang.gov.vn/web/ubnd-huyen-luc-nam-tinh-bg/cac-xa-thi-tran" TargetMode="External"/><Relationship Id="rId2249" Type="http://schemas.openxmlformats.org/officeDocument/2006/relationships/hyperlink" Target="https://bentre.gov.vn/Documents/848_danh_sach%20nguoi%20phat%20ngon.pdf" TargetMode="External"/><Relationship Id="rId2456" Type="http://schemas.openxmlformats.org/officeDocument/2006/relationships/hyperlink" Target="http://nguyengiap.tuky.haiduong.gov.vn/" TargetMode="External"/><Relationship Id="rId2663" Type="http://schemas.openxmlformats.org/officeDocument/2006/relationships/hyperlink" Target="https://www.facebook.com/tuoitreconganquangbinh/" TargetMode="External"/><Relationship Id="rId428" Type="http://schemas.openxmlformats.org/officeDocument/2006/relationships/hyperlink" Target="https://www.facebook.com/C%C3%B4ng-an-x%C3%A3-H%E1%BA%A1-Trung-111560970694621/" TargetMode="External"/><Relationship Id="rId635" Type="http://schemas.openxmlformats.org/officeDocument/2006/relationships/hyperlink" Target="https://www.facebook.com/C%C3%B4ng-an-x%C3%A3-B%C3%ACnh-Th%C3%A0nh-huy%E1%BB%87n-%C4%90%E1%BB%8Bnh-Ho%C3%A1-t%E1%BB%89nh-Th%C3%A1i-Nguy%C3%AAn-108960704686861/" TargetMode="External"/><Relationship Id="rId842" Type="http://schemas.openxmlformats.org/officeDocument/2006/relationships/hyperlink" Target="https://www.facebook.com/C%C3%B4ng-an-Th%E1%BB%8B-tr%E1%BA%A5n-Gia-L%E1%BB%99c-huy%E1%BB%87n-Gia-L%E1%BB%99c-t%E1%BB%89nh-H%E1%BA%A3i-D%C6%B0%C6%A1ng-109059181474145/" TargetMode="External"/><Relationship Id="rId1058" Type="http://schemas.openxmlformats.org/officeDocument/2006/relationships/hyperlink" Target="https://tamky.quangnam.gov.vn/webcenter/portal/tamky/pages_danh-ba?deptId=1033&amp;" TargetMode="External"/><Relationship Id="rId1265" Type="http://schemas.openxmlformats.org/officeDocument/2006/relationships/hyperlink" Target="https://vpub.hochiminhcity.gov.vn/" TargetMode="External"/><Relationship Id="rId1472" Type="http://schemas.openxmlformats.org/officeDocument/2006/relationships/hyperlink" Target="https://www.facebook.com/p/C%C3%B4ng-an-x%C3%A3-%C4%90%E1%BB%93ng-Kh%C3%AA-100069238044953/?locale=gl_ES" TargetMode="External"/><Relationship Id="rId2109" Type="http://schemas.openxmlformats.org/officeDocument/2006/relationships/hyperlink" Target="https://www.facebook.com/p/C%C3%B4ng-an-th%E1%BB%8B-tr%E1%BA%A5n-Ia-Kha-huy%E1%BB%87n-Ia-Grai-100062932765152/" TargetMode="External"/><Relationship Id="rId2316" Type="http://schemas.openxmlformats.org/officeDocument/2006/relationships/hyperlink" Target="https://www.facebook.com/p/C%C3%B4ng-an-X%C3%A3-M%E1%BB%B9-Ph%C3%BAc-Huy%E1%BB%87n-M%E1%BB%B9-L%E1%BB%99c-T%E1%BB%89nh-Nam-%C4%90%E1%BB%8Bnh-100075952150469/?locale=vi_VN" TargetMode="External"/><Relationship Id="rId2523" Type="http://schemas.openxmlformats.org/officeDocument/2006/relationships/hyperlink" Target="https://www.facebook.com/tuoitreconganBaVi/" TargetMode="External"/><Relationship Id="rId702" Type="http://schemas.openxmlformats.org/officeDocument/2006/relationships/hyperlink" Target="https://www.facebook.com/C%C3%B4ng-an-x%C3%A3-%C4%90i%E1%BB%87n-Th%E1%BA%AFng-Trung-100251169374010" TargetMode="External"/><Relationship Id="rId1125" Type="http://schemas.openxmlformats.org/officeDocument/2006/relationships/hyperlink" Target="https://tpthanhhoa.thanhhoa.gov.vn/web/gioi-thieu-chung/tin-tuc/quoc-phong-an-ninh/phuong-nam-ngan-to-chuc-ngay-hoi-bao-ve-an-ninh-to-quoc-gan-voi-dien-dan-cong-an-lang-nghe-y-kien-nhan-dan-nam-2024.html" TargetMode="External"/><Relationship Id="rId1332" Type="http://schemas.openxmlformats.org/officeDocument/2006/relationships/hyperlink" Target="https://www.facebook.com/cahhiephoa/" TargetMode="External"/><Relationship Id="rId1777" Type="http://schemas.openxmlformats.org/officeDocument/2006/relationships/hyperlink" Target="https://www.facebook.com/p/C%C3%B4ng-an-x%C3%A3-Ch%C3%A2u-Nh%C3%A2n-100069541887175/" TargetMode="External"/><Relationship Id="rId1984" Type="http://schemas.openxmlformats.org/officeDocument/2006/relationships/hyperlink" Target="https://haihau.namdinh.gov.vn/" TargetMode="External"/><Relationship Id="rId69" Type="http://schemas.openxmlformats.org/officeDocument/2006/relationships/hyperlink" Target="https://www.facebook.com/C%C3%B4ng-an-x%C3%A3-Ph%C3%BA-S%C6%A1n-huy%E1%BB%87n-Quan-Ho%C3%A1-108037507529713/?__cft__%5b0%5d=AZWTRF83cYkyITSWzcye37GO-7U5an-NoxhYvq6KKV-wuFa8Ujh4UiEjOcx5WlQ7BFmgpR4_ZCqZp3aVAor0GD1BLeCOQkvIfAAM2BO_MftGLhfjevCpSTUqNP1IfPzWzPM&amp;__tn__=-UC%2CP-R" TargetMode="External"/><Relationship Id="rId1637" Type="http://schemas.openxmlformats.org/officeDocument/2006/relationships/hyperlink" Target="https://xabinhphuoc.binhson.quangngai.gov.vn/uy-ban-nhan-dan" TargetMode="External"/><Relationship Id="rId1844" Type="http://schemas.openxmlformats.org/officeDocument/2006/relationships/hyperlink" Target="https://www.facebook.com/sociology.ussh.vnu/" TargetMode="External"/><Relationship Id="rId1704" Type="http://schemas.openxmlformats.org/officeDocument/2006/relationships/hyperlink" Target="https://catne.daitu.thainguyen.gov.vn/" TargetMode="External"/><Relationship Id="rId285" Type="http://schemas.openxmlformats.org/officeDocument/2006/relationships/hyperlink" Target="https://www.facebook.com/conganthitrantanhiep" TargetMode="External"/><Relationship Id="rId1911" Type="http://schemas.openxmlformats.org/officeDocument/2006/relationships/hyperlink" Target="https://hammy.hamthuannam.binhthuan.gov.vn/" TargetMode="External"/><Relationship Id="rId492" Type="http://schemas.openxmlformats.org/officeDocument/2006/relationships/hyperlink" Target="https://www.facebook.com/C%C3%B4ng-an-x%C3%A3-Gi%E1%BB%9Bi-Phi%C3%AAn-102411831988787" TargetMode="External"/><Relationship Id="rId797" Type="http://schemas.openxmlformats.org/officeDocument/2006/relationships/hyperlink" Target="https://www.facebook.com/C%C3%B4ng-an-x%C3%A3-%C4%90%C3%ACnh-T%E1%BB%95-Thu%E1%BA%ADn-Th%C3%A0nh-B%E1%BA%AFc-Ninh-107106255028305/" TargetMode="External"/><Relationship Id="rId2173" Type="http://schemas.openxmlformats.org/officeDocument/2006/relationships/hyperlink" Target="https://www.facebook.com/policenamphuoc/" TargetMode="External"/><Relationship Id="rId2380" Type="http://schemas.openxmlformats.org/officeDocument/2006/relationships/hyperlink" Target="https://songma.sonla.gov.vn/1347/37736/72753/doan-thanh-nien" TargetMode="External"/><Relationship Id="rId2478" Type="http://schemas.openxmlformats.org/officeDocument/2006/relationships/hyperlink" Target="https://www.facebook.com/doanthanhnienconganhanam/" TargetMode="External"/><Relationship Id="rId145" Type="http://schemas.openxmlformats.org/officeDocument/2006/relationships/hyperlink" Target="https://www.facebook.com/C%C3%B4ng-an-x%C3%A3-Ngh%C4%A9a-D%C5%A9ng-106051394558400/" TargetMode="External"/><Relationship Id="rId352" Type="http://schemas.openxmlformats.org/officeDocument/2006/relationships/hyperlink" Target="https://www.facebook.com/profile.php?id=100075525265493" TargetMode="External"/><Relationship Id="rId1287" Type="http://schemas.openxmlformats.org/officeDocument/2006/relationships/hyperlink" Target="https://tranyen.yenbai.gov.vn/xa-thi-tran/thi-tran-co-phuc" TargetMode="External"/><Relationship Id="rId2033" Type="http://schemas.openxmlformats.org/officeDocument/2006/relationships/hyperlink" Target="https://longdien.longdien.baria-vungtau.gov.vn/" TargetMode="External"/><Relationship Id="rId2240" Type="http://schemas.openxmlformats.org/officeDocument/2006/relationships/hyperlink" Target="https://chauthanh.tiengiang.gov.vn/chi-tiet-tin?/xa-long-inh/9025854" TargetMode="External"/><Relationship Id="rId2685" Type="http://schemas.openxmlformats.org/officeDocument/2006/relationships/hyperlink" Target="https://quynhphu.thaibinh.gov.vn/" TargetMode="External"/><Relationship Id="rId212" Type="http://schemas.openxmlformats.org/officeDocument/2006/relationships/hyperlink" Target="https://www.facebook.com/C%C3%B4ng-An-X%C3%A3-M%E1%BB%B9-Thu%E1%BA%ADn-Huy%E1%BB%87n-T%C3%A2n-S%C6%A1n-103059378615983/" TargetMode="External"/><Relationship Id="rId657" Type="http://schemas.openxmlformats.org/officeDocument/2006/relationships/hyperlink" Target="https://www.facebook.com/C%C3%B4ng-an-X%C3%A3-B%C3%A1o-%C4%90%C3%A1p-113170520860746/" TargetMode="External"/><Relationship Id="rId864" Type="http://schemas.openxmlformats.org/officeDocument/2006/relationships/hyperlink" Target="https://www.facebook.com/C%C3%B4ng-An-T%E1%BB%89nh-Kh%C3%A1nh-H%C3%B2a-289136384558745/" TargetMode="External"/><Relationship Id="rId1494" Type="http://schemas.openxmlformats.org/officeDocument/2006/relationships/hyperlink" Target="https://thanhba.phutho.gov.vn/doxuyen/Pages/index.aspx" TargetMode="External"/><Relationship Id="rId1799" Type="http://schemas.openxmlformats.org/officeDocument/2006/relationships/hyperlink" Target="https://www.yenbai.gov.vn/noidung/tintuc/Pages/gioi-thieu-chi-tiet.aspx?ItemID=126&amp;l=Ditichcaptinh&amp;lv=4" TargetMode="External"/><Relationship Id="rId2100" Type="http://schemas.openxmlformats.org/officeDocument/2006/relationships/hyperlink" Target="https://www.facebook.com/cattvinhan/" TargetMode="External"/><Relationship Id="rId2338" Type="http://schemas.openxmlformats.org/officeDocument/2006/relationships/hyperlink" Target="https://www.facebook.com/p/C%C3%B4ng-an-x%C3%A3-Minh-%C4%90%E1%BB%A9c-Th%C3%A0nh-ph%E1%BB%91-Ph%E1%BB%95-Y%C3%AAn-T%E1%BB%89nh-Th%C3%A1i-Nguy%C3%AAn-100071945641911/" TargetMode="External"/><Relationship Id="rId2545" Type="http://schemas.openxmlformats.org/officeDocument/2006/relationships/hyperlink" Target="https://www.facebook.com/p/C%C3%B4ng-an-x%C3%A3-Ph%C3%BA-L%C3%A2m-C%C3%B4ng-an-Th%E1%BB%8B-x%C3%A3-Nghi-S%C6%A1n-100070199066753/" TargetMode="External"/><Relationship Id="rId517" Type="http://schemas.openxmlformats.org/officeDocument/2006/relationships/hyperlink" Target="https://www.facebook.com/C%C3%B4ng-an-x%C3%A3-Chi%E1%BB%81ng-P%E1%BA%A5c-111554627264275/" TargetMode="External"/><Relationship Id="rId724" Type="http://schemas.openxmlformats.org/officeDocument/2006/relationships/hyperlink" Target="https://www.facebook.com/C%C3%B4ng-an-x%C3%A3-%C4%90%E1%BB%93ng-V%C4%83n-T%C3%A2n-K%E1%BB%B3-Ngh%E1%BB%87-An-113986277020267/" TargetMode="External"/><Relationship Id="rId931" Type="http://schemas.openxmlformats.org/officeDocument/2006/relationships/hyperlink" Target="https://www.facebook.com/C%C3%B4ng-an-ph%C6%B0%E1%BB%9Dng-Nam-S%C6%A1n-100828999013905" TargetMode="External"/><Relationship Id="rId1147" Type="http://schemas.openxmlformats.org/officeDocument/2006/relationships/hyperlink" Target="https://phungchikien.backancity.gov.vn/" TargetMode="External"/><Relationship Id="rId1354" Type="http://schemas.openxmlformats.org/officeDocument/2006/relationships/hyperlink" Target="https://dichvucong.hungyen.gov.vn/dichvucong/hotline" TargetMode="External"/><Relationship Id="rId1561" Type="http://schemas.openxmlformats.org/officeDocument/2006/relationships/hyperlink" Target="https://www.facebook.com/congananbai/" TargetMode="External"/><Relationship Id="rId2405" Type="http://schemas.openxmlformats.org/officeDocument/2006/relationships/hyperlink" Target="https://stttt.dienbien.gov.vn/vi/about/danh-sach-nguoi-phat-ngon-tinh-dien-bien-nam-2018.html" TargetMode="External"/><Relationship Id="rId2612" Type="http://schemas.openxmlformats.org/officeDocument/2006/relationships/hyperlink" Target="https://www.facebook.com/p/C%C3%B4ng-an-x%C3%A3-Ph%C6%B0%E1%BB%A3ng-Ti%E1%BA%BFn-%C4%90%E1%BB%8Bnh-Ho%C3%A1-Th%C3%A1i-Nguy%C3%AAn-100068574161397/" TargetMode="External"/><Relationship Id="rId60" Type="http://schemas.openxmlformats.org/officeDocument/2006/relationships/hyperlink" Target="https://www.facebook.com/C%C3%B4ng-an-x%C3%A3-Ph%C6%B0%E1%BB%9Bc-Di%C3%AAm-huy%E1%BB%87n-Thu%E1%BA%ADn-Nam-t%E1%BB%89nh-Ninh-Thu%E1%BA%ADn-101922575707945/" TargetMode="External"/><Relationship Id="rId1007" Type="http://schemas.openxmlformats.org/officeDocument/2006/relationships/hyperlink" Target="https://dichvucong.gov.vn/p/home/dvc-tthc-bonganh-tinhtp.html?id2=401427&amp;name2=UBND%20huy%E1%BB%87n%20V%C4%A9nh%20L%E1%BB%A3i%20-%20T%E1%BB%89nh%20B%E1%BA%A1c%20Li%C3%AAu&amp;name1=UBND%20t%E1%BB%89nh%20B%E1%BA%A1c%20Li%C3%AAu&amp;id1=401037&amp;type_tinh_bo=2&amp;lan=2" TargetMode="External"/><Relationship Id="rId1214" Type="http://schemas.openxmlformats.org/officeDocument/2006/relationships/hyperlink" Target="https://www.facebook.com/p/C%C3%B4ng-an-ph%C6%B0%E1%BB%9Dng-Tr%C6%B0ng-V%C6%B0%C6%A1ng-TP-Th%C3%A1i-Nguy%C3%AAn-100076497412232/" TargetMode="External"/><Relationship Id="rId1421" Type="http://schemas.openxmlformats.org/officeDocument/2006/relationships/hyperlink" Target="https://daihoa.tanyen.bacgiang.gov.vn/" TargetMode="External"/><Relationship Id="rId1659" Type="http://schemas.openxmlformats.org/officeDocument/2006/relationships/hyperlink" Target="http://binhxuyen.binhgiang.haiduong.gov.vn/" TargetMode="External"/><Relationship Id="rId1866" Type="http://schemas.openxmlformats.org/officeDocument/2006/relationships/hyperlink" Target="https://eakar.daklak.gov.vn/9-xa-ea-sar-658.html" TargetMode="External"/><Relationship Id="rId1519" Type="http://schemas.openxmlformats.org/officeDocument/2006/relationships/hyperlink" Target="https://dientrung.bathuoc.thanhhoa.gov.vn/" TargetMode="External"/><Relationship Id="rId1726" Type="http://schemas.openxmlformats.org/officeDocument/2006/relationships/hyperlink" Target="https://www.facebook.com/p/Tu%E1%BB%95i-tr%E1%BA%BB-C%C3%B4ng-an-Th%C3%A0nh-ph%E1%BB%91-V%C4%A9nh-Y%C3%AAn-100066497717181/" TargetMode="External"/><Relationship Id="rId1933" Type="http://schemas.openxmlformats.org/officeDocument/2006/relationships/hyperlink" Target="https://hoathanh.vinhlong.gov.vn/" TargetMode="External"/><Relationship Id="rId18" Type="http://schemas.openxmlformats.org/officeDocument/2006/relationships/hyperlink" Target="https://www.facebook.com/C%C3%B4ng-an-x%C3%A3-Qu%E1%BA%A3ng-Long-Qu%E1%BA%A3ng-X%C6%B0%C6%A1ng-Thanh-H%C3%B3a-108225747753437/" TargetMode="External"/><Relationship Id="rId2195" Type="http://schemas.openxmlformats.org/officeDocument/2006/relationships/hyperlink" Target="https://ttlaobao.huonghoa.quangtri.gov.vn/" TargetMode="External"/><Relationship Id="rId167" Type="http://schemas.openxmlformats.org/officeDocument/2006/relationships/hyperlink" Target="https://www.facebook.com/C%C3%B4ng-an-x%C3%A3-Na-Ngoi-K%E1%BB%B3-S%C6%A1n-108602554639200/" TargetMode="External"/><Relationship Id="rId374" Type="http://schemas.openxmlformats.org/officeDocument/2006/relationships/hyperlink" Target="https://www.facebook.com/profile.php?id=100069403253824" TargetMode="External"/><Relationship Id="rId581" Type="http://schemas.openxmlformats.org/officeDocument/2006/relationships/hyperlink" Target="https://www.facebook.com/C%C3%B4ng-an-x%C3%A3-C%E1%BA%A9m-T%C3%A2n-106030274592850/" TargetMode="External"/><Relationship Id="rId2055" Type="http://schemas.openxmlformats.org/officeDocument/2006/relationships/hyperlink" Target="https://binhdai.bentre.gov.vn/thitran" TargetMode="External"/><Relationship Id="rId2262" Type="http://schemas.openxmlformats.org/officeDocument/2006/relationships/hyperlink" Target="https://www.nghean.gov.vn/uy-ban-nhan-dan-tinh" TargetMode="External"/><Relationship Id="rId234" Type="http://schemas.openxmlformats.org/officeDocument/2006/relationships/hyperlink" Target="https://www.facebook.com/C%C3%B4ng-an-x%C3%A3-M%C6%B0%E1%BB%9Dng-Than-101119919329699/" TargetMode="External"/><Relationship Id="rId679" Type="http://schemas.openxmlformats.org/officeDocument/2006/relationships/hyperlink" Target="https://www.facebook.com/C%C3%B4ng-an-x%C3%A3-An-N%E1%BB%99i-108246798558396/" TargetMode="External"/><Relationship Id="rId886" Type="http://schemas.openxmlformats.org/officeDocument/2006/relationships/hyperlink" Target="https://www.facebook.com/C%C3%B4ng-an-ph%C6%B0%E1%BB%9Dng-Thanh-Tr%C6%B0%E1%BB%9Dng-TP-%C4%90i%E1%BB%87n-Bi%C3%AAn-Ph%E1%BB%A7-106935438614925/" TargetMode="External"/><Relationship Id="rId2567" Type="http://schemas.openxmlformats.org/officeDocument/2006/relationships/hyperlink" Target="https://www.facebook.com/cax.phuquoi.lh/" TargetMode="External"/><Relationship Id="rId2" Type="http://schemas.openxmlformats.org/officeDocument/2006/relationships/hyperlink" Target="https://www.facebook.com/C%C3%B4ng-an-x%C3%A3-Qu%E1%BB%B3nh-H%E1%BB%93ng-Qu%E1%BB%B3nh-Ph%E1%BB%A5-100682645142027/" TargetMode="External"/><Relationship Id="rId441" Type="http://schemas.openxmlformats.org/officeDocument/2006/relationships/hyperlink" Target="https://www.facebook.com/C%C3%B4ng-an-x%C3%A3-H%C6%B0%C6%A1ng-Minh-100341961597096/" TargetMode="External"/><Relationship Id="rId539" Type="http://schemas.openxmlformats.org/officeDocument/2006/relationships/hyperlink" Target="https://www.facebook.com/C%C3%B4ng-an-x%C3%A3-Chi%E1%BB%81ng-B%E1%BA%B1ng-huy%E1%BB%87n-Qu%E1%BB%B3nh-Nhai-103672261846915/" TargetMode="External"/><Relationship Id="rId746" Type="http://schemas.openxmlformats.org/officeDocument/2006/relationships/hyperlink" Target="https://www.facebook.com/C%C3%B4ng-an-x%C3%A3-%C4%90%E1%BB%8Bnh-C%C6%B0-107936734424531/" TargetMode="External"/><Relationship Id="rId1071" Type="http://schemas.openxmlformats.org/officeDocument/2006/relationships/hyperlink" Target="https://www.facebook.com/p/C%C3%B4ng-an-ph%C6%B0%E1%BB%9Dng-C%E1%BB%95-Th%C3%A0nh-th%C3%A0nh-ph%E1%BB%91-Ch%C3%AD-Linh-t%E1%BB%89nh-H%E1%BA%A3i-D%C6%B0%C6%A1ng-100078858011288/" TargetMode="External"/><Relationship Id="rId1169" Type="http://schemas.openxmlformats.org/officeDocument/2006/relationships/hyperlink" Target="https://www.facebook.com/p/C%C3%B4ng-an-ph%C6%B0%E1%BB%9Dng-Qu%E1%BA%A3ng-Th%C3%A0nh-TP-Thanh-H%C3%B3a-100063456555126/?locale=vi_VN" TargetMode="External"/><Relationship Id="rId1376" Type="http://schemas.openxmlformats.org/officeDocument/2006/relationships/hyperlink" Target="https://donghung.thaibinh.gov.vn/danh-sach-xa-thi-tran/xa-dong-cuong" TargetMode="External"/><Relationship Id="rId1583" Type="http://schemas.openxmlformats.org/officeDocument/2006/relationships/hyperlink" Target="https://dongtrieu.quangninh.gov.vn/Trang/ChiTietBVGioiThieu.aspx?bvid=220" TargetMode="External"/><Relationship Id="rId2122" Type="http://schemas.openxmlformats.org/officeDocument/2006/relationships/hyperlink" Target="https://dakpo.gialai.gov.vn/Gioi-thieu/Co-cau-to-chuc/co-cau-ubnd.aspx" TargetMode="External"/><Relationship Id="rId2427" Type="http://schemas.openxmlformats.org/officeDocument/2006/relationships/hyperlink" Target="https://qppl.thanhhoa.gov.vn/vbpq_thanhhoa.nsf/23D81C2ECB58A312472585ED003E172A/$file/DT-VBDTPT155326244-9-20201600834156311chanth23.09.2020_13h41p56_thinv_24-09-2020-07-13-23_signed.pdf" TargetMode="External"/><Relationship Id="rId301" Type="http://schemas.openxmlformats.org/officeDocument/2006/relationships/hyperlink" Target="https://www.facebook.com/policettnuithanh" TargetMode="External"/><Relationship Id="rId953" Type="http://schemas.openxmlformats.org/officeDocument/2006/relationships/hyperlink" Target="https://www.facebook.com/C%C3%B4ng-an-ph%C6%B0%E1%BB%9Dng-H%E1%BB%93ng-H%C3%A0-Th%C3%A0nh-ph%E1%BB%91-Y%C3%AAn-B%C3%A1i-06925093760982937834-110653661120793/" TargetMode="External"/><Relationship Id="rId1029" Type="http://schemas.openxmlformats.org/officeDocument/2006/relationships/hyperlink" Target="https://www.facebook.com/p/C%C3%B4ng-an-Ph%C6%B0%E1%BB%9Dng-%C4%90i%E1%BB%87n-Bi%C3%AAn-TP-Thanh-Ho%C3%A1-100063745954284/" TargetMode="External"/><Relationship Id="rId1236" Type="http://schemas.openxmlformats.org/officeDocument/2006/relationships/hyperlink" Target="https://www.facebook.com/1826225194215933" TargetMode="External"/><Relationship Id="rId1790" Type="http://schemas.openxmlformats.org/officeDocument/2006/relationships/hyperlink" Target="https://chupuh.gialai.gov.vn/Xa-Chu-Don/Gioi-thieu/Co-cau-to-chuc.aspx" TargetMode="External"/><Relationship Id="rId1888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2634" Type="http://schemas.openxmlformats.org/officeDocument/2006/relationships/hyperlink" Target="https://tuangiao.gov.vn/weblinks/UBND-cac-Xa-Thi-tran-truc-thuoc/Xa-Quai-Cang-15/" TargetMode="External"/><Relationship Id="rId82" Type="http://schemas.openxmlformats.org/officeDocument/2006/relationships/hyperlink" Target="https://www.facebook.com/C%C3%B4ng-an-x%C3%A3-Ph%C3%BA-L%C3%A2m-106406858636410/" TargetMode="External"/><Relationship Id="rId606" Type="http://schemas.openxmlformats.org/officeDocument/2006/relationships/hyperlink" Target="https://www.facebook.com/C%C3%B4ng-an-x%C3%A3-B%E1%BB%99c-B%E1%BB%91-109004908335793/" TargetMode="External"/><Relationship Id="rId813" Type="http://schemas.openxmlformats.org/officeDocument/2006/relationships/hyperlink" Target="https://www.facebook.com/C%C3%B4ng-an-tinh-l%C3%A0o-cai-167582290111168/" TargetMode="External"/><Relationship Id="rId1443" Type="http://schemas.openxmlformats.org/officeDocument/2006/relationships/hyperlink" Target="https://lamdong.gov.vn/sites/damrong/gioithieu/danhbahuyen/SitePages/ubnd-cac-xa.aspx" TargetMode="External"/><Relationship Id="rId1650" Type="http://schemas.openxmlformats.org/officeDocument/2006/relationships/hyperlink" Target="https://binhdinh.gov.vn/" TargetMode="External"/><Relationship Id="rId1748" Type="http://schemas.openxmlformats.org/officeDocument/2006/relationships/hyperlink" Target="https://colung.phuluong.thainguyen.gov.vn/" TargetMode="External"/><Relationship Id="rId1303" Type="http://schemas.openxmlformats.org/officeDocument/2006/relationships/hyperlink" Target="https://ttlam.namdinh.gov.vn/ubnd" TargetMode="External"/><Relationship Id="rId1510" Type="http://schemas.openxmlformats.org/officeDocument/2006/relationships/hyperlink" Target="https://www.facebook.com/p/C%C3%B4ng-an-x%C3%A3-%C4%90a-Ph%C3%BAc-100065698920644/" TargetMode="External"/><Relationship Id="rId1955" Type="http://schemas.openxmlformats.org/officeDocument/2006/relationships/hyperlink" Target="https://huongkhe.hatinh.gov.vn/xa-huong-vinh-1605929282.html" TargetMode="External"/><Relationship Id="rId1608" Type="http://schemas.openxmlformats.org/officeDocument/2006/relationships/hyperlink" Target="https://batmot.thuongxuan.thanhhoa.gov.vn/" TargetMode="External"/><Relationship Id="rId1815" Type="http://schemas.openxmlformats.org/officeDocument/2006/relationships/hyperlink" Target="https://sonla.gov.vn/tin-chinh-tri/so-tu-phap-hai-tinh-son-la-hua-phan-phoi-hop-to-chuc-thanh-cong-02-hoi-nghi-tuyen-truyen-pho-bie-739326" TargetMode="External"/><Relationship Id="rId189" Type="http://schemas.openxmlformats.org/officeDocument/2006/relationships/hyperlink" Target="https://www.facebook.com/C%C3%B4ng-an-x%C3%A3-N%C3%A0-Ph%C3%B2n-Mai-Ch%C3%A2u-102237811957617/" TargetMode="External"/><Relationship Id="rId396" Type="http://schemas.openxmlformats.org/officeDocument/2006/relationships/hyperlink" Target="https://www.facebook.com/C%C3%B4ng-an-x%C3%A3-Lam-C%E1%BB%91t-106348531309618/" TargetMode="External"/><Relationship Id="rId2077" Type="http://schemas.openxmlformats.org/officeDocument/2006/relationships/hyperlink" Target="https://www.facebook.com/p/Tu%E1%BB%95i-tr%E1%BA%BB-C%C3%B4ng-an-huy%E1%BB%87n-Ninh-Ph%C6%B0%E1%BB%9Bc-100068114569027/" TargetMode="External"/><Relationship Id="rId2284" Type="http://schemas.openxmlformats.org/officeDocument/2006/relationships/hyperlink" Target="https://stttt.dienbien.gov.vn/vi/about/danh-sach-nguoi-phat-ngon-tinh-dien-bien-nam-2018.html" TargetMode="External"/><Relationship Id="rId2491" Type="http://schemas.openxmlformats.org/officeDocument/2006/relationships/hyperlink" Target="https://kimson.ninhbinh.gov.vn/gioi-thieu/xa-yen-loc" TargetMode="External"/><Relationship Id="rId256" Type="http://schemas.openxmlformats.org/officeDocument/2006/relationships/hyperlink" Target="https://www.facebook.com/C%C3%B4ng-an-x%C3%A3-M%C3%B4n-S%C6%A1n-102653559125980/" TargetMode="External"/><Relationship Id="rId463" Type="http://schemas.openxmlformats.org/officeDocument/2006/relationships/hyperlink" Target="https://www.facebook.com/C%C3%B4ng-An-X%C3%A3-H%C3%A1n-Qu%E1%BA%A3ng-104970418594009/" TargetMode="External"/><Relationship Id="rId670" Type="http://schemas.openxmlformats.org/officeDocument/2006/relationships/hyperlink" Target="https://www.facebook.com/C%C3%B4ng-An-X%C3%A3-An-Th%C3%A1i-128654076060744/" TargetMode="External"/><Relationship Id="rId1093" Type="http://schemas.openxmlformats.org/officeDocument/2006/relationships/hyperlink" Target="https://www.facebook.com/3806127596141919" TargetMode="External"/><Relationship Id="rId2144" Type="http://schemas.openxmlformats.org/officeDocument/2006/relationships/hyperlink" Target="https://lamdong.gov.vn/sites/lacduong/ubnd/xa-thi-tran/SitePages/thi-tran-lac-duong.aspx" TargetMode="External"/><Relationship Id="rId2351" Type="http://schemas.openxmlformats.org/officeDocument/2006/relationships/hyperlink" Target="https://www.facebook.com/p/C%C3%B4ng-an-x%C3%A3-Minh-T%C3%A2n-huy%E1%BB%87n-V%C4%A9nh-L%E1%BB%99c-Thanh-Ho%C3%A1-100063726841617/" TargetMode="External"/><Relationship Id="rId2589" Type="http://schemas.openxmlformats.org/officeDocument/2006/relationships/hyperlink" Target="https://www.facebook.com/p/C%C3%B4ng-an-X%C3%A3-Ph%C6%B0%E1%BB%9Bc-Dinh-Thu%E1%BA%ADn-Nam-Ninh-Thu%E1%BA%ADn-100066929580928/" TargetMode="External"/><Relationship Id="rId116" Type="http://schemas.openxmlformats.org/officeDocument/2006/relationships/hyperlink" Target="https://www.facebook.com/C%C3%B4ng-an-x%C3%A3-Ninh-D%C3%A2n-huy%E1%BB%87n-Thanh-Ba-t%E1%BB%89nh-Ph%C3%BA-Th%E1%BB%8D-100617885257366/" TargetMode="External"/><Relationship Id="rId323" Type="http://schemas.openxmlformats.org/officeDocument/2006/relationships/hyperlink" Target="https://www.facebook.com/adminphuocdan" TargetMode="External"/><Relationship Id="rId530" Type="http://schemas.openxmlformats.org/officeDocument/2006/relationships/hyperlink" Target="https://www.facebook.com/C%C3%B4ng-an-x%C3%A3-Chi%E1%BB%81ng-Kh%E1%BB%ABa-103468921980240/" TargetMode="External"/><Relationship Id="rId768" Type="http://schemas.openxmlformats.org/officeDocument/2006/relationships/hyperlink" Target="https://www.facebook.com/C%C3%B4ng-an-x%C3%A3-%C4%90%C4%83ng-H%C6%B0ng-Ph%C6%B0%E1%BB%9Bc-Ch%E1%BB%A3-G%E1%BA%A1o-Ti%E1%BB%81n-Giang-102215935889583/" TargetMode="External"/><Relationship Id="rId975" Type="http://schemas.openxmlformats.org/officeDocument/2006/relationships/hyperlink" Target="https://www.facebook.com/C%C3%B4ng-an-ph%C6%B0%E1%BB%9Dng-4-Tp-Tr%C3%A0-Vinh-111452654512727/" TargetMode="External"/><Relationship Id="rId1160" Type="http://schemas.openxmlformats.org/officeDocument/2006/relationships/hyperlink" Target="https://bienhoa.dongnai.gov.vn/Pages/gioithieu.aspx?CatID=117" TargetMode="External"/><Relationship Id="rId1398" Type="http://schemas.openxmlformats.org/officeDocument/2006/relationships/hyperlink" Target="http://dakmon.huyendakglei.kontum.gov.vn/" TargetMode="External"/><Relationship Id="rId2004" Type="http://schemas.openxmlformats.org/officeDocument/2006/relationships/hyperlink" Target="https://www.facebook.com/tuoitrebaoloc/?locale=vi_VN" TargetMode="External"/><Relationship Id="rId2211" Type="http://schemas.openxmlformats.org/officeDocument/2006/relationships/hyperlink" Target="https://www.facebook.com/conganbencau/?locale=vi_VN" TargetMode="External"/><Relationship Id="rId2449" Type="http://schemas.openxmlformats.org/officeDocument/2006/relationships/hyperlink" Target="https://www.facebook.com/100064909396771" TargetMode="External"/><Relationship Id="rId2656" Type="http://schemas.openxmlformats.org/officeDocument/2006/relationships/hyperlink" Target="https://www.facebook.com/p/C%C3%B4ng-an-x%C3%A3-Qu%E1%BA%A3ng-Long-Qu%E1%BA%A3ng-X%C6%B0%C6%A1ng-Thanh-H%C3%B3a-100064958701361/" TargetMode="External"/><Relationship Id="rId628" Type="http://schemas.openxmlformats.org/officeDocument/2006/relationships/hyperlink" Target="https://www.facebook.com/C%C3%B4ng-an-x%C3%A3-B%C3%ACnh-Y%C3%AAn-110155091171830" TargetMode="External"/><Relationship Id="rId835" Type="http://schemas.openxmlformats.org/officeDocument/2006/relationships/hyperlink" Target="https://www.facebook.com/C%C3%B4ng-an-Th%E1%BB%8B-tr%E1%BA%A5n-L%C3%A2m-%C3%9D-Y%C3%AAn-Nam-%C4%90%E1%BB%8Bnh-109562864746344/" TargetMode="External"/><Relationship Id="rId1258" Type="http://schemas.openxmlformats.org/officeDocument/2006/relationships/hyperlink" Target="https://www.facebook.com/CATPCanTho/?locale=vi_VN" TargetMode="External"/><Relationship Id="rId1465" Type="http://schemas.openxmlformats.org/officeDocument/2006/relationships/hyperlink" Target="https://kimson.ninhbinh.gov.vn/gioi-thieu/xa-dinh-hoa" TargetMode="External"/><Relationship Id="rId1672" Type="http://schemas.openxmlformats.org/officeDocument/2006/relationships/hyperlink" Target="https://banngoai.daitu.thainguyen.gov.vn/" TargetMode="External"/><Relationship Id="rId2309" Type="http://schemas.openxmlformats.org/officeDocument/2006/relationships/hyperlink" Target="https://phongdien.cantho.gov.vn/wps/portal/?1dmy&amp;page=trangchitiet&amp;urile=wcm%3Apath%3A/phongdienlibrary/sitephongdien/noidungtrang/tintucsukien/tinhoatdongcuahuyen/hoi+dong+nhan+xa+my+khanh+hop+chuyen+de" TargetMode="External"/><Relationship Id="rId2516" Type="http://schemas.openxmlformats.org/officeDocument/2006/relationships/hyperlink" Target="https://phungnguyen.lamthao.phutho.gov.vn/" TargetMode="External"/><Relationship Id="rId1020" Type="http://schemas.openxmlformats.org/officeDocument/2006/relationships/hyperlink" Target="http://dongmai.hadong.hanoi.gov.vn/" TargetMode="External"/><Relationship Id="rId1118" Type="http://schemas.openxmlformats.org/officeDocument/2006/relationships/hyperlink" Target="https://www.quangninh.gov.vn/donvi/TXQuangYen/Trang/ChiTietBVGioiThieu.aspx?bvid=205" TargetMode="External"/><Relationship Id="rId1325" Type="http://schemas.openxmlformats.org/officeDocument/2006/relationships/hyperlink" Target="https://www.facebook.com/p/C%C3%B4ng-an-th%E1%BB%8B-tr%E1%BA%A5n-T%C3%A0-L%C3%B9ng-100067627942996/" TargetMode="External"/><Relationship Id="rId1532" Type="http://schemas.openxmlformats.org/officeDocument/2006/relationships/hyperlink" Target="https://www.facebook.com/thongtinxaUngHoe/?locale=vi_VN" TargetMode="External"/><Relationship Id="rId1977" Type="http://schemas.openxmlformats.org/officeDocument/2006/relationships/hyperlink" Target="https://haihung-haihau.namdinh.gov.vn/" TargetMode="External"/><Relationship Id="rId902" Type="http://schemas.openxmlformats.org/officeDocument/2006/relationships/hyperlink" Target="https://www.facebook.com/C%C3%B4ng-an-Ph%C6%B0%E1%BB%9Dng-T%C3%A0o-Xuy%C3%AAn-TP-Thanh-H%C3%B3a-108656224335161/" TargetMode="External"/><Relationship Id="rId1837" Type="http://schemas.openxmlformats.org/officeDocument/2006/relationships/hyperlink" Target="https://sonla.gov.vn/4/469/61721/550610/tin-chinh-tri/dai-hoi-dang-bo-xa-chieng-sung-khoa-xxii-nhiem-ky-2020-2025" TargetMode="External"/><Relationship Id="rId31" Type="http://schemas.openxmlformats.org/officeDocument/2006/relationships/hyperlink" Target="https://www.facebook.com/C%C3%B4ng-an-x%C3%A3-Phong-V%C3%A2n-L%E1%BB%A5c-Ng%E1%BA%A1n-106835794881900/" TargetMode="External"/><Relationship Id="rId2099" Type="http://schemas.openxmlformats.org/officeDocument/2006/relationships/hyperlink" Target="http://ducan.daksong.daknong.gov.vn/" TargetMode="External"/><Relationship Id="rId180" Type="http://schemas.openxmlformats.org/officeDocument/2006/relationships/hyperlink" Target="https://www.facebook.com/C%C3%B4ng-an-x%C3%A3-N%E1%BA%ADm-M%E1%BA%B1n-S%C3%B4ng-M%C3%A3-S%C6%A1n-La-104620591239142/" TargetMode="External"/><Relationship Id="rId278" Type="http://schemas.openxmlformats.org/officeDocument/2006/relationships/hyperlink" Target="https://www.facebook.com/catttracu" TargetMode="External"/><Relationship Id="rId1904" Type="http://schemas.openxmlformats.org/officeDocument/2006/relationships/hyperlink" Target="https://www.facebook.com/CAHGiaVien/" TargetMode="External"/><Relationship Id="rId485" Type="http://schemas.openxmlformats.org/officeDocument/2006/relationships/hyperlink" Target="https://www.facebook.com/C%C3%B4ng-an-x%C3%A3-Giao-T%C3%A2n-Giao-Th%E1%BB%A7y-Nam-%C4%90%E1%BB%8Bnh-105221985192764/" TargetMode="External"/><Relationship Id="rId692" Type="http://schemas.openxmlformats.org/officeDocument/2006/relationships/hyperlink" Target="https://www.facebook.com/C%C3%B4ng-an-x%C3%A3-An-B%C3%ACnh-Thu%E1%BA%ADn-Th%C3%A0nh-B%E1%BA%AFc-Ninh-102433835505845/" TargetMode="External"/><Relationship Id="rId2166" Type="http://schemas.openxmlformats.org/officeDocument/2006/relationships/hyperlink" Target="https://quanhau.quangbinh.gov.vn/" TargetMode="External"/><Relationship Id="rId2373" Type="http://schemas.openxmlformats.org/officeDocument/2006/relationships/hyperlink" Target="https://yenbai.gov.vn/noidung/vanban/Pages/van-ban-dieu-hanh.aspx?ItemID=4425" TargetMode="External"/><Relationship Id="rId2580" Type="http://schemas.openxmlformats.org/officeDocument/2006/relationships/hyperlink" Target="https://www.facebook.com/p/Tu%E1%BB%95i-tr%E1%BA%BB-C%C3%B4ng-an-Th%C3%A0nh-ph%E1%BB%91-V%C4%A9nh-Y%C3%AAn-100066497717181/?locale=gl_ES" TargetMode="External"/><Relationship Id="rId138" Type="http://schemas.openxmlformats.org/officeDocument/2006/relationships/hyperlink" Target="https://www.facebook.com/C%C3%B4ng-an-x%C3%A3-Ngh%C4%A9a-Long-102236048231947/" TargetMode="External"/><Relationship Id="rId345" Type="http://schemas.openxmlformats.org/officeDocument/2006/relationships/hyperlink" Target="https://www.facebook.com/ConganthitranDakDoahuyenDakDoa" TargetMode="External"/><Relationship Id="rId552" Type="http://schemas.openxmlformats.org/officeDocument/2006/relationships/hyperlink" Target="https://www.facebook.com/C%C3%B4ng-an-x%C3%A3-Ch%C6%B0-%C4%90ang-Ya-111926434272563/" TargetMode="External"/><Relationship Id="rId997" Type="http://schemas.openxmlformats.org/officeDocument/2006/relationships/hyperlink" Target="https://www.facebook.com/C%C3%B4ng-an-huy%E1%BB%87n-Tuy%C3%AAn-H%C3%B3a-104953471416144/" TargetMode="External"/><Relationship Id="rId1182" Type="http://schemas.openxmlformats.org/officeDocument/2006/relationships/hyperlink" Target="https://www.facebook.com/p/C%C3%B4ng-an-Ph%C6%B0%E1%BB%9Dng-T%C3%A2n-%C4%90%E1%BB%8Bnh-B%E1%BA%BFn-C%C3%A1t-100080887004116/" TargetMode="External"/><Relationship Id="rId2026" Type="http://schemas.openxmlformats.org/officeDocument/2006/relationships/hyperlink" Target="https://congbao.dienbien.gov.vn/congbao/congbao.nsf/B614A00664DE4A454725869B002CE313/$file/338-Q%C4%90-UBND.doc" TargetMode="External"/><Relationship Id="rId2233" Type="http://schemas.openxmlformats.org/officeDocument/2006/relationships/hyperlink" Target="https://www.facebook.com/p/C%C3%B4ng-an-x%C3%A3-Li%E1%BB%85u-%C4%90%C3%B4-huy%E1%BB%87n-L%E1%BB%A5c-Y%C3%AAn-t%E1%BB%89nh-Y%C3%AAn-B%C3%A1i-100082247046120/" TargetMode="External"/><Relationship Id="rId2440" Type="http://schemas.openxmlformats.org/officeDocument/2006/relationships/hyperlink" Target="https://www.facebook.com/p/C%C3%B4ng-an-x%C3%A3-Ngh%C4%A9a-H%C6%B0ng-huy%E1%BB%87n-Ch%C6%B0-P%C4%83h-t%E1%BB%89nh-Gia-Lai-100069149361345/" TargetMode="External"/><Relationship Id="rId2678" Type="http://schemas.openxmlformats.org/officeDocument/2006/relationships/hyperlink" Target="http://quoithanh.chauthanh.bentre.gov.vn/quoi-thanh/tin-trong-xa" TargetMode="External"/><Relationship Id="rId205" Type="http://schemas.openxmlformats.org/officeDocument/2006/relationships/hyperlink" Target="https://www.facebook.com/C%C3%B4ng-an-x%C3%A3-Minh-An-111360831424556/" TargetMode="External"/><Relationship Id="rId412" Type="http://schemas.openxmlformats.org/officeDocument/2006/relationships/hyperlink" Target="https://www.facebook.com/C%C3%B4ng-an-x%C3%A3-L%C6%B0u-Nghi%E1%BB%87p-Anh-105524148476179/" TargetMode="External"/><Relationship Id="rId857" Type="http://schemas.openxmlformats.org/officeDocument/2006/relationships/hyperlink" Target="https://www.facebook.com/C%C3%B4ng-An-Th%C3%A0nh-Ph%E1%BB%91-H%C6%B0ng-Y%C3%AAn-112914690056382/" TargetMode="External"/><Relationship Id="rId1042" Type="http://schemas.openxmlformats.org/officeDocument/2006/relationships/hyperlink" Target="https://csdl.bentre.gov.vn/lien-he" TargetMode="External"/><Relationship Id="rId1487" Type="http://schemas.openxmlformats.org/officeDocument/2006/relationships/hyperlink" Target="https://www.facebook.com/p/C%C3%B4ng-an-x%C3%A3-%C4%90%E1%BB%93ng-V%C4%83n-T%C3%A2n-K%E1%BB%B3-Ngh%E1%BB%87-An-100064657150316/" TargetMode="External"/><Relationship Id="rId1694" Type="http://schemas.openxmlformats.org/officeDocument/2006/relationships/hyperlink" Target="https://www.facebook.com/groups/455729708825914/" TargetMode="External"/><Relationship Id="rId2300" Type="http://schemas.openxmlformats.org/officeDocument/2006/relationships/hyperlink" Target="https://www.facebook.com/conganBaTri/?locale=ms_MY" TargetMode="External"/><Relationship Id="rId2538" Type="http://schemas.openxmlformats.org/officeDocument/2006/relationships/hyperlink" Target="https://nhontrach.dongnai.gov.vn/Pages/gioithieu.aspx?CatID=70" TargetMode="External"/><Relationship Id="rId717" Type="http://schemas.openxmlformats.org/officeDocument/2006/relationships/hyperlink" Target="https://www.facebook.com/C%C3%B4ng-an-x%C3%A3-%C4%90%E1%BB%A9c-L%C4%A9nh-V%C5%A9-Quang-109353630682155/" TargetMode="External"/><Relationship Id="rId924" Type="http://schemas.openxmlformats.org/officeDocument/2006/relationships/hyperlink" Target="https://www.facebook.com/C%C3%B4ng-an-ph%C6%B0%E1%BB%9Dng-Ninh-Th%E1%BA%A1nh-106455685033819/" TargetMode="External"/><Relationship Id="rId1347" Type="http://schemas.openxmlformats.org/officeDocument/2006/relationships/hyperlink" Target="https://www.facebook.com/p/C%C3%B4ng-an-x%C3%A3-%C3%82n-Ngh%C4%A9a-100082587249878/" TargetMode="External"/><Relationship Id="rId1554" Type="http://schemas.openxmlformats.org/officeDocument/2006/relationships/hyperlink" Target="https://www.facebook.com/doanthanhnienconganhanam/" TargetMode="External"/><Relationship Id="rId1761" Type="http://schemas.openxmlformats.org/officeDocument/2006/relationships/hyperlink" Target="https://trungkhanh.caobang.gov.vn/1352/34154/94757/xa-cao-thang" TargetMode="External"/><Relationship Id="rId1999" Type="http://schemas.openxmlformats.org/officeDocument/2006/relationships/hyperlink" Target="https://nhoquan.ninhbinh.gov.vn/xa-lac-van" TargetMode="External"/><Relationship Id="rId2605" Type="http://schemas.openxmlformats.org/officeDocument/2006/relationships/hyperlink" Target="http://phuocnghia.tuyphuoc.binhdinh.gov.vn/" TargetMode="External"/><Relationship Id="rId53" Type="http://schemas.openxmlformats.org/officeDocument/2006/relationships/hyperlink" Target="https://www.facebook.com/C%C3%B4ng-an-x%C3%A3-Ph%C6%B0%E1%BB%9Bc-Kh%C3%A1nh-101089265820315/" TargetMode="External"/><Relationship Id="rId1207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1414" Type="http://schemas.openxmlformats.org/officeDocument/2006/relationships/hyperlink" Target="https://www.facebook.com/dtncatphp/" TargetMode="External"/><Relationship Id="rId1621" Type="http://schemas.openxmlformats.org/officeDocument/2006/relationships/hyperlink" Target="https://www.facebook.com/groups/1629646797172100/" TargetMode="External"/><Relationship Id="rId1859" Type="http://schemas.openxmlformats.org/officeDocument/2006/relationships/hyperlink" Target="https://www.facebook.com/p/C%C3%B4ng-an-x%C3%A3-Di%E1%BB%85n-K%E1%BB%B7-huy%E1%BB%87n-Di%E1%BB%85n-Ch%C3%A2u-t%E1%BB%89nh-Ngh%E1%BB%87-An-100027836786062/" TargetMode="External"/><Relationship Id="rId1719" Type="http://schemas.openxmlformats.org/officeDocument/2006/relationships/hyperlink" Target="https://cucduong.vonhai.thainguyen.gov.vn/" TargetMode="External"/><Relationship Id="rId1926" Type="http://schemas.openxmlformats.org/officeDocument/2006/relationships/hyperlink" Target="https://www.facebook.com/ConganxaHoaMyDong/" TargetMode="External"/><Relationship Id="rId2090" Type="http://schemas.openxmlformats.org/officeDocument/2006/relationships/hyperlink" Target="https://malam.hamthuanbac.binhthuan.gov.vn/" TargetMode="External"/><Relationship Id="rId2188" Type="http://schemas.openxmlformats.org/officeDocument/2006/relationships/hyperlink" Target="https://www.facebook.com/policephuthinh/" TargetMode="External"/><Relationship Id="rId2395" Type="http://schemas.openxmlformats.org/officeDocument/2006/relationships/hyperlink" Target="https://www.facebook.com/p/Tu%E1%BB%95i-tr%E1%BA%BB-C%C3%B4ng-an-huy%E1%BB%87n-Kim-B%C3%B4i-100083342410408/" TargetMode="External"/><Relationship Id="rId367" Type="http://schemas.openxmlformats.org/officeDocument/2006/relationships/hyperlink" Target="https://www.facebook.com/profile.php?id=100083564550631" TargetMode="External"/><Relationship Id="rId574" Type="http://schemas.openxmlformats.org/officeDocument/2006/relationships/hyperlink" Target="https://www.facebook.com/C%C3%B4ng-an-x%C3%A3-C%E1%BB%B1-Th%E1%BA%AFng-111903647797916/" TargetMode="External"/><Relationship Id="rId2048" Type="http://schemas.openxmlformats.org/officeDocument/2006/relationships/hyperlink" Target="https://www.facebook.com/p/C%C3%B4ng-an-th%E1%BB%8B-tr%E1%BA%A5n-Ch%C3%A2u-Th%C3%A0nh-B%E1%BA%BFn-Tre-100076114662948/" TargetMode="External"/><Relationship Id="rId2255" Type="http://schemas.openxmlformats.org/officeDocument/2006/relationships/hyperlink" Target="https://chauthanh.tayninh.gov.vn/vi/news/long-vinh/t-ch-c-b-m-y-h-nh-ch-nh-th-ng-tin-li-n-h-c-a-c-n-b--c-ng-ch-c-x-long-v-nh-470.html" TargetMode="External"/><Relationship Id="rId227" Type="http://schemas.openxmlformats.org/officeDocument/2006/relationships/hyperlink" Target="https://www.facebook.com/C%C3%B4ng-an-x%C3%A3-M%E1%BB%B9-H%C3%B2a-109682538056598/" TargetMode="External"/><Relationship Id="rId781" Type="http://schemas.openxmlformats.org/officeDocument/2006/relationships/hyperlink" Target="https://www.facebook.com/C%C3%B4ng-an-x%C3%A3-%C4%90%C4%83k-Bukso-107898037613791/" TargetMode="External"/><Relationship Id="rId879" Type="http://schemas.openxmlformats.org/officeDocument/2006/relationships/hyperlink" Target="https://www.facebook.com/C%C3%B4ng-an-Ph%C6%B0%E1%BB%9Dng-V%C5%A9-Ninh-th%C3%A0nh-ph%E1%BB%91-B%E1%BA%AFc-Ninh-110333301507670/" TargetMode="External"/><Relationship Id="rId2462" Type="http://schemas.openxmlformats.org/officeDocument/2006/relationships/hyperlink" Target="https://www.facebook.com/p/C%C3%B4ng-an-x%C3%A3-Ch%C3%ADnh-L%C3%BD-L%C3%BD-Nh%C3%A2n-H%C3%A0-Nam-100083445454609/" TargetMode="External"/><Relationship Id="rId434" Type="http://schemas.openxmlformats.org/officeDocument/2006/relationships/hyperlink" Target="https://www.facebook.com/C%C3%B4ng-an-x%C3%A3-H%C6%B0ng-T%C3%A2n-102661705223490/" TargetMode="External"/><Relationship Id="rId641" Type="http://schemas.openxmlformats.org/officeDocument/2006/relationships/hyperlink" Target="https://www.facebook.com/C%C3%B4ng-an-x%C3%A3-B%C3%ACnh-Ph%C6%B0%E1%BB%9Bc-100479652340891/" TargetMode="External"/><Relationship Id="rId739" Type="http://schemas.openxmlformats.org/officeDocument/2006/relationships/hyperlink" Target="https://www.facebook.com/C%C3%B4ng-An-X%C3%A3-%C4%90%E1%BB%8Bnh-Th%C3%A0nh-100444625263894/" TargetMode="External"/><Relationship Id="rId1064" Type="http://schemas.openxmlformats.org/officeDocument/2006/relationships/hyperlink" Target="https://bacson.phoyen.thainguyen.gov.vn/uy-ban-nhan-dan" TargetMode="External"/><Relationship Id="rId1271" Type="http://schemas.openxmlformats.org/officeDocument/2006/relationships/hyperlink" Target="https://tuson.bacninh.gov.vn/" TargetMode="External"/><Relationship Id="rId1369" Type="http://schemas.openxmlformats.org/officeDocument/2006/relationships/hyperlink" Target="https://www.facebook.com/p/Tu%E1%BB%95i-tr%E1%BA%BB-C%C3%B4ng-an-Th%C3%A1i-B%C3%ACnh-100068113789461/" TargetMode="External"/><Relationship Id="rId1576" Type="http://schemas.openxmlformats.org/officeDocument/2006/relationships/hyperlink" Target="https://anphuoc.vinhlong.gov.vn/" TargetMode="External"/><Relationship Id="rId2115" Type="http://schemas.openxmlformats.org/officeDocument/2006/relationships/hyperlink" Target="https://www.facebook.com/p/C%C3%B4ng-an-Th%E1%BB%8B-Tr%E1%BA%A5n-Ch%C6%B0-Ty-100064836034983/" TargetMode="External"/><Relationship Id="rId2322" Type="http://schemas.openxmlformats.org/officeDocument/2006/relationships/hyperlink" Target="https://mytan.namdinh.gov.vn/uy-ban-nhan-dan/ubnd-xa-my-tan-285150" TargetMode="External"/><Relationship Id="rId501" Type="http://schemas.openxmlformats.org/officeDocument/2006/relationships/hyperlink" Target="https://www.facebook.com/C%C3%B4ng-An-X%C3%A3-D%E1%BA%BF-Xu-Ph%C3%ACnh-114941387356609/" TargetMode="External"/><Relationship Id="rId946" Type="http://schemas.openxmlformats.org/officeDocument/2006/relationships/hyperlink" Target="https://www.facebook.com/C%C3%B4ng-an-Ph%C6%B0%E1%BB%9Dng-Kh%E1%BA%AFc-Ni%E1%BB%87m-TPB%E1%BA%AFc-Ninh-108707728492181/" TargetMode="External"/><Relationship Id="rId1131" Type="http://schemas.openxmlformats.org/officeDocument/2006/relationships/hyperlink" Target="https://congbao.thanhhoa.gov.vn/congbao/congbao_th.nsf/8D082E8550F805FE47258802000D66D3/$file/d546.docx" TargetMode="External"/><Relationship Id="rId1229" Type="http://schemas.openxmlformats.org/officeDocument/2006/relationships/hyperlink" Target="https://duytien.hanam.gov.vn/Pages/thong-tin-nguoi-cung-cap-thong-tin-cho-bao-chi-cua-thi-xa-duy-tien.aspx" TargetMode="External"/><Relationship Id="rId1783" Type="http://schemas.openxmlformats.org/officeDocument/2006/relationships/hyperlink" Target="https://www.facebook.com/p/Tu%E1%BB%95i-tr%E1%BA%BB-C%C3%B4ng-an-Th%C3%A0nh-ph%E1%BB%91-V%C4%A9nh-Y%C3%AAn-100066497717181/?locale=gl_ES" TargetMode="External"/><Relationship Id="rId1990" Type="http://schemas.openxmlformats.org/officeDocument/2006/relationships/hyperlink" Target="https://luongtrung.bathuoc.thanhhoa.gov.vn/web/trang-chu/he-thong-chinh-tri/uy-ban-nhan-dan" TargetMode="External"/><Relationship Id="rId2627" Type="http://schemas.openxmlformats.org/officeDocument/2006/relationships/hyperlink" Target="https://www.facebook.com/suctreQuangNinh/?locale=vi_VN" TargetMode="External"/><Relationship Id="rId75" Type="http://schemas.openxmlformats.org/officeDocument/2006/relationships/hyperlink" Target="https://www.facebook.com/C%C3%B4ng-an-x%C3%A3-Ph%C3%BA-M%E1%BB%B9-T%C3%A2n-Ph%C6%B0%E1%BB%9Bc-Ti%E1%BB%81n-Giang-107726281424541/" TargetMode="External"/><Relationship Id="rId806" Type="http://schemas.openxmlformats.org/officeDocument/2006/relationships/hyperlink" Target="https://www.facebook.com/C%C3%B4ng-an-x%C3%A3-%C3%89-T%C3%B2ng-148249814062768/" TargetMode="External"/><Relationship Id="rId1436" Type="http://schemas.openxmlformats.org/officeDocument/2006/relationships/hyperlink" Target="https://www.facebook.com/p/C%C3%B4ng-an-x%C3%A3-%C4%90%E1%BA%A1i-T%E1%BA%ADp-huy%E1%BB%87n-Kho%C3%A1i-Ch%C3%A2u-t%E1%BB%89nh-H%C6%B0ng-Y%C3%AAn-100082738157258/" TargetMode="External"/><Relationship Id="rId1643" Type="http://schemas.openxmlformats.org/officeDocument/2006/relationships/hyperlink" Target="https://bacgiang.gov.vn/web/ubnd-xa-binh-son" TargetMode="External"/><Relationship Id="rId1850" Type="http://schemas.openxmlformats.org/officeDocument/2006/relationships/hyperlink" Target="https://phubinh.thainguyen.gov.vn/xa-duong-thanh" TargetMode="External"/><Relationship Id="rId1503" Type="http://schemas.openxmlformats.org/officeDocument/2006/relationships/hyperlink" Target="https://www.facebook.com/TuoitreConganCaoBang/" TargetMode="External"/><Relationship Id="rId1710" Type="http://schemas.openxmlformats.org/officeDocument/2006/relationships/hyperlink" Target="http://coba.baolac.caobang.gov.vn/" TargetMode="External"/><Relationship Id="rId1948" Type="http://schemas.openxmlformats.org/officeDocument/2006/relationships/hyperlink" Target="https://huyensathay.kontum.gov.vn/ubnd-cac-xa,-thi-tran/UBND-xa-Ho-Moong-321" TargetMode="External"/><Relationship Id="rId291" Type="http://schemas.openxmlformats.org/officeDocument/2006/relationships/hyperlink" Target="https://www.facebook.com/huunuoi.qlhcd20s" TargetMode="External"/><Relationship Id="rId1808" Type="http://schemas.openxmlformats.org/officeDocument/2006/relationships/hyperlink" Target="http://chiengsonmocchau.sonla.gov.vn/index.php?module=tochuc&amp;act=view&amp;id=17" TargetMode="External"/><Relationship Id="rId151" Type="http://schemas.openxmlformats.org/officeDocument/2006/relationships/hyperlink" Target="https://www.facebook.com/C%C3%B4ng-an-x%C3%A3-Nga-B%E1%BA%A1ch-103516215319566/" TargetMode="External"/><Relationship Id="rId389" Type="http://schemas.openxmlformats.org/officeDocument/2006/relationships/hyperlink" Target="https://www.facebook.com/profile.php?id=100083278341281" TargetMode="External"/><Relationship Id="rId596" Type="http://schemas.openxmlformats.org/officeDocument/2006/relationships/hyperlink" Target="https://www.facebook.com/C%C3%B4ng-an-x%C3%A3-C%C3%B4ng-Ly%CC%81-109855700861102/" TargetMode="External"/><Relationship Id="rId2277" Type="http://schemas.openxmlformats.org/officeDocument/2006/relationships/hyperlink" Target="https://www.facebook.com/2138564579701589" TargetMode="External"/><Relationship Id="rId2484" Type="http://schemas.openxmlformats.org/officeDocument/2006/relationships/hyperlink" Target="https://www.facebook.com/p/C%C3%B4ng-an-x%C3%A3-Ninh-D%C3%A2n-huy%E1%BB%87n-Thanh-Ba-t%E1%BB%89nh-Ph%C3%BA-Th%E1%BB%8D-100063670117619/" TargetMode="External"/><Relationship Id="rId249" Type="http://schemas.openxmlformats.org/officeDocument/2006/relationships/hyperlink" Target="https://www.facebook.com/C%C3%B4ng-an-x%C3%A3-M%C6%B0%E1%BB%9Dng-Bang-huy%E1%BB%87n-Ph%C3%B9-Y%C3%AAn-t%E1%BB%89nh-S%C6%A1n-La-101798035475769/" TargetMode="External"/><Relationship Id="rId456" Type="http://schemas.openxmlformats.org/officeDocument/2006/relationships/hyperlink" Target="https://www.facebook.com/C%C3%B4ng-an-x%C3%A3-H%C3%B2a-T%C3%A2n-huy%E1%BB%87n-C%E1%BA%A7u-K%C3%A8-t%E1%BB%89nh-Tr%C3%A0-Vinh-102934438774829/" TargetMode="External"/><Relationship Id="rId663" Type="http://schemas.openxmlformats.org/officeDocument/2006/relationships/hyperlink" Target="https://www.facebook.com/C%C3%B4ng-an-x%C3%A3-An-Tr%C6%B0%E1%BB%9Dng-A-112638841088700/" TargetMode="External"/><Relationship Id="rId870" Type="http://schemas.openxmlformats.org/officeDocument/2006/relationships/hyperlink" Target="https://www.facebook.com/C%C3%B4ng-an-t%E1%BB%89nh-B%C3%ACnh-Ph%C6%B0%E1%BB%9Bc-108351091489126/" TargetMode="External"/><Relationship Id="rId1086" Type="http://schemas.openxmlformats.org/officeDocument/2006/relationships/hyperlink" Target="http://hongha.thanhphoyenbai.yenbai.gov.vn/" TargetMode="External"/><Relationship Id="rId1293" Type="http://schemas.openxmlformats.org/officeDocument/2006/relationships/hyperlink" Target="https://phubinh.thainguyen.gov.vn/thi-tran-huong-son" TargetMode="External"/><Relationship Id="rId2137" Type="http://schemas.openxmlformats.org/officeDocument/2006/relationships/hyperlink" Target="https://tanhiep.kiengiang.gov.vn/" TargetMode="External"/><Relationship Id="rId2344" Type="http://schemas.openxmlformats.org/officeDocument/2006/relationships/hyperlink" Target="https://www.facebook.com/1741129299402593" TargetMode="External"/><Relationship Id="rId2551" Type="http://schemas.openxmlformats.org/officeDocument/2006/relationships/hyperlink" Target="https://www.facebook.com/p/C%C3%B4ng-an-x%C3%A3-Ph%C3%BA-L%E1%BB%99c-100064950303314/" TargetMode="External"/><Relationship Id="rId109" Type="http://schemas.openxmlformats.org/officeDocument/2006/relationships/hyperlink" Target="https://www.facebook.com/C%C3%B4ng-an-x%C3%A3-P%C3%A1-Ma-Pha-Khinh-Qu%E1%BB%B3nh-Nhai-S%C6%A1n-La-109985761190909/" TargetMode="External"/><Relationship Id="rId316" Type="http://schemas.openxmlformats.org/officeDocument/2006/relationships/hyperlink" Target="https://www.facebook.com/profile.php?id=100082282251481" TargetMode="External"/><Relationship Id="rId523" Type="http://schemas.openxmlformats.org/officeDocument/2006/relationships/hyperlink" Target="https://www.facebook.com/C%C3%B4ng-an-x%C3%A3-Chi%E1%BB%81ng-Ly-huy%E1%BB%87n-Thu%E1%BA%ADn-Ch%C3%A2u-t%E1%BB%89nh-S%C6%A1n-La-100747028582096/" TargetMode="External"/><Relationship Id="rId968" Type="http://schemas.openxmlformats.org/officeDocument/2006/relationships/hyperlink" Target="https://www.facebook.com/C%C3%B4ng-an-Ph%C6%B0%E1%BB%9Dng-An-B%C3%ACnh-Th%E1%BB%8B-x%C3%A3-An-Kh%C3%AA-Gia-Lai-622326108396339/" TargetMode="External"/><Relationship Id="rId1153" Type="http://schemas.openxmlformats.org/officeDocument/2006/relationships/hyperlink" Target="https://phumy.baria-vungtau.gov.vn/" TargetMode="External"/><Relationship Id="rId1598" Type="http://schemas.openxmlformats.org/officeDocument/2006/relationships/hyperlink" Target="https://vinhthanh.binhdinh.gov.vn/Index.aspx?P=B02&amp;M=61&amp;I=070754158" TargetMode="External"/><Relationship Id="rId2204" Type="http://schemas.openxmlformats.org/officeDocument/2006/relationships/hyperlink" Target="https://tanchau.tayninh.gov.vn/" TargetMode="External"/><Relationship Id="rId2649" Type="http://schemas.openxmlformats.org/officeDocument/2006/relationships/hyperlink" Target="https://www.facebook.com/p/C%C3%B4ng-an-x%C3%A3-Qu%E1%BA%A3ng-H%C3%B9ng-th%C3%A0nh-ph%E1%BB%91-S%E1%BA%A7m-S%C6%A1n-100063124425690/" TargetMode="External"/><Relationship Id="rId97" Type="http://schemas.openxmlformats.org/officeDocument/2006/relationships/hyperlink" Target="https://www.facebook.com/C%C3%B4ng-an-x%C3%A3-Ph%C3%B9-V%C3%A2n-Ph%E1%BB%A7-L%C3%BD-H%C3%A0-Nam-109988655037281/" TargetMode="External"/><Relationship Id="rId730" Type="http://schemas.openxmlformats.org/officeDocument/2006/relationships/hyperlink" Target="https://www.facebook.com/C%C3%B4ng-an-x%C3%A3-%C4%90%E1%BB%93ng-N%C6%A1-118182887540262/" TargetMode="External"/><Relationship Id="rId828" Type="http://schemas.openxmlformats.org/officeDocument/2006/relationships/hyperlink" Target="https://www.facebook.com/C%C3%B4ng-an-th%E1%BB%8B-tr%E1%BA%A5n-Ph%C3%B9-Y%C3%AAn-huy%E1%BB%87n-Ph%C3%B9-Y%C3%AAn-t%E1%BB%89nh-S%C6%A1n-La-105344868447628/" TargetMode="External"/><Relationship Id="rId1013" Type="http://schemas.openxmlformats.org/officeDocument/2006/relationships/hyperlink" Target="https://laichau.gov.vn/" TargetMode="External"/><Relationship Id="rId1360" Type="http://schemas.openxmlformats.org/officeDocument/2006/relationships/hyperlink" Target="https://dason.doluong.nghean.gov.vn/" TargetMode="External"/><Relationship Id="rId1458" Type="http://schemas.openxmlformats.org/officeDocument/2006/relationships/hyperlink" Target="https://lamson.ngoclac.thanhhoa.gov.vn/uy-ban-mttq" TargetMode="External"/><Relationship Id="rId1665" Type="http://schemas.openxmlformats.org/officeDocument/2006/relationships/hyperlink" Target="https://stttt.dienbien.gov.vn/vi/about/danh-sach-nguoi-phat-ngon-tinh-dien-bien-nam-2018.html" TargetMode="External"/><Relationship Id="rId1872" Type="http://schemas.openxmlformats.org/officeDocument/2006/relationships/hyperlink" Target="https://www.facebook.com/tuoitreconganquangbinh/" TargetMode="External"/><Relationship Id="rId2411" Type="http://schemas.openxmlformats.org/officeDocument/2006/relationships/hyperlink" Target="https://phuquy.binhthuan.gov.vn/ubnd-cac-xa/uy-ban-nhan-dan-xa-ngu-phung-579785" TargetMode="External"/><Relationship Id="rId2509" Type="http://schemas.openxmlformats.org/officeDocument/2006/relationships/hyperlink" Target="https://www.facebook.com/p/Tu%E1%BB%95i-tr%E1%BA%BB-C%C3%B4ng-an-Th%C3%A1i-B%C3%ACnh-100068113789461/" TargetMode="External"/><Relationship Id="rId1220" Type="http://schemas.openxmlformats.org/officeDocument/2006/relationships/hyperlink" Target="https://www.facebook.com/p/C%C3%B4ng-an-ph%C6%B0%E1%BB%9Dng-Trung-S%C6%A1n-TP-S%E1%BA%A7m-S%C6%A1n-100059595613149/" TargetMode="External"/><Relationship Id="rId1318" Type="http://schemas.openxmlformats.org/officeDocument/2006/relationships/hyperlink" Target="https://www.facebook.com/p/C%C3%B4ng-an-Ph%C6%B0%E1%BB%9Dng-Ph%E1%BB%91-M%E1%BB%9Bi-Qu%E1%BA%BF-V%C3%B5-B%E1%BA%AFc-Ninh-100079065079955/" TargetMode="External"/><Relationship Id="rId1525" Type="http://schemas.openxmlformats.org/officeDocument/2006/relationships/hyperlink" Target="http://dienquang.dienban.quangnam.gov.vn/" TargetMode="External"/><Relationship Id="rId1732" Type="http://schemas.openxmlformats.org/officeDocument/2006/relationships/hyperlink" Target="https://camha.camxuyen.hatinh.gov.vn/" TargetMode="External"/><Relationship Id="rId24" Type="http://schemas.openxmlformats.org/officeDocument/2006/relationships/hyperlink" Target="https://www.facebook.com/C%C3%B4ng-an-x%C3%A3-Qu%E1%BA%A3ng-B%C3%ACnh-huy%E1%BB%87n-Qu%E1%BA%A3ng-X%C6%B0%C6%A1ng-t%E1%BB%89nh-Thanh-Ho%C3%A1-617412235583821/" TargetMode="External"/><Relationship Id="rId2299" Type="http://schemas.openxmlformats.org/officeDocument/2006/relationships/hyperlink" Target="https://dichvucong.namdinh.gov.vn/portaldvc/KenhTin/dich-vu-cong-truc-tuyen.aspx?_dv=1984F7D5-4A64-D74D-3DCE-48AFB432B5AF" TargetMode="External"/><Relationship Id="rId173" Type="http://schemas.openxmlformats.org/officeDocument/2006/relationships/hyperlink" Target="https://www.facebook.com/C%C3%B4ng-An-X%C3%A3-NAM-S%C6%A0N-103694818535520/" TargetMode="External"/><Relationship Id="rId380" Type="http://schemas.openxmlformats.org/officeDocument/2006/relationships/hyperlink" Target="https://www.facebook.com/profile.php?id=100084915384467" TargetMode="External"/><Relationship Id="rId2061" Type="http://schemas.openxmlformats.org/officeDocument/2006/relationships/hyperlink" Target="https://codo.cantho.gov.vn/" TargetMode="External"/><Relationship Id="rId240" Type="http://schemas.openxmlformats.org/officeDocument/2006/relationships/hyperlink" Target="https://www.facebook.com/C%C3%B4ng-an-x%C3%A3-M%C6%B0%E1%BB%9Dng-Lu%C3%A2n-Huy%E1%BB%87n-%C4%90i%E1%BB%87n-Bi%C3%AAn-%C4%90%C3%B4ng-T%E1%BB%89nh-%C4%90i%E1%BB%87n-Bi%C3%AAn-104290878574044" TargetMode="External"/><Relationship Id="rId478" Type="http://schemas.openxmlformats.org/officeDocument/2006/relationships/hyperlink" Target="https://www.facebook.com/C%C3%B4ng-an-x%C3%A3-Gia-T%C3%A2n-huy%E1%BB%87n-Gia-Vi%E1%BB%85n-112189841127571/" TargetMode="External"/><Relationship Id="rId685" Type="http://schemas.openxmlformats.org/officeDocument/2006/relationships/hyperlink" Target="https://www.facebook.com/C%C3%B4ng-an-x%C3%A3-An-L%C3%A3o-115014257874592/" TargetMode="External"/><Relationship Id="rId892" Type="http://schemas.openxmlformats.org/officeDocument/2006/relationships/hyperlink" Target="https://www.facebook.com/C%C3%B4ng-an-ph%C6%B0%E1%BB%9Dng-Th%E1%BA%A1ch-Qu%C3%BD-TP-H%C3%A0-T%C4%A9nh-118377483155562/" TargetMode="External"/><Relationship Id="rId2159" Type="http://schemas.openxmlformats.org/officeDocument/2006/relationships/hyperlink" Target="https://minhhoa.quangbinh.gov.vn/chi-tiet-tin/-/view-article/1/439131382673156029/1417683812137" TargetMode="External"/><Relationship Id="rId2366" Type="http://schemas.openxmlformats.org/officeDocument/2006/relationships/hyperlink" Target="https://songma.sonla.gov.vn/nguoi-dan/ban-giao-he-thong-chieu-sang-nang-luong-mat-troi-cho-2-xa-nam-ty-na-nghiu-630383" TargetMode="External"/><Relationship Id="rId2573" Type="http://schemas.openxmlformats.org/officeDocument/2006/relationships/hyperlink" Target="https://www.facebook.com/p/C%C3%B4ng-an-x%C3%A3-Ph%C3%BA-S%C6%A1n-T%C3%A2n-K%E1%BB%B3-Ngh%E1%BB%87-An-100063045199682/" TargetMode="External"/><Relationship Id="rId100" Type="http://schemas.openxmlformats.org/officeDocument/2006/relationships/hyperlink" Target="https://www.facebook.com/C%C3%B4ng-an-x%C3%A3-Ph%C3%B9ng-H%C6%B0ng-Kho%C3%A1i-Ch%C3%A2u-105113684721077/" TargetMode="External"/><Relationship Id="rId338" Type="http://schemas.openxmlformats.org/officeDocument/2006/relationships/hyperlink" Target="https://www.facebook.com/profile.php?id=100089384583377" TargetMode="External"/><Relationship Id="rId545" Type="http://schemas.openxmlformats.org/officeDocument/2006/relationships/hyperlink" Target="https://www.facebook.com/C%C3%B4ng-an-x%C3%A3-Ch%E1%BA%BF-T%E1%BA%A1o-111806821006568/" TargetMode="External"/><Relationship Id="rId752" Type="http://schemas.openxmlformats.org/officeDocument/2006/relationships/hyperlink" Target="https://www.facebook.com/C%C3%B4ng-an-x%C3%A3-%C4%90%E1%BA%A1i-Th%C3%A0nh-huy%E1%BB%87n-Hi%E1%BB%87p-Ho%C3%A0-114082143761154/" TargetMode="External"/><Relationship Id="rId1175" Type="http://schemas.openxmlformats.org/officeDocument/2006/relationships/hyperlink" Target="https://www.facebook.com/p/C%C3%B4ng-an-ph%C6%B0%E1%BB%9Dng-Quy%E1%BA%BFt-T%C3%A2m-th%C3%A0nh-ph%E1%BB%91-S%C6%A1n-La-100077408314272/" TargetMode="External"/><Relationship Id="rId1382" Type="http://schemas.openxmlformats.org/officeDocument/2006/relationships/hyperlink" Target="https://chauthanh.tiengiang.gov.vn/chi-tiet-tin?/xa-dong-hoa/8287875" TargetMode="External"/><Relationship Id="rId2019" Type="http://schemas.openxmlformats.org/officeDocument/2006/relationships/hyperlink" Target="https://kimson.ninhbinh.gov.vn/gioi-thieu/xa-lai-thanh" TargetMode="External"/><Relationship Id="rId2226" Type="http://schemas.openxmlformats.org/officeDocument/2006/relationships/hyperlink" Target="https://www.facebook.com/p/C%C3%B4ng-an-Th%E1%BB%8B-tr%E1%BA%A5n-%C4%90%E1%BB%8Bnh-An-100075801682686/" TargetMode="External"/><Relationship Id="rId2433" Type="http://schemas.openxmlformats.org/officeDocument/2006/relationships/hyperlink" Target="https://dichvucong.namdinh.gov.vn/portaldvc/KenhTin/dich-vu-cong-truc-tuyen.aspx?_dv=E5F3D330-8E4C-D2A8-C8C5-1C5CBA41B5BE" TargetMode="External"/><Relationship Id="rId2640" Type="http://schemas.openxmlformats.org/officeDocument/2006/relationships/hyperlink" Target="https://quangdinh.quangxuong.thanhhoa.gov.vn/" TargetMode="External"/><Relationship Id="rId405" Type="http://schemas.openxmlformats.org/officeDocument/2006/relationships/hyperlink" Target="https://www.facebook.com/C%C3%B4ng-an-x%C3%A3-L%E1%BB%99c-Ch%C3%A2u-B%E1%BA%A3o-L%E1%BB%99c-L%C3%A2m-%C4%90%E1%BB%93ng-343454726771129/" TargetMode="External"/><Relationship Id="rId612" Type="http://schemas.openxmlformats.org/officeDocument/2006/relationships/hyperlink" Target="https://www.facebook.com/C%C3%B4ng-an-x%C3%A3-B%E1%BA%AFc-Phong-103426381873956/" TargetMode="External"/><Relationship Id="rId1035" Type="http://schemas.openxmlformats.org/officeDocument/2006/relationships/hyperlink" Target="https://www.facebook.com/p/C%C3%B4ng-an-ph%C6%B0%E1%BB%9Dng-1-TX-Gi%C3%A1-Rai-B%E1%BA%A1c-Li%C3%AAu-100085484734723/" TargetMode="External"/><Relationship Id="rId1242" Type="http://schemas.openxmlformats.org/officeDocument/2006/relationships/hyperlink" Target="https://bacninh.gov.vn/" TargetMode="External"/><Relationship Id="rId1687" Type="http://schemas.openxmlformats.org/officeDocument/2006/relationships/hyperlink" Target="https://xabacphong.hoabinh.gov.vn/index.php/lien-h" TargetMode="External"/><Relationship Id="rId1894" Type="http://schemas.openxmlformats.org/officeDocument/2006/relationships/hyperlink" Target="https://www.facebook.com/p/C%C3%B4ng-an-X%C3%A3-Gia-Th%E1%BB%8Bnh-Huy%E1%BB%87n-Gia-Vi%E1%BB%85n-100079168254164/" TargetMode="External"/><Relationship Id="rId2500" Type="http://schemas.openxmlformats.org/officeDocument/2006/relationships/hyperlink" Target="https://stttt.dienbien.gov.vn/vi/about/danh-sach-nguoi-phat-ngon-tinh-dien-bien-nam-2018.html" TargetMode="External"/><Relationship Id="rId917" Type="http://schemas.openxmlformats.org/officeDocument/2006/relationships/hyperlink" Target="https://www.facebook.com/C%C3%B4ng-an-ph%C6%B0%E1%BB%9Dng-Ph%C3%BA-T%C3%A2n-Th%C3%A0nh-ph%E1%BB%91-B%E1%BA%BFn-Tre-104193241925109/" TargetMode="External"/><Relationship Id="rId1102" Type="http://schemas.openxmlformats.org/officeDocument/2006/relationships/hyperlink" Target="https://mc.ninhthuan.gov.vn/portaldvc/KenhTin/dich-vu-cong-truc-tuyen.aspx?_dv=000-22-36-H43" TargetMode="External"/><Relationship Id="rId1547" Type="http://schemas.openxmlformats.org/officeDocument/2006/relationships/hyperlink" Target="https://www.facebook.com/groups/496281170389358/" TargetMode="External"/><Relationship Id="rId1754" Type="http://schemas.openxmlformats.org/officeDocument/2006/relationships/hyperlink" Target="https://dgts.moj.gov.vn/thong-bao-cong-khai-viec-dau-gia/gom-30-o-dat-tai-khu-7-xa-cu-thang-huyen-thanh-son-tinh-phu-thogom-30-o-dat-tai-khu-7-xa-cu-thang-huyen-thanh-son-tinh-phu-thogom-30-o-dat-tai-khu-7-xa-cu-thang-huyen-thanh-son-tinh-phu-tho-6266.html" TargetMode="External"/><Relationship Id="rId1961" Type="http://schemas.openxmlformats.org/officeDocument/2006/relationships/hyperlink" Target="https://hungloc.hauloc.thanhhoa.gov.vn/" TargetMode="External"/><Relationship Id="rId46" Type="http://schemas.openxmlformats.org/officeDocument/2006/relationships/hyperlink" Target="https://www.facebook.com/C%C3%B4ng-an-x%C3%A3-Ph%C6%B0%E1%BB%A3ng-K%E1%BB%B3-100244459000323/" TargetMode="External"/><Relationship Id="rId1407" Type="http://schemas.openxmlformats.org/officeDocument/2006/relationships/hyperlink" Target="https://dangha.budang.binhphuoc.gov.vn/" TargetMode="External"/><Relationship Id="rId1614" Type="http://schemas.openxmlformats.org/officeDocument/2006/relationships/hyperlink" Target="https://www.quangninh.gov.vn/" TargetMode="External"/><Relationship Id="rId1821" Type="http://schemas.openxmlformats.org/officeDocument/2006/relationships/hyperlink" Target="https://sonla.gov.vn/4/469/61723/624703/tin-kinh-te/nong-dan-chieng-khoong-doan-ket-giup-nhau-phat-trien-kinh-te" TargetMode="External"/><Relationship Id="rId195" Type="http://schemas.openxmlformats.org/officeDocument/2006/relationships/hyperlink" Target="https://www.facebook.com/C%C3%B4ng-an-x%C3%A3-Minh-T%C3%A2n-C%E1%BA%A9m-Kh%C3%AA-108641334605383/" TargetMode="External"/><Relationship Id="rId1919" Type="http://schemas.openxmlformats.org/officeDocument/2006/relationships/hyperlink" Target="https://www.yenbai.gov.vn/noidung/tintuc/Pages/chi-tiet-tin-tuc.aspx?ItemID=22226&amp;l=Tintrongtinh&amp;lv=4" TargetMode="External"/><Relationship Id="rId2083" Type="http://schemas.openxmlformats.org/officeDocument/2006/relationships/hyperlink" Target="https://www.facebook.com/conganthitranlienhuong/" TargetMode="External"/><Relationship Id="rId2290" Type="http://schemas.openxmlformats.org/officeDocument/2006/relationships/hyperlink" Target="https://www.facebook.com/p/C%C3%B4ng-an-x%C3%A3-M%C6%B0%E1%BB%9Dng-Th%E1%BA%A3i-huy%E1%BB%87n-Ph%C3%B9-Y%C3%AAn-t%E1%BB%89nh-S%C6%A1n-La-100069603542275/" TargetMode="External"/><Relationship Id="rId2388" Type="http://schemas.openxmlformats.org/officeDocument/2006/relationships/hyperlink" Target="https://kienxuong.thaibinh.gov.vn/cac-don-vi-hanh-chinh/xa-nam-binh" TargetMode="External"/><Relationship Id="rId2595" Type="http://schemas.openxmlformats.org/officeDocument/2006/relationships/hyperlink" Target="https://phuochao.chauthanh.travinh.gov.vn/" TargetMode="External"/><Relationship Id="rId262" Type="http://schemas.openxmlformats.org/officeDocument/2006/relationships/hyperlink" Target="https://www.facebook.com/C%C3%B4ng-an-x%C3%A3-Long-Th%E1%BB%8D-100150358978834/" TargetMode="External"/><Relationship Id="rId567" Type="http://schemas.openxmlformats.org/officeDocument/2006/relationships/hyperlink" Target="https://www.facebook.com/C%C3%B4ng-an-x%C3%A3-Cao-X%C3%A1-109891807917215/" TargetMode="External"/><Relationship Id="rId1197" Type="http://schemas.openxmlformats.org/officeDocument/2006/relationships/hyperlink" Target="https://www.facebook.com/p/C%C3%B4ng-an-ph%C6%B0%E1%BB%9Dng-Th%E1%BA%A1ch-Qu%C3%BD-TP-H%C3%A0-T%C4%A9nh-100068616767951/" TargetMode="External"/><Relationship Id="rId2150" Type="http://schemas.openxmlformats.org/officeDocument/2006/relationships/hyperlink" Target="https://ninhson.ninhthuan.gov.vn/portal/Pages/2024-10-8/Uy-ban-nhan-dan-huyen-Ninh-Son-trien-khai-Chi-thi-dydm0u.aspx" TargetMode="External"/><Relationship Id="rId2248" Type="http://schemas.openxmlformats.org/officeDocument/2006/relationships/hyperlink" Target="https://www.facebook.com/p/C%C3%B4ng-An-x%C3%A3-Long-M%E1%BB%B9-100081649182537/?locale=cy_GB" TargetMode="External"/><Relationship Id="rId122" Type="http://schemas.openxmlformats.org/officeDocument/2006/relationships/hyperlink" Target="https://www.facebook.com/C%C3%B4ng-an-x%C3%A3-Nh%C6%A1n-S%C6%A1n-109210697910150/" TargetMode="External"/><Relationship Id="rId774" Type="http://schemas.openxmlformats.org/officeDocument/2006/relationships/hyperlink" Target="https://www.facebook.com/C%C3%B4ng-an-x%C3%A3-%C4%90%C4%83k-Sao-103982162379605/" TargetMode="External"/><Relationship Id="rId981" Type="http://schemas.openxmlformats.org/officeDocument/2006/relationships/hyperlink" Target="https://www.facebook.com/C%C3%B4ng-an-Ph%C6%B0%E1%BB%9Dng-10-TPST-105911571761141/" TargetMode="External"/><Relationship Id="rId1057" Type="http://schemas.openxmlformats.org/officeDocument/2006/relationships/hyperlink" Target="https://www.facebook.com/policeanson/" TargetMode="External"/><Relationship Id="rId2010" Type="http://schemas.openxmlformats.org/officeDocument/2006/relationships/hyperlink" Target="https://bentre.gov.vn/Documents/848_danh_sach%20nguoi%20phat%20ngon.pdf" TargetMode="External"/><Relationship Id="rId2455" Type="http://schemas.openxmlformats.org/officeDocument/2006/relationships/hyperlink" Target="https://www.facebook.com/p/C%C3%B4ng-an-x%C3%A3-Nguy%C3%AAn-Gi%C3%A1p-huy%E1%BB%87n-T%E1%BB%A9-K%E1%BB%B3-t%E1%BB%89nh-H%E1%BA%A3i-D%C6%B0%C6%A1ng-100069992574990/" TargetMode="External"/><Relationship Id="rId2662" Type="http://schemas.openxmlformats.org/officeDocument/2006/relationships/hyperlink" Target="https://quangphudh.quangbinh.gov.vn/" TargetMode="External"/><Relationship Id="rId427" Type="http://schemas.openxmlformats.org/officeDocument/2006/relationships/hyperlink" Target="https://www.facebook.com/C%C3%B4ng-an-x%C3%A3-H%E1%BA%A3i-%C4%90%C3%B4ng-109315278488655/" TargetMode="External"/><Relationship Id="rId634" Type="http://schemas.openxmlformats.org/officeDocument/2006/relationships/hyperlink" Target="https://www.facebook.com/C%C3%B4ng-an-x%C3%A3-B%C3%ACnh-Th%C3%A0nh-huy%E1%BB%87n-T%C3%A2y-S%C6%A1n-B%C3%ACnh-%C4%90%E1%BB%8Bnh-110530910600530/" TargetMode="External"/><Relationship Id="rId841" Type="http://schemas.openxmlformats.org/officeDocument/2006/relationships/hyperlink" Target="https://www.facebook.com/C%C3%B4ng-an-th%E1%BB%8B-tr%E1%BA%A5n-H%C6%B0%C6%A1ng-S%C6%A1n-huy%E1%BB%87n-Ph%C3%BA-B%C3%ACnh-t%E1%BB%89nh-Th%C3%A1i-Nguy%C3%AAn-102001732350819/" TargetMode="External"/><Relationship Id="rId1264" Type="http://schemas.openxmlformats.org/officeDocument/2006/relationships/hyperlink" Target="https://www.facebook.com/catphochiminhofficial/?locale=vi_VN" TargetMode="External"/><Relationship Id="rId1471" Type="http://schemas.openxmlformats.org/officeDocument/2006/relationships/hyperlink" Target="https://dongky.yenthe.bacgiang.gov.vn/" TargetMode="External"/><Relationship Id="rId1569" Type="http://schemas.openxmlformats.org/officeDocument/2006/relationships/hyperlink" Target="https://www.facebook.com/congan.thaibinh.gov.vn/" TargetMode="External"/><Relationship Id="rId2108" Type="http://schemas.openxmlformats.org/officeDocument/2006/relationships/hyperlink" Target="https://dakdoa.gialai.gov.vn/" TargetMode="External"/><Relationship Id="rId2315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2522" Type="http://schemas.openxmlformats.org/officeDocument/2006/relationships/hyperlink" Target="http://phuanhoa.chauthanh.bentre.gov.vn/" TargetMode="External"/><Relationship Id="rId701" Type="http://schemas.openxmlformats.org/officeDocument/2006/relationships/hyperlink" Target="https://www.facebook.com/C%C3%B4ng-an-x%C3%A3-%C4%90o%C3%A0n-Th%C6%B0%E1%BB%A3ng-huy%E1%BB%87n-Gia-L%E1%BB%99c-t%E1%BB%89nh-H%E1%BA%A3i-D%C6%B0%C6%A1ng-109453641835159/" TargetMode="External"/><Relationship Id="rId939" Type="http://schemas.openxmlformats.org/officeDocument/2006/relationships/hyperlink" Target="https://www.facebook.com/C%C3%B4ng-An-ph%C6%B0%E1%BB%9Dng-Mai-H%C3%B9ng-108139731439326/" TargetMode="External"/><Relationship Id="rId1124" Type="http://schemas.openxmlformats.org/officeDocument/2006/relationships/hyperlink" Target="https://www.facebook.com/p/C%C3%B4ng-an-ph%C6%B0%E1%BB%9Dng-Nam-Ng%E1%BA%A1n-Th%C3%A0nh-ph%E1%BB%91-Thanh-H%C3%B3a-100070127197688/" TargetMode="External"/><Relationship Id="rId1331" Type="http://schemas.openxmlformats.org/officeDocument/2006/relationships/hyperlink" Target="https://thitran.thanhphu.bentre.gov.vn/" TargetMode="External"/><Relationship Id="rId1776" Type="http://schemas.openxmlformats.org/officeDocument/2006/relationships/hyperlink" Target="https://chaukim.quephong.nghean.gov.vn/" TargetMode="External"/><Relationship Id="rId1983" Type="http://schemas.openxmlformats.org/officeDocument/2006/relationships/hyperlink" Target="https://haihau.namdinh.gov.vn/" TargetMode="External"/><Relationship Id="rId68" Type="http://schemas.openxmlformats.org/officeDocument/2006/relationships/hyperlink" Target="https://www.facebook.com/C%C3%B4ng-an-x%C3%A3-Ph%C3%BA-S%C6%A1n-T%C3%A2n-K%E1%BB%B3-Ngh%E1%BB%87-An-103190931491514/" TargetMode="External"/><Relationship Id="rId1429" Type="http://schemas.openxmlformats.org/officeDocument/2006/relationships/hyperlink" Target="https://doluong.nghean.gov.vn/dai-son/gioi-thieu-chung-xa-dai-son-365203" TargetMode="External"/><Relationship Id="rId1636" Type="http://schemas.openxmlformats.org/officeDocument/2006/relationships/hyperlink" Target="https://binhphu.canglong.travinh.gov.vn/" TargetMode="External"/><Relationship Id="rId1843" Type="http://schemas.openxmlformats.org/officeDocument/2006/relationships/hyperlink" Target="https://www.hoabinh.gov.vn/chi-tiet-van-ban/-/van-ban/quyet-inh-chap-thuan-chu-truong-au-tu-du-an-khu-dan-cu-nong-thon-moi-xa-cuoi-ha-3219" TargetMode="External"/><Relationship Id="rId1703" Type="http://schemas.openxmlformats.org/officeDocument/2006/relationships/hyperlink" Target="https://mc.ninhthuan.gov.vn/portaldvc/KenhTin/dich-vu-cong-truc-tuyen.aspx?_dv=000-20-31-H43" TargetMode="External"/><Relationship Id="rId1910" Type="http://schemas.openxmlformats.org/officeDocument/2006/relationships/hyperlink" Target="https://m.chiemhoa.gov.vn/ubnd-xa-thi-tran.html" TargetMode="External"/><Relationship Id="rId284" Type="http://schemas.openxmlformats.org/officeDocument/2006/relationships/hyperlink" Target="https://www.facebook.com/profile.php?id=100070990083837" TargetMode="External"/><Relationship Id="rId491" Type="http://schemas.openxmlformats.org/officeDocument/2006/relationships/hyperlink" Target="https://www.facebook.com/C%C3%B4ng-an-x%C3%A3-Gia-%C4%90%C3%B4ng-102074648877359/" TargetMode="External"/><Relationship Id="rId2172" Type="http://schemas.openxmlformats.org/officeDocument/2006/relationships/hyperlink" Target="https://dailoc.quangnam.gov.vn/Default.aspx?tabid=107&amp;NewsViews=4278" TargetMode="External"/><Relationship Id="rId144" Type="http://schemas.openxmlformats.org/officeDocument/2006/relationships/hyperlink" Target="https://www.facebook.com/C%C3%B4ng-an-x%C3%A3-Ngh%C4%A9a-H%C3%A0nh-103543061384558" TargetMode="External"/><Relationship Id="rId589" Type="http://schemas.openxmlformats.org/officeDocument/2006/relationships/hyperlink" Target="https://www.facebook.com/C%C3%B4ng-an-x%C3%A3-C%E1%BA%A7n-Y%C3%AAn-H%C3%A0-Qu%E1%BA%A3ng-Cao-B%E1%BA%B1ng-106157448373869/" TargetMode="External"/><Relationship Id="rId796" Type="http://schemas.openxmlformats.org/officeDocument/2006/relationships/hyperlink" Target="https://www.facebook.com/C%C3%B4ng-an-x%C3%A3-%C4%90%C3%B4ng-%C4%90%E1%BB%99ng-117042683937987/" TargetMode="External"/><Relationship Id="rId2477" Type="http://schemas.openxmlformats.org/officeDocument/2006/relationships/hyperlink" Target="https://vanlang.langson.gov.vn/" TargetMode="External"/><Relationship Id="rId2684" Type="http://schemas.openxmlformats.org/officeDocument/2006/relationships/hyperlink" Target="https://www.facebook.com/people/C%C3%B4ng-An-X%C3%A3-Qu%E1%BB%B3nh-Hoa-Qu%E1%BB%B3nh-Ph%E1%BB%A5-Th%C3%A1i-Binh/100059689203802/" TargetMode="External"/><Relationship Id="rId351" Type="http://schemas.openxmlformats.org/officeDocument/2006/relationships/hyperlink" Target="https://www.facebook.com/groups/445658280340878/" TargetMode="External"/><Relationship Id="rId449" Type="http://schemas.openxmlformats.org/officeDocument/2006/relationships/hyperlink" Target="https://www.facebook.com/C%C3%B4ng-An-X%C3%A3-H%C3%B9ng-S%C6%A1n-111079797700118/" TargetMode="External"/><Relationship Id="rId656" Type="http://schemas.openxmlformats.org/officeDocument/2006/relationships/hyperlink" Target="https://www.facebook.com/C%C3%B4ng-an-x%C3%A3-B%C3%A1t-M%E1%BB%8Dt-huy%E1%BB%87n-Th%C6%B0%E1%BB%9Dng-Xu%C3%A2n-103632781828137/" TargetMode="External"/><Relationship Id="rId863" Type="http://schemas.openxmlformats.org/officeDocument/2006/relationships/hyperlink" Target="https://www.facebook.com/C%C3%B4ng-An-T%E1%BB%89nh-Nam-%C4%90%E1%BB%8Bnh-106270728497385/" TargetMode="External"/><Relationship Id="rId1079" Type="http://schemas.openxmlformats.org/officeDocument/2006/relationships/hyperlink" Target="https://www.facebook.com/p/C%C3%B4ng-an-ph%C6%B0%E1%BB%9Dng-H%C3%A0m-R%E1%BB%93ng-Th%C3%A0nh-ph%E1%BB%91-Thanh-H%C3%B3a-100083009238696/" TargetMode="External"/><Relationship Id="rId1286" Type="http://schemas.openxmlformats.org/officeDocument/2006/relationships/hyperlink" Target="https://www.facebook.com/ThiTranCoPhuc/" TargetMode="External"/><Relationship Id="rId1493" Type="http://schemas.openxmlformats.org/officeDocument/2006/relationships/hyperlink" Target="https://www.facebook.com/p/C%C3%B4ng-an-x%C3%A3-%C4%90%E1%BB%97-Xuy%C3%AAn-huy%E1%BB%87n-Thanh-Ba-100070149403169/" TargetMode="External"/><Relationship Id="rId2032" Type="http://schemas.openxmlformats.org/officeDocument/2006/relationships/hyperlink" Target="https://xuyenmoc.baria-vungtau.gov.vn/pages?item=ubnd-thi-tran-phuoc-buu" TargetMode="External"/><Relationship Id="rId2337" Type="http://schemas.openxmlformats.org/officeDocument/2006/relationships/hyperlink" Target="https://www.bacninh.gov.vn/web/xa-minh-ao/gioi-thieu-chung" TargetMode="External"/><Relationship Id="rId2544" Type="http://schemas.openxmlformats.org/officeDocument/2006/relationships/hyperlink" Target="https://phulam.phutan.angiang.gov.vn/" TargetMode="External"/><Relationship Id="rId211" Type="http://schemas.openxmlformats.org/officeDocument/2006/relationships/hyperlink" Target="https://www.facebook.com/C%C3%B4ng-an-x%C3%A3-M%E1%BB%B9-Trung-111027317844518/" TargetMode="External"/><Relationship Id="rId309" Type="http://schemas.openxmlformats.org/officeDocument/2006/relationships/hyperlink" Target="https://www.facebook.com/policeainghia" TargetMode="External"/><Relationship Id="rId516" Type="http://schemas.openxmlformats.org/officeDocument/2006/relationships/hyperlink" Target="https://www.facebook.com/C%C3%B4ng-an-x%C3%A3-Chi%E1%BB%81ng-S%C6%A1n-huy%E1%BB%87n-M%E1%BB%99c-Ch%C3%A2u-103443955234442/" TargetMode="External"/><Relationship Id="rId1146" Type="http://schemas.openxmlformats.org/officeDocument/2006/relationships/hyperlink" Target="https://www.facebook.com/p/C%C3%B4ng-an-ph%C6%B0%E1%BB%9Dng-Ph%C3%B9ng-Ch%C3%AD-Ki%C3%AAn-TPB%E1%BA%AFc-K%E1%BA%A1n-100077735104887/" TargetMode="External"/><Relationship Id="rId1798" Type="http://schemas.openxmlformats.org/officeDocument/2006/relationships/hyperlink" Target="https://chuse.gialai.gov.vn/Xa-Chu-Pong/Tin-tuc.aspx" TargetMode="External"/><Relationship Id="rId723" Type="http://schemas.openxmlformats.org/officeDocument/2006/relationships/hyperlink" Target="https://www.facebook.com/C%C3%B4ng-an-x%C3%A3-%C4%90%E1%BB%93ng-V%C6%B0%C6%A1ng-Y%C3%AAn-Th%E1%BA%BF-100105815234214/" TargetMode="External"/><Relationship Id="rId930" Type="http://schemas.openxmlformats.org/officeDocument/2006/relationships/hyperlink" Target="https://www.facebook.com/C%C3%B4ng-an-ph%C6%B0%E1%BB%9Dng-Nam-Ti%E1%BA%BFn-Ph%E1%BB%95-Y%C3%AAn-Th%C3%A1i-Nguy%C3%AAn-105321051869065/" TargetMode="External"/><Relationship Id="rId1006" Type="http://schemas.openxmlformats.org/officeDocument/2006/relationships/hyperlink" Target="https://www.facebook.com/p/C%C3%B4ng-an-huy%E1%BB%87n-V%C4%A9nh-L%E1%BB%A3i-t%E1%BB%89nh-B%E1%BA%A1c-Li%C3%AAu-100083347750319/" TargetMode="External"/><Relationship Id="rId1353" Type="http://schemas.openxmlformats.org/officeDocument/2006/relationships/hyperlink" Target="https://dichvucong.gov.vn/p/home/dvc-tthc-co-quan-chi-tiet.html?id=369314" TargetMode="External"/><Relationship Id="rId1560" Type="http://schemas.openxmlformats.org/officeDocument/2006/relationships/hyperlink" Target="https://halang.caobang.gov.vn/1349/34022/69181/ubnd-xa-an-lac" TargetMode="External"/><Relationship Id="rId1658" Type="http://schemas.openxmlformats.org/officeDocument/2006/relationships/hyperlink" Target="https://www.facebook.com/3818558638220466/" TargetMode="External"/><Relationship Id="rId1865" Type="http://schemas.openxmlformats.org/officeDocument/2006/relationships/hyperlink" Target="https://www.facebook.com/p/C%C3%B4ng-an-x%C3%A3-Ea-Sar-100067971124948/" TargetMode="External"/><Relationship Id="rId2404" Type="http://schemas.openxmlformats.org/officeDocument/2006/relationships/hyperlink" Target="https://stttt.dienbien.gov.vn/vi/about/danh-sach-nguoi-phat-ngon-tinh-dien-bien-nam-2018.html" TargetMode="External"/><Relationship Id="rId2611" Type="http://schemas.openxmlformats.org/officeDocument/2006/relationships/hyperlink" Target="http://phuongky.tuky.haiduong.gov.vn/" TargetMode="External"/><Relationship Id="rId1213" Type="http://schemas.openxmlformats.org/officeDocument/2006/relationships/hyperlink" Target="https://truongan.vinhlong.gov.vn/" TargetMode="External"/><Relationship Id="rId1420" Type="http://schemas.openxmlformats.org/officeDocument/2006/relationships/hyperlink" Target="https://www.facebook.com/p/C%C3%B4ng-an-x%C3%A3-%C4%90%E1%BA%A1i-Ho%C3%A1-huy%E1%BB%87n-T%C3%A2n-Y%C3%AAn-t%E1%BB%89nh-B%E1%BA%AFc-Giang-100063552843813/" TargetMode="External"/><Relationship Id="rId1518" Type="http://schemas.openxmlformats.org/officeDocument/2006/relationships/hyperlink" Target="https://www.facebook.com/p/C%C3%B4ng-an-x%C3%A3-%C4%90i%E1%BB%81n-Trung-V%C3%AC-nh%C3%A2n-d%C3%A2n-ph%E1%BB%A5c-v%E1%BB%A5-100071839613381/" TargetMode="External"/><Relationship Id="rId1725" Type="http://schemas.openxmlformats.org/officeDocument/2006/relationships/hyperlink" Target="https://lucngan.bacgiang.gov.vn/cac-xa-thi-tran" TargetMode="External"/><Relationship Id="rId1932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7" Type="http://schemas.openxmlformats.org/officeDocument/2006/relationships/hyperlink" Target="https://www.facebook.com/C%C3%B4ng-an-x%C3%A3-Qu%E1%BA%A3ng-Nh%C3%A2n-116915683549124" TargetMode="External"/><Relationship Id="rId2194" Type="http://schemas.openxmlformats.org/officeDocument/2006/relationships/hyperlink" Target="https://www.facebook.com/p/ANTT-Lao-B%E1%BA%A3o-100046755258295/" TargetMode="External"/><Relationship Id="rId166" Type="http://schemas.openxmlformats.org/officeDocument/2006/relationships/hyperlink" Target="https://www.facebook.com/C%C3%B4ng-An-x%C3%A3-Na-Sang-101060148872099/" TargetMode="External"/><Relationship Id="rId373" Type="http://schemas.openxmlformats.org/officeDocument/2006/relationships/hyperlink" Target="https://www.facebook.com/Conganttvinhthanh" TargetMode="External"/><Relationship Id="rId580" Type="http://schemas.openxmlformats.org/officeDocument/2006/relationships/hyperlink" Target="https://www.facebook.com/C%C3%B4ng-an-x%C3%A3-C%E1%BA%A9m-Th%C3%A0nh-103021591524507/" TargetMode="External"/><Relationship Id="rId2054" Type="http://schemas.openxmlformats.org/officeDocument/2006/relationships/hyperlink" Target="https://www.facebook.com/Conganthitran2021/" TargetMode="External"/><Relationship Id="rId2261" Type="http://schemas.openxmlformats.org/officeDocument/2006/relationships/hyperlink" Target="https://www.facebook.com/p/C%C3%B4ng-an-x%C3%A3-M%C3%B4n-S%C6%A1n-100082941351853/" TargetMode="External"/><Relationship Id="rId2499" Type="http://schemas.openxmlformats.org/officeDocument/2006/relationships/hyperlink" Target="https://www.facebook.com/TuoiTreCongAnDienBien/" TargetMode="External"/><Relationship Id="rId1" Type="http://schemas.openxmlformats.org/officeDocument/2006/relationships/hyperlink" Target="https://www.facebook.com/C%C3%B4ng-An-X%C3%A3-Qu%E1%BB%B3nh-Hoa-Qu%E1%BB%B3nh-Ph%E1%BB%A5-Th%C3%A1i-Binh-154824586680155/" TargetMode="External"/><Relationship Id="rId233" Type="http://schemas.openxmlformats.org/officeDocument/2006/relationships/hyperlink" Target="https://www.facebook.com/C%C3%B4ng-an-x%C3%A3-M%C6%B0%E1%BB%9Dng-Toong-112786911054107" TargetMode="External"/><Relationship Id="rId440" Type="http://schemas.openxmlformats.org/officeDocument/2006/relationships/hyperlink" Target="https://www.facebook.com/C%C3%B4ng-an-x%C3%A3-H%C6%B0%C6%A1ng-V%C4%A9nh-huy%E1%BB%87n-H%C6%B0%C6%A1ng-Kh%C3%AA-101402175919088/" TargetMode="External"/><Relationship Id="rId678" Type="http://schemas.openxmlformats.org/officeDocument/2006/relationships/hyperlink" Target="https://www.facebook.com/C%C3%B4ng-an-X%C3%A3-An-Ninh-113499660929206/" TargetMode="External"/><Relationship Id="rId885" Type="http://schemas.openxmlformats.org/officeDocument/2006/relationships/hyperlink" Target="https://www.facebook.com/C%C3%B4ng-an-ph%C6%B0%E1%BB%9Dng-Tr%C3%BAc-L%C3%A2m-101090811812976/" TargetMode="External"/><Relationship Id="rId1070" Type="http://schemas.openxmlformats.org/officeDocument/2006/relationships/hyperlink" Target="https://qppl.quangnam.gov.vn/Default.aspx?TabID=71&amp;VB=33246" TargetMode="External"/><Relationship Id="rId2121" Type="http://schemas.openxmlformats.org/officeDocument/2006/relationships/hyperlink" Target="https://www.facebook.com/conganhuyendakpo/" TargetMode="External"/><Relationship Id="rId2359" Type="http://schemas.openxmlformats.org/officeDocument/2006/relationships/hyperlink" Target="https://www.facebook.com/TuoitreConganVinhPhuc/?locale=fa_IR" TargetMode="External"/><Relationship Id="rId2566" Type="http://schemas.openxmlformats.org/officeDocument/2006/relationships/hyperlink" Target="https://huongkhe.hatinh.gov.vn/xa-phu-phong-1602058164.html" TargetMode="External"/><Relationship Id="rId300" Type="http://schemas.openxmlformats.org/officeDocument/2006/relationships/hyperlink" Target="https://www.facebook.com/policephuthinh" TargetMode="External"/><Relationship Id="rId538" Type="http://schemas.openxmlformats.org/officeDocument/2006/relationships/hyperlink" Target="https://www.facebook.com/C%C3%B4ng-an-x%C3%A3-Chi%E1%BB%81ng-C%C3%B4ng-huy%E1%BB%87n-M%C6%B0%E1%BB%9Dng-La-t%E1%BB%89nh-S%C6%A1n-La-102067948742647/" TargetMode="External"/><Relationship Id="rId745" Type="http://schemas.openxmlformats.org/officeDocument/2006/relationships/hyperlink" Target="https://www.facebook.com/C%C3%B4ng-an-x%C3%A3-%C4%90%E1%BB%8Bnh-H%C6%B0ng-huy%E1%BB%87n-Y%C3%AAn-%C4%90%E1%BB%8Bnh-103291525751856/" TargetMode="External"/><Relationship Id="rId952" Type="http://schemas.openxmlformats.org/officeDocument/2006/relationships/hyperlink" Target="https://www.facebook.com/C%C3%B4ng-an-Ph%C6%B0%E1%BB%9Dng-Hi%E1%BB%87p-T%C3%A2n-th%E1%BB%8B-x%C3%A3-Ho%C3%A0-Th%C3%A0nh-103056648687613/" TargetMode="External"/><Relationship Id="rId1168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1375" Type="http://schemas.openxmlformats.org/officeDocument/2006/relationships/hyperlink" Target="https://www.facebook.com/p/C%C3%B4ng-an-x%C3%A3-%C4%90%C3%B4ng-C%C6%B0%E1%BB%9Dng-100071262357256/" TargetMode="External"/><Relationship Id="rId1582" Type="http://schemas.openxmlformats.org/officeDocument/2006/relationships/hyperlink" Target="https://www.facebook.com/p/Tu%E1%BB%95i-tr%E1%BA%BB-C%C3%B4ng-an-Th%C3%A1i-B%C3%ACnh-100068113789461/" TargetMode="External"/><Relationship Id="rId2219" Type="http://schemas.openxmlformats.org/officeDocument/2006/relationships/hyperlink" Target="https://cauke.travinh.gov.vn/" TargetMode="External"/><Relationship Id="rId2426" Type="http://schemas.openxmlformats.org/officeDocument/2006/relationships/hyperlink" Target="https://quevo.bacninh.gov.vn/news/-/details/22344/xa-ngoc-xa" TargetMode="External"/><Relationship Id="rId2633" Type="http://schemas.openxmlformats.org/officeDocument/2006/relationships/hyperlink" Target="https://lucngan.bacgiang.gov.vn/chi-tiet-tin-tuc/-/asset_publisher/Enp27vgshTez/content/xa-phong-van-tap-trung-thuc-hien-chi-thi-so-17-ve-moi-truong" TargetMode="External"/><Relationship Id="rId81" Type="http://schemas.openxmlformats.org/officeDocument/2006/relationships/hyperlink" Target="https://www.facebook.com/C%C3%B4ng-an-x%C3%A3-Ph%C3%BA-L%C3%A2m-C%C3%B4ng-an-Th%E1%BB%8B-x%C3%A3-Nghi-S%C6%A1n-107232228276228/" TargetMode="External"/><Relationship Id="rId605" Type="http://schemas.openxmlformats.org/officeDocument/2006/relationships/hyperlink" Target="https://www.facebook.com/C%C3%B4ng-an-x%C3%A3-Bao-La-huy%E1%BB%87n-Mai-Ch%C3%A2uHB-102605781930222/" TargetMode="External"/><Relationship Id="rId812" Type="http://schemas.openxmlformats.org/officeDocument/2006/relationships/hyperlink" Target="https://www.facebook.com/C%C3%B4ng-an-Tr%C3%A0-Gi%C3%A1c-106758278359412" TargetMode="External"/><Relationship Id="rId1028" Type="http://schemas.openxmlformats.org/officeDocument/2006/relationships/hyperlink" Target="https://www.duytien.gov.vn/" TargetMode="External"/><Relationship Id="rId1235" Type="http://schemas.openxmlformats.org/officeDocument/2006/relationships/hyperlink" Target="https://daklak.gov.vn/" TargetMode="External"/><Relationship Id="rId1442" Type="http://schemas.openxmlformats.org/officeDocument/2006/relationships/hyperlink" Target="https://www.facebook.com/CADKN/" TargetMode="External"/><Relationship Id="rId1887" Type="http://schemas.openxmlformats.org/officeDocument/2006/relationships/hyperlink" Target="https://www.facebook.com/tuoitrecongansonla/" TargetMode="External"/><Relationship Id="rId1302" Type="http://schemas.openxmlformats.org/officeDocument/2006/relationships/hyperlink" Target="https://www.facebook.com/p/C%C3%B4ng-an-Th%E1%BB%8B-tr%E1%BA%A5n-L%C3%A2m-%C3%9D-Y%C3%AAn-Nam-%C4%90%E1%BB%8Bnh-100080254186975/" TargetMode="External"/><Relationship Id="rId1747" Type="http://schemas.openxmlformats.org/officeDocument/2006/relationships/hyperlink" Target="http://cobi.binhgiang.haiduong.gov.vn/" TargetMode="External"/><Relationship Id="rId1954" Type="http://schemas.openxmlformats.org/officeDocument/2006/relationships/hyperlink" Target="https://www.facebook.com/conganhuongkhehatinh/?locale=es_LA" TargetMode="External"/><Relationship Id="rId39" Type="http://schemas.openxmlformats.org/officeDocument/2006/relationships/hyperlink" Target="https://www.facebook.com/C%C3%B4ng-an-x%C3%A3-Phi%C3%AAng-Ban-huy%E1%BB%87n-B%E1%BA%AFc-Y%C3%AAn-104167455230975" TargetMode="External"/><Relationship Id="rId1607" Type="http://schemas.openxmlformats.org/officeDocument/2006/relationships/hyperlink" Target="https://www.facebook.com/p/Tu%E1%BB%95i-tr%E1%BA%BB-C%C3%B4ng-an-TP-S%E1%BA%A7m-S%C6%A1n-100069346653553/?locale=te_IN" TargetMode="External"/><Relationship Id="rId1814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88" Type="http://schemas.openxmlformats.org/officeDocument/2006/relationships/hyperlink" Target="https://www.facebook.com/C%C3%B4ng-an-x%C3%A3-N%C3%A0-S%C3%A1y-huy%E1%BB%87n-Tu%E1%BA%A7n-Gi%C3%A1o-110727804524789/" TargetMode="External"/><Relationship Id="rId395" Type="http://schemas.openxmlformats.org/officeDocument/2006/relationships/hyperlink" Target="https://www.facebook.com/C%C3%B4ng-an-x%C3%A3-Lam-S%C6%A1n-Ng%E1%BB%8Dc-L%E1%BA%B7c-Thanh-H%C3%B3a-106696961396296/" TargetMode="External"/><Relationship Id="rId2076" Type="http://schemas.openxmlformats.org/officeDocument/2006/relationships/hyperlink" Target="https://dongphu.binhphuoc.gov.vn/vi/co-cau-to-chuc/vieworg/Thi-tran-Tan-Phu-19/" TargetMode="External"/><Relationship Id="rId2283" Type="http://schemas.openxmlformats.org/officeDocument/2006/relationships/hyperlink" Target="https://www.facebook.com/p/C%C3%B4ng-an-x%C3%A3-M%C6%B0%E1%BB%9Dng-L%E1%BA%A1n-huy%E1%BB%87n-M%C6%B0%E1%BB%9Dng-%E1%BA%A2ng-100080294753297/" TargetMode="External"/><Relationship Id="rId2490" Type="http://schemas.openxmlformats.org/officeDocument/2006/relationships/hyperlink" Target="https://www.facebook.com/p/Tu%E1%BB%95i-tr%E1%BA%BB-C%C3%B4ng-an-huy%E1%BB%87n-L%E1%BB%99c-B%C3%ACnh-100063492099584/" TargetMode="External"/><Relationship Id="rId2588" Type="http://schemas.openxmlformats.org/officeDocument/2006/relationships/hyperlink" Target="https://mc.ninhthuan.gov.vn/portaldvc/KenhTin/dich-vu-cong-truc-tuyen.aspx?_dv=000-22-31-H43" TargetMode="External"/><Relationship Id="rId255" Type="http://schemas.openxmlformats.org/officeDocument/2006/relationships/hyperlink" Target="https://www.facebook.com/C%C3%B4ng-an-x%C3%A3-M%C3%B9-C%E1%BA%A3-111023111639271/" TargetMode="External"/><Relationship Id="rId462" Type="http://schemas.openxmlformats.org/officeDocument/2006/relationships/hyperlink" Target="https://www.facebook.com/C%C3%B4ng-an-x%C3%A3-H%C3%A1t-L%E1%BB%ABu-108674734636543/" TargetMode="External"/><Relationship Id="rId1092" Type="http://schemas.openxmlformats.org/officeDocument/2006/relationships/hyperlink" Target="https://www.duytien.gov.vn/" TargetMode="External"/><Relationship Id="rId1397" Type="http://schemas.openxmlformats.org/officeDocument/2006/relationships/hyperlink" Target="https://vksnd.gialai.gov.vn/VKSND-huyen-thi-xa-thanh-pho/Vien-KSND-huyen-Mang-Yang-truc-tiep-kiem-sat-viec-thi-hanh-an-hinh-su-tai-UBND-cap-xa-1288.html" TargetMode="External"/><Relationship Id="rId2143" Type="http://schemas.openxmlformats.org/officeDocument/2006/relationships/hyperlink" Target="https://www.facebook.com/p/C%C3%B4ng-an-th%E1%BB%8B-tr%E1%BA%A5n-L%E1%BA%A1c-D%C6%B0%C6%A1ng-100087307715041/" TargetMode="External"/><Relationship Id="rId2350" Type="http://schemas.openxmlformats.org/officeDocument/2006/relationships/hyperlink" Target="https://www.bacninh.gov.vn/web/xa-minh-tan/uy-ban-nhan-dan" TargetMode="External"/><Relationship Id="rId115" Type="http://schemas.openxmlformats.org/officeDocument/2006/relationships/hyperlink" Target="https://www.facebook.com/C%C3%B4ng-an-x%C3%A3-Ninh-Gia-%C4%90%E1%BB%A9c-Tr%E1%BB%8Dng-L%C3%A2m-%C4%90%E1%BB%93ng-109039711835689/" TargetMode="External"/><Relationship Id="rId322" Type="http://schemas.openxmlformats.org/officeDocument/2006/relationships/hyperlink" Target="https://www.facebook.com/profile.php?id=100070995235930" TargetMode="External"/><Relationship Id="rId767" Type="http://schemas.openxmlformats.org/officeDocument/2006/relationships/hyperlink" Target="https://www.facebook.com/C%C3%B4ng-an-x%C3%A3-%C4%90%E1%BA%A1i-%C4%90%E1%BB%93ng-106612551375669/" TargetMode="External"/><Relationship Id="rId974" Type="http://schemas.openxmlformats.org/officeDocument/2006/relationships/hyperlink" Target="https://www.facebook.com/C%C3%B4ng-An-Ph%C6%B0%E1%BB%9Dng-5-TP-B%E1%BA%BFn-Tre-104701205361271/" TargetMode="External"/><Relationship Id="rId2003" Type="http://schemas.openxmlformats.org/officeDocument/2006/relationships/hyperlink" Target="https://nhoquan.ninhbinh.gov.vn/" TargetMode="External"/><Relationship Id="rId2210" Type="http://schemas.openxmlformats.org/officeDocument/2006/relationships/hyperlink" Target="https://godau.tayninh.gov.vn/vi/page/Uy-ban-nhan-dan-Thi-Tran.html" TargetMode="External"/><Relationship Id="rId2448" Type="http://schemas.openxmlformats.org/officeDocument/2006/relationships/hyperlink" Target="https://nghiamai.nghiadan.nghean.gov.vn/" TargetMode="External"/><Relationship Id="rId2655" Type="http://schemas.openxmlformats.org/officeDocument/2006/relationships/hyperlink" Target="https://quangthach.quangxuong.thanhhoa.gov.vn/" TargetMode="External"/><Relationship Id="rId627" Type="http://schemas.openxmlformats.org/officeDocument/2006/relationships/hyperlink" Target="https://www.facebook.com/C%C3%B4ng-an-x%C3%A3-B%C3%ACnh-Y%C3%AAn-huy%E1%BB%87n-S%C6%A1n-D%C6%B0%C6%A1ng-100577252678314" TargetMode="External"/><Relationship Id="rId834" Type="http://schemas.openxmlformats.org/officeDocument/2006/relationships/hyperlink" Target="https://www.facebook.com/C%C3%B4ng-an-th%E1%BB%8B-tr%E1%BA%A5n-Long-Th%C3%A0nh-111848231147483/" TargetMode="External"/><Relationship Id="rId1257" Type="http://schemas.openxmlformats.org/officeDocument/2006/relationships/hyperlink" Target="https://donghoi.quangbinh.gov.vn/" TargetMode="External"/><Relationship Id="rId1464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1" Type="http://schemas.openxmlformats.org/officeDocument/2006/relationships/hyperlink" Target="https://www.facebook.com/people/C%C3%B4ng-an-x%C3%A3-B%E1%BA%A3n-Ngo%E1%BA%A1i/100080170030689/" TargetMode="External"/><Relationship Id="rId2308" Type="http://schemas.openxmlformats.org/officeDocument/2006/relationships/hyperlink" Target="https://www.facebook.com/p/C%C3%B4ng-an-x%C3%A3-M%E1%BB%B9-Kh%C3%A1nh-100081653836667/" TargetMode="External"/><Relationship Id="rId2515" Type="http://schemas.openxmlformats.org/officeDocument/2006/relationships/hyperlink" Target="https://www.facebook.com/p/C%C3%B4ng-an-x%C3%A3-Ph%C3%B9ng-Nguy%C3%AAn-100070679190273/" TargetMode="External"/><Relationship Id="rId901" Type="http://schemas.openxmlformats.org/officeDocument/2006/relationships/hyperlink" Target="https://www.facebook.com/C%C3%B4ng-an-Ph%C6%B0%E1%BB%9Dng-T%C3%A2n-%C4%90%E1%BB%8Bnh-B%E1%BA%BFn-C%C3%A1t-102860112043389/" TargetMode="External"/><Relationship Id="rId1117" Type="http://schemas.openxmlformats.org/officeDocument/2006/relationships/hyperlink" Target="http://minhtan.kinhmon.haiduong.gov.vn/" TargetMode="External"/><Relationship Id="rId1324" Type="http://schemas.openxmlformats.org/officeDocument/2006/relationships/hyperlink" Target="http://saovang.thoxuan.thanhhoa.gov.vn/web/trang-chu/bo-may-hanh-chinh/uy-ban-nhan-dan-xa/bo-may-hanh-chinh-uy-ban-nhan-dan-thi-tran-sao-vang.html" TargetMode="External"/><Relationship Id="rId1531" Type="http://schemas.openxmlformats.org/officeDocument/2006/relationships/hyperlink" Target="http://congbao.phutho.gov.vn/tong-tap.html?classification=2&amp;unitid=3&amp;pageIndex=53" TargetMode="External"/><Relationship Id="rId1769" Type="http://schemas.openxmlformats.org/officeDocument/2006/relationships/hyperlink" Target="https://chauhunga.vinhloi.baclieu.gov.vn/" TargetMode="External"/><Relationship Id="rId1976" Type="http://schemas.openxmlformats.org/officeDocument/2006/relationships/hyperlink" Target="https://www.quangninh.gov.vn/" TargetMode="External"/><Relationship Id="rId30" Type="http://schemas.openxmlformats.org/officeDocument/2006/relationships/hyperlink" Target="https://www.facebook.com/C%C3%B4ng-an-x%C3%A3-Qu%C3%A0i-Cang-106814498266679/" TargetMode="External"/><Relationship Id="rId1629" Type="http://schemas.openxmlformats.org/officeDocument/2006/relationships/hyperlink" Target="https://www.facebook.com/p/C%C3%B4ng-an-x%C3%A3-B%C3%ACnh-Ph%C3%BA-_-B%E1%BA%BFn-Tre-100070546592431/" TargetMode="External"/><Relationship Id="rId1836" Type="http://schemas.openxmlformats.org/officeDocument/2006/relationships/hyperlink" Target="https://chiengsinh.tuangiao.gov.vn/" TargetMode="External"/><Relationship Id="rId1903" Type="http://schemas.openxmlformats.org/officeDocument/2006/relationships/hyperlink" Target="https://giaxuan.giavien.ninhbinh.gov.vn/" TargetMode="External"/><Relationship Id="rId2098" Type="http://schemas.openxmlformats.org/officeDocument/2006/relationships/hyperlink" Target="https://dichvucong.gov.vn/p/home/dvc-tthc-co-quan-chi-tiet.html?id=384284" TargetMode="External"/><Relationship Id="rId277" Type="http://schemas.openxmlformats.org/officeDocument/2006/relationships/hyperlink" Target="https://www.facebook.com/profile.php?id=100075801682686" TargetMode="External"/><Relationship Id="rId484" Type="http://schemas.openxmlformats.org/officeDocument/2006/relationships/hyperlink" Target="https://www.facebook.com/C%C3%B4ng-an-x%C3%A3-Giao-Th%E1%BA%A1nh-Th%E1%BA%A1nh-Ph%C3%BA-B%E1%BA%BFn-Tre-105614791751924/" TargetMode="External"/><Relationship Id="rId2165" Type="http://schemas.openxmlformats.org/officeDocument/2006/relationships/hyperlink" Target="https://www.facebook.com/conganthitranquanhau/" TargetMode="External"/><Relationship Id="rId137" Type="http://schemas.openxmlformats.org/officeDocument/2006/relationships/hyperlink" Target="https://www.facebook.com/C%C3%B4ng-an-x%C3%A3-Ngh%C4%A9a-Mai-105977731619225" TargetMode="External"/><Relationship Id="rId344" Type="http://schemas.openxmlformats.org/officeDocument/2006/relationships/hyperlink" Target="https://www.facebook.com/profile.php?id=100062932765152" TargetMode="External"/><Relationship Id="rId691" Type="http://schemas.openxmlformats.org/officeDocument/2006/relationships/hyperlink" Target="https://www.facebook.com/C%C3%B4ng-an-x%C3%A3-An-D%C5%A9ng-107531338320713/" TargetMode="External"/><Relationship Id="rId789" Type="http://schemas.openxmlformats.org/officeDocument/2006/relationships/hyperlink" Target="https://www.facebook.com/C%C3%B4ng-An-x%C3%A3-%C4%90%C3%B4ng-Ho%C3%A0-Ch%C3%A2u-Th%C3%A0nh-t%E1%BB%89nh-Ti%E1%BB%81n-Giang-104489875245922/" TargetMode="External"/><Relationship Id="rId996" Type="http://schemas.openxmlformats.org/officeDocument/2006/relationships/hyperlink" Target="https://www.facebook.com/C%C3%B4ng-an-huy%E1%BB%87n-V%C4%A9nh-L%E1%BB%A3i-t%E1%BB%89nh-B%E1%BA%A1c-Li%C3%AAu-102601219175219/" TargetMode="External"/><Relationship Id="rId2025" Type="http://schemas.openxmlformats.org/officeDocument/2006/relationships/hyperlink" Target="https://congbobanan.toaan.gov.vn/3ta1182835t1cvn/" TargetMode="External"/><Relationship Id="rId2372" Type="http://schemas.openxmlformats.org/officeDocument/2006/relationships/hyperlink" Target="https://tamduong.laichau.gov.vn/index.php/he-thong-to-chuc/xa-thi-tran/Xa-Na-Tam-11.html" TargetMode="External"/><Relationship Id="rId2677" Type="http://schemas.openxmlformats.org/officeDocument/2006/relationships/hyperlink" Target="http://quoison.chauthanh.bentre.gov.vn/" TargetMode="External"/><Relationship Id="rId551" Type="http://schemas.openxmlformats.org/officeDocument/2006/relationships/hyperlink" Target="https://www.facebook.com/C%C3%B4ng-an-x%C3%A3-Ch%C6%B0-A-Thai-huy%E1%BB%87n-Ph%C3%BA-Thi%E1%BB%87n-936508776686034/" TargetMode="External"/><Relationship Id="rId649" Type="http://schemas.openxmlformats.org/officeDocument/2006/relationships/hyperlink" Target="https://www.facebook.com/C%C3%B4ng-an-x%C3%A3-B%C3%ACnh-Ki%E1%BB%81u-huy%E1%BB%87n-Kho%C3%A1i-Ch%C3%A2u-111722978229054" TargetMode="External"/><Relationship Id="rId856" Type="http://schemas.openxmlformats.org/officeDocument/2006/relationships/hyperlink" Target="https://www.facebook.com/C%C3%B4ng-an-Th%C3%A0nh-Ph%E1%BB%91-H%E1%BB%93-Ch%C3%AD-Minh-100906212559919/" TargetMode="External"/><Relationship Id="rId1181" Type="http://schemas.openxmlformats.org/officeDocument/2006/relationships/hyperlink" Target="https://tpthanhhoa.thanhhoa.gov.vn/web/gioi-thieu-chung/tin-tuc/van-hoa-xa-hoi/phuong-tao-xuyen-ky-niem-20-nam-ngay-doanh-nhan-viet-nam-trao-tien-ung-ho-thuc-hien-chi-thi-so-22-va-ra-mat-bch-hoi-doanh-nghiep-phuong-tao-xuyen.html" TargetMode="External"/><Relationship Id="rId1279" Type="http://schemas.openxmlformats.org/officeDocument/2006/relationships/hyperlink" Target="https://sondong.bacgiang.gov.vn/chi-tiet-tin-tuc/-/asset_publisher/C55IVjY8YjNe/content/thi-tran-an-chau" TargetMode="External"/><Relationship Id="rId1486" Type="http://schemas.openxmlformats.org/officeDocument/2006/relationships/hyperlink" Target="https://dongvan.tanky.nghean.gov.vn/" TargetMode="External"/><Relationship Id="rId2232" Type="http://schemas.openxmlformats.org/officeDocument/2006/relationships/hyperlink" Target="https://lienson.giavien.ninhbinh.gov.vn/" TargetMode="External"/><Relationship Id="rId2537" Type="http://schemas.openxmlformats.org/officeDocument/2006/relationships/hyperlink" Target="http://phucxuan.thainguyencity.gov.vn/bo-may-to-chuc" TargetMode="External"/><Relationship Id="rId204" Type="http://schemas.openxmlformats.org/officeDocument/2006/relationships/hyperlink" Target="https://www.facebook.com/C%C3%B4ng-an-x%C3%A3-Minh-B%E1%BA%A3o-th%C3%A0nh-ph%E1%BB%91-Y%C3%AAn-B%C3%A1i-104715891746620/" TargetMode="External"/><Relationship Id="rId411" Type="http://schemas.openxmlformats.org/officeDocument/2006/relationships/hyperlink" Target="https://www.facebook.com/C%C3%B4ng-an-x%C3%A3-L%E1%BA%A1c-L%C6%B0%C6%A1ng-107802644752020/" TargetMode="External"/><Relationship Id="rId509" Type="http://schemas.openxmlformats.org/officeDocument/2006/relationships/hyperlink" Target="https://www.facebook.com/C%C3%B4ng-an-x%C3%A3-Chi-L%C4%83ng-Nam-110247461132649/" TargetMode="External"/><Relationship Id="rId1041" Type="http://schemas.openxmlformats.org/officeDocument/2006/relationships/hyperlink" Target="https://portal.vinhlong.gov.vn/portal/wpphuong3/wpx/page/content.cpx?menu=e9ca527051520b6eae0643ba" TargetMode="External"/><Relationship Id="rId1139" Type="http://schemas.openxmlformats.org/officeDocument/2006/relationships/hyperlink" Target="https://ninhson.tayninh.gov.vn/" TargetMode="External"/><Relationship Id="rId1346" Type="http://schemas.openxmlformats.org/officeDocument/2006/relationships/hyperlink" Target="https://kimson.ninhbinh.gov.vn/gioi-thieu/xa-an-hoa" TargetMode="External"/><Relationship Id="rId1693" Type="http://schemas.openxmlformats.org/officeDocument/2006/relationships/hyperlink" Target="https://doluong.nghean.gov.vn/bac-son/gioi-thieu-chung-xa-bac-son-365180" TargetMode="External"/><Relationship Id="rId1998" Type="http://schemas.openxmlformats.org/officeDocument/2006/relationships/hyperlink" Target="https://www.facebook.com/p/C%C3%B4ng-an-x%C3%A3-L%E1%BA%A1c-V%C3%A2n-huy%E1%BB%87n-Nho-Quan-Ninh-B%C3%ACnh-100083142559874/" TargetMode="External"/><Relationship Id="rId716" Type="http://schemas.openxmlformats.org/officeDocument/2006/relationships/hyperlink" Target="https://www.facebook.com/C%C3%B4ng-an-x%C3%A3-%C4%90%E1%BB%A9c-L%C6%B0%C6%A1ng-huy%E1%BB%87n-%C4%90%E1%BA%A1i-T%E1%BB%AB-t%E1%BB%89nh-Th%C3%A1i-Nguy%C3%AAn-100871035640565/" TargetMode="External"/><Relationship Id="rId923" Type="http://schemas.openxmlformats.org/officeDocument/2006/relationships/hyperlink" Target="https://www.facebook.com/C%C3%B4ng-an-ph%C6%B0%E1%BB%9Dng-Ph%C3%A1o-%C4%90%C3%A0i-104791188966337/" TargetMode="External"/><Relationship Id="rId1553" Type="http://schemas.openxmlformats.org/officeDocument/2006/relationships/hyperlink" Target="http://thanhpho.tuyenquang.gov.vn/vi/tin-bai/le-cong-bo-va-trao-quyet-dinh-cua-ubnd-tinh-cong-nhan-cac-xa-thai-long-an-khang-kim-phu-dat-chuan-nong-thon-moi-nang-cao?type=NEWS&amp;id=115764" TargetMode="External"/><Relationship Id="rId1760" Type="http://schemas.openxmlformats.org/officeDocument/2006/relationships/hyperlink" Target="https://www.facebook.com/TuoitreConganCaoBang/" TargetMode="External"/><Relationship Id="rId1858" Type="http://schemas.openxmlformats.org/officeDocument/2006/relationships/hyperlink" Target="https://www.nghean.gov.vn/kinh-te/xa-dien-doai-huyen-dien-chau-don-bang-cong-nhan-xa-dat-chuan-nong-thon-moi-633453" TargetMode="External"/><Relationship Id="rId2604" Type="http://schemas.openxmlformats.org/officeDocument/2006/relationships/hyperlink" Target="https://duongminhchau.tayninh.gov.vn/" TargetMode="External"/><Relationship Id="rId52" Type="http://schemas.openxmlformats.org/officeDocument/2006/relationships/hyperlink" Target="https://www.facebook.com/C%C3%B4ng-an-x%C3%A3-Ph%C6%B0%E1%BB%9Bc-Long-100901122663227/" TargetMode="External"/><Relationship Id="rId1206" Type="http://schemas.openxmlformats.org/officeDocument/2006/relationships/hyperlink" Target="https://bienhoa.dongnai.gov.vn/Pages/gioithieu.aspx?CatID=110" TargetMode="External"/><Relationship Id="rId1413" Type="http://schemas.openxmlformats.org/officeDocument/2006/relationships/hyperlink" Target="https://www.bacninh.gov.vn/web/xa-ai-ong/to-chuc-bo-may" TargetMode="External"/><Relationship Id="rId1620" Type="http://schemas.openxmlformats.org/officeDocument/2006/relationships/hyperlink" Target="https://binhduong.hoaan.caobang.gov.vn/" TargetMode="External"/><Relationship Id="rId1718" Type="http://schemas.openxmlformats.org/officeDocument/2006/relationships/hyperlink" Target="https://congthanh.yenthanh.nghean.gov.vn/" TargetMode="External"/><Relationship Id="rId1925" Type="http://schemas.openxmlformats.org/officeDocument/2006/relationships/hyperlink" Target="https://caibe.tiengiang.gov.vn/xa-hoa-khanh" TargetMode="External"/><Relationship Id="rId299" Type="http://schemas.openxmlformats.org/officeDocument/2006/relationships/hyperlink" Target="https://www.facebook.com/profile.php?id=100069246517834" TargetMode="External"/><Relationship Id="rId2187" Type="http://schemas.openxmlformats.org/officeDocument/2006/relationships/hyperlink" Target="https://nuithanh.quangnam.gov.vn/webcenter/portal/nuithanh" TargetMode="External"/><Relationship Id="rId2394" Type="http://schemas.openxmlformats.org/officeDocument/2006/relationships/hyperlink" Target="https://namson.doluong.nghean.gov.vn/" TargetMode="External"/><Relationship Id="rId159" Type="http://schemas.openxmlformats.org/officeDocument/2006/relationships/hyperlink" Target="https://www.facebook.com/C%C3%B4ng-an-x%C3%A3-Ng%E1%BB%8Dc-Chi%E1%BA%BFn-M%C6%B0%E1%BB%9Dng-La-S%C6%A1n-La-107782391462029/" TargetMode="External"/><Relationship Id="rId366" Type="http://schemas.openxmlformats.org/officeDocument/2006/relationships/hyperlink" Target="https://www.facebook.com/people/C%C3%B4ng-an-th%E1%BB%8B-tr%E1%BA%A5n-Di%C3%AAu-Tr%C3%AC-Tuy-Ph%C6%B0%E1%BB%9Bc-B%C3%ACnh-%C4%90%E1%BB%8Bnh/100081552703138/" TargetMode="External"/><Relationship Id="rId573" Type="http://schemas.openxmlformats.org/officeDocument/2006/relationships/hyperlink" Target="https://www.facebook.com/C%C3%B4ng-an-x%C3%A3-Cam-C%E1%BB%8Dn-105973652143658/" TargetMode="External"/><Relationship Id="rId780" Type="http://schemas.openxmlformats.org/officeDocument/2006/relationships/hyperlink" Target="https://www.facebook.com/C%C3%B4ng-an-x%C3%A3-%C4%90%C4%83k-Choong-103061142460489/" TargetMode="External"/><Relationship Id="rId2047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2254" Type="http://schemas.openxmlformats.org/officeDocument/2006/relationships/hyperlink" Target="https://www.facebook.com/CAXLongVinh/" TargetMode="External"/><Relationship Id="rId2461" Type="http://schemas.openxmlformats.org/officeDocument/2006/relationships/hyperlink" Target="https://bacninh.gov.vn/news/-/details/20182/tam-inh-chi-cong-tac-bi-thu-ang-uy-va-chu-tich-ubnd-xa-nguyet-uc" TargetMode="External"/><Relationship Id="rId226" Type="http://schemas.openxmlformats.org/officeDocument/2006/relationships/hyperlink" Target="https://www.facebook.com/C%C3%B4ng-an-x%C3%A3-M%E1%BB%B9-H%C6%B0ng-106430204946397/" TargetMode="External"/><Relationship Id="rId433" Type="http://schemas.openxmlformats.org/officeDocument/2006/relationships/hyperlink" Target="https://www.facebook.com/C%C3%B4ng-An-X%C3%A3-H%C6%B0ng-Th%E1%BB%8Bnh-B%E1%BA%A3o-L%E1%BA%A1c-106452901540959/" TargetMode="External"/><Relationship Id="rId878" Type="http://schemas.openxmlformats.org/officeDocument/2006/relationships/hyperlink" Target="https://www.facebook.com/C%C3%B4ng-an-ph%C6%B0%E1%BB%9Dng-V%E1%BA%A1n-An-TP-B%E1%BA%AFc-Ninh-107983878339200/" TargetMode="External"/><Relationship Id="rId1063" Type="http://schemas.openxmlformats.org/officeDocument/2006/relationships/hyperlink" Target="https://www.facebook.com/100071932478336" TargetMode="External"/><Relationship Id="rId1270" Type="http://schemas.openxmlformats.org/officeDocument/2006/relationships/hyperlink" Target="https://www.facebook.com/p/C%C3%B4ng-an-th%C3%A0nh-ph%E1%BB%91-T%E1%BB%AB-S%C6%A1n-100077861983649/" TargetMode="External"/><Relationship Id="rId2114" Type="http://schemas.openxmlformats.org/officeDocument/2006/relationships/hyperlink" Target="https://kongchro.gialai.gov.vn/" TargetMode="External"/><Relationship Id="rId2559" Type="http://schemas.openxmlformats.org/officeDocument/2006/relationships/hyperlink" Target="https://www.facebook.com/p/C%C3%B4ng-an-x%C3%A3-Ph%C3%BA-M%E1%BB%B9-T%C3%A2n-Ph%C6%B0%E1%BB%9Bc-Ti%E1%BB%81n-Giang-100066471322838/" TargetMode="External"/><Relationship Id="rId640" Type="http://schemas.openxmlformats.org/officeDocument/2006/relationships/hyperlink" Target="https://www.facebook.com/C%C3%B4ng-an-x%C3%A3-B%C3%ACnh-Qu%E1%BA%BF-115952573644152" TargetMode="External"/><Relationship Id="rId738" Type="http://schemas.openxmlformats.org/officeDocument/2006/relationships/hyperlink" Target="https://www.facebook.com/C%C3%B4ng-an-x%C3%A3-%C4%90%E1%BB%8Bnh-Trung-101724568800978/" TargetMode="External"/><Relationship Id="rId945" Type="http://schemas.openxmlformats.org/officeDocument/2006/relationships/hyperlink" Target="https://www.facebook.com/C%C3%B4ng-an-ph%C6%B0%E1%BB%9Dng-Kinh-Dinh-TPPhan-Rang-Th%C3%A1p-Ch%C3%A0m-t%E1%BB%89nh-Ninh-Thu%E1%BA%ADn-100884222316765/" TargetMode="External"/><Relationship Id="rId1368" Type="http://schemas.openxmlformats.org/officeDocument/2006/relationships/hyperlink" Target="https://www.bacninh.gov.vn/web/xa-inh-to/news/-/details/20940945/to-chuc-bo-may-xa-inh-to" TargetMode="External"/><Relationship Id="rId1575" Type="http://schemas.openxmlformats.org/officeDocument/2006/relationships/hyperlink" Target="https://www.facebook.com/p/C%C3%B4ng-an-x%C3%A3-An-Ph%C6%B0%E1%BB%9Bc-huy%E1%BB%87n-Mang-Th%C3%ADt-100081520162363/" TargetMode="External"/><Relationship Id="rId1782" Type="http://schemas.openxmlformats.org/officeDocument/2006/relationships/hyperlink" Target="https://sovhttdl.yenbai.gov.vn/noidung/tintuc/Pages/chi-tiet-tin-tuc.aspx?ItemID=943&amp;l=Tinhoatdong" TargetMode="External"/><Relationship Id="rId2321" Type="http://schemas.openxmlformats.org/officeDocument/2006/relationships/hyperlink" Target="https://dichvucong.namdinh.gov.vn/portaldvc/KenhTin/dich-vu-cong-truc-tuyen.aspx?_dv=9D8F09A7-E7FC-DD1E-1D3B-01A62CAB7FBD" TargetMode="External"/><Relationship Id="rId2419" Type="http://schemas.openxmlformats.org/officeDocument/2006/relationships/hyperlink" Target="https://www.facebook.com/p/C%C3%B4ng-an-x%C3%A3-Ng%E1%BB%8Dc-Li%C3%AAn-huy%E1%BB%87n-Ng%E1%BB%8Dc-L%E1%BA%B7c-t%E1%BB%89nh-Thanh-Ho%C3%A1-100062706443022/" TargetMode="External"/><Relationship Id="rId2626" Type="http://schemas.openxmlformats.org/officeDocument/2006/relationships/hyperlink" Target="https://vanyen.yenbai.gov.vn/to-chuc-bo-may/cac-xa-thi-tran/?UserKey=Xa-Phong-Du-Thuong" TargetMode="External"/><Relationship Id="rId74" Type="http://schemas.openxmlformats.org/officeDocument/2006/relationships/hyperlink" Target="https://www.facebook.com/C%C3%B4ng-an-x%C3%A3-Ph%C3%BA-Nghi%C3%AAm-110512937497549/" TargetMode="External"/><Relationship Id="rId500" Type="http://schemas.openxmlformats.org/officeDocument/2006/relationships/hyperlink" Target="https://www.facebook.com/C%C3%B4ng-an-x%C3%A3-D%E1%BB%8B-N%E1%BA%ADu-106677735060125/" TargetMode="External"/><Relationship Id="rId805" Type="http://schemas.openxmlformats.org/officeDocument/2006/relationships/hyperlink" Target="https://www.facebook.com/C%C3%B4ng-an-x%C3%A3-%C3%94ng-%C4%90%C3%ACnh-100254736094046/" TargetMode="External"/><Relationship Id="rId1130" Type="http://schemas.openxmlformats.org/officeDocument/2006/relationships/hyperlink" Target="https://www.facebook.com/p/C%C3%B4ng-an-Ph%C6%B0%E1%BB%9Dng-Nguy%C3%AAn-B%C3%ACnh-Th%E1%BB%8B-x%C3%A3-Nghi-S%C6%A1n-100064820378549/?locale=vi_VN" TargetMode="External"/><Relationship Id="rId1228" Type="http://schemas.openxmlformats.org/officeDocument/2006/relationships/hyperlink" Target="https://xuanphu.songcau.phuyen.gov.vn/" TargetMode="External"/><Relationship Id="rId1435" Type="http://schemas.openxmlformats.org/officeDocument/2006/relationships/hyperlink" Target="https://doluong.nghean.gov.vn/dai-son/gioi-thieu-chung-xa-dai-son-365203" TargetMode="External"/><Relationship Id="rId1642" Type="http://schemas.openxmlformats.org/officeDocument/2006/relationships/hyperlink" Target="https://www.facebook.com/p/C%C3%B4ng-an-x%C3%A3-B%C3%ACnh-S%C6%A1n-L%E1%BB%A5c-Nam-B%E1%BA%AFc-Giang-100080489739167/" TargetMode="External"/><Relationship Id="rId1947" Type="http://schemas.openxmlformats.org/officeDocument/2006/relationships/hyperlink" Target="https://doanhung.phutho.gov.vn/Chuyen-muc-tin/Chi-tiet-tin/tabid/92/title/10034/ctitle/18/Default.aspx" TargetMode="External"/><Relationship Id="rId1502" Type="http://schemas.openxmlformats.org/officeDocument/2006/relationships/hyperlink" Target="https://ducluong.daitu.thainguyen.gov.vn/" TargetMode="External"/><Relationship Id="rId1807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90" Type="http://schemas.openxmlformats.org/officeDocument/2006/relationships/hyperlink" Target="https://www.facebook.com/profile.php?id=100069273704332" TargetMode="External"/><Relationship Id="rId388" Type="http://schemas.openxmlformats.org/officeDocument/2006/relationships/hyperlink" Target="https://www.facebook.com/ConganthitranPhuocBuu" TargetMode="External"/><Relationship Id="rId2069" Type="http://schemas.openxmlformats.org/officeDocument/2006/relationships/hyperlink" Target="https://tuyphuoc.binhdinh.gov.vn/" TargetMode="External"/><Relationship Id="rId150" Type="http://schemas.openxmlformats.org/officeDocument/2006/relationships/hyperlink" Target="https://www.facebook.com/C%C3%B4ng-an-x%C3%A3-Nga-Qu%C3%A1n-Tr%E1%BA%A5n-Y%C3%AAn-101917405335513/" TargetMode="External"/><Relationship Id="rId595" Type="http://schemas.openxmlformats.org/officeDocument/2006/relationships/hyperlink" Target="https://www.facebook.com/C%C3%B4ng-an-x%C3%A3-C%C3%B4ng-Th%C3%A0nh-237469234873192/" TargetMode="External"/><Relationship Id="rId2276" Type="http://schemas.openxmlformats.org/officeDocument/2006/relationships/hyperlink" Target="https://muongchanh.muonglat.thanhhoa.gov.vn/" TargetMode="External"/><Relationship Id="rId2483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248" Type="http://schemas.openxmlformats.org/officeDocument/2006/relationships/hyperlink" Target="https://www.facebook.com/C%C3%B4ng-an-x%C3%A3-M%C6%B0%E1%BB%9Dng-C%C6%A1i-huy%E1%BB%87n-Ph%C3%B9-Y%C3%AAn-t%E1%BB%89nh-S%C6%A1n-La-106965971617879/" TargetMode="External"/><Relationship Id="rId455" Type="http://schemas.openxmlformats.org/officeDocument/2006/relationships/hyperlink" Target="https://www.facebook.com/C%C3%B4ng-an-x%C3%A3-H%C3%B2a-Th%E1%BA%A1nh-huy%E1%BB%87n-Tam-B%C3%ACnh-T%E1%BB%89nh-V%C4%A9nh-Long-102725365477423/" TargetMode="External"/><Relationship Id="rId662" Type="http://schemas.openxmlformats.org/officeDocument/2006/relationships/hyperlink" Target="https://www.facebook.com/C%C3%B4ng-an-x%C3%A3-An-Vinh-101163345926538/" TargetMode="External"/><Relationship Id="rId1085" Type="http://schemas.openxmlformats.org/officeDocument/2006/relationships/hyperlink" Target="https://www.facebook.com/p/C%C3%B4ng-an-ph%C6%B0%E1%BB%9Dng-H%E1%BB%93ng-H%C3%A0-Th%C3%A0nh-ph%E1%BB%91-Y%C3%AAn-B%C3%A1i-100066442728369/" TargetMode="External"/><Relationship Id="rId1292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2136" Type="http://schemas.openxmlformats.org/officeDocument/2006/relationships/hyperlink" Target="https://www.facebook.com/p/C%C3%B4ng-an-huy%E1%BB%87n-T%C3%A2n-Hi%E1%BB%87p-100069475322179/?locale=vi_VN" TargetMode="External"/><Relationship Id="rId2343" Type="http://schemas.openxmlformats.org/officeDocument/2006/relationships/hyperlink" Target="https://vinhyen.vinhphuc.gov.vn/ct/cms/tintuc/Lists/ThoiSuTongHop/View_Detail.aspx?ItemID=5499" TargetMode="External"/><Relationship Id="rId2550" Type="http://schemas.openxmlformats.org/officeDocument/2006/relationships/hyperlink" Target="https://phulam.phutan.angiang.gov.vn/" TargetMode="External"/><Relationship Id="rId108" Type="http://schemas.openxmlformats.org/officeDocument/2006/relationships/hyperlink" Target="https://www.facebook.com/C%C3%B4ng-an-x%C3%A3-P%C3%BA-Nhung-huy%E1%BB%87n-Tu%E1%BA%A7n-Gi%C3%A1o-105204805088672/" TargetMode="External"/><Relationship Id="rId315" Type="http://schemas.openxmlformats.org/officeDocument/2006/relationships/hyperlink" Target="https://www.facebook.com/profile.php?id=100080304651820" TargetMode="External"/><Relationship Id="rId522" Type="http://schemas.openxmlformats.org/officeDocument/2006/relationships/hyperlink" Target="https://www.facebook.com/C%C3%B4ng-an-x%C3%A3-Chi%E1%BB%81ng-Mai-Mai-S%C6%A1n-101451395520586/" TargetMode="External"/><Relationship Id="rId967" Type="http://schemas.openxmlformats.org/officeDocument/2006/relationships/hyperlink" Target="https://www.facebook.com/C%C3%B4ng-an-Ph%C6%B0%E1%BB%9Dng-An-S%C6%A1n-101755938874962" TargetMode="External"/><Relationship Id="rId1152" Type="http://schemas.openxmlformats.org/officeDocument/2006/relationships/hyperlink" Target="https://www.facebook.com/p/C%C3%B4ng-an-Ph%C6%B0%E1%BB%9Dng-Ph%C3%BA-M%E1%BB%B9-100069552525358/" TargetMode="External"/><Relationship Id="rId1597" Type="http://schemas.openxmlformats.org/officeDocument/2006/relationships/hyperlink" Target="https://www.facebook.com/TuoitreCongantinhBinhDinh/" TargetMode="External"/><Relationship Id="rId2203" Type="http://schemas.openxmlformats.org/officeDocument/2006/relationships/hyperlink" Target="https://www.facebook.com/huunuoi.qlhcd20s/?locale=vi_VN" TargetMode="External"/><Relationship Id="rId2410" Type="http://schemas.openxmlformats.org/officeDocument/2006/relationships/hyperlink" Target="https://www.facebook.com/xadoannguphung/" TargetMode="External"/><Relationship Id="rId2648" Type="http://schemas.openxmlformats.org/officeDocument/2006/relationships/hyperlink" Target="https://quanghoa.quangxuong.thanhhoa.gov.vn/" TargetMode="External"/><Relationship Id="rId96" Type="http://schemas.openxmlformats.org/officeDocument/2006/relationships/hyperlink" Target="https://www.facebook.com/C%C3%B4ng-an-x%C3%A3-Ph%C3%BA-%C4%90%E1%BB%8Bnh-100294425945830/" TargetMode="External"/><Relationship Id="rId827" Type="http://schemas.openxmlformats.org/officeDocument/2006/relationships/hyperlink" Target="https://www.facebook.com/C%C3%B4ng-an-Th%E1%BB%8B-Tr%E1%BA%A5n-Ph%E1%BB%91-M%E1%BB%9Bi-Qu%E1%BA%BF-V%C3%B5-B%E1%BA%AFc-Ninh-100423775722449/" TargetMode="External"/><Relationship Id="rId1012" Type="http://schemas.openxmlformats.org/officeDocument/2006/relationships/hyperlink" Target="https://www.facebook.com/Congantinhlaichau/" TargetMode="External"/><Relationship Id="rId1457" Type="http://schemas.openxmlformats.org/officeDocument/2006/relationships/hyperlink" Target="https://www.facebook.com/p/C%C3%B4ng-an-x%C3%A3-%C4%90%E1%BB%8Bnh-Long-huy%E1%BB%87n-Y%C3%AAn-%C4%90%E1%BB%8Bnh-t%E1%BB%89nh-Thanh-Ho%C3%A1-100057926112181/" TargetMode="External"/><Relationship Id="rId1664" Type="http://schemas.openxmlformats.org/officeDocument/2006/relationships/hyperlink" Target="https://sotnmt.hatinh.gov.vn/sotnmt/plugin_upload/preview/news/3549/7953/Ductho.pdf" TargetMode="External"/><Relationship Id="rId1871" Type="http://schemas.openxmlformats.org/officeDocument/2006/relationships/hyperlink" Target="https://phuninh.phutho.gov.vn/" TargetMode="External"/><Relationship Id="rId2508" Type="http://schemas.openxmlformats.org/officeDocument/2006/relationships/hyperlink" Target="http://ubmt.quangbinh.gov.vn/3cms/xa-phu-hoa-huyen-quang-trach-da-long-trong-to-chuc-le-khanh-thanh-nha-vuot-lu-va-sinh-hoat-cong.htm" TargetMode="External"/><Relationship Id="rId1317" Type="http://schemas.openxmlformats.org/officeDocument/2006/relationships/hyperlink" Target="https://congbobanan.toaan.gov.vn/5ta1467363t1cvn/QD_Mai_Van_T.pdf" TargetMode="External"/><Relationship Id="rId1524" Type="http://schemas.openxmlformats.org/officeDocument/2006/relationships/hyperlink" Target="https://www.facebook.com/tuoitreconganquangnam/" TargetMode="External"/><Relationship Id="rId1731" Type="http://schemas.openxmlformats.org/officeDocument/2006/relationships/hyperlink" Target="https://www.facebook.com/p/C%C3%B4ng-an-x%C3%A3-C%E1%BA%A9m-H%C3%A0-huy%E1%BB%87n-C%E1%BA%A9m-Xuy%C3%AAn-t%E1%BB%89nh-H%C3%A0-T%C4%A9nh-100063571925130/" TargetMode="External"/><Relationship Id="rId1969" Type="http://schemas.openxmlformats.org/officeDocument/2006/relationships/hyperlink" Target="https://hungyenbac.hungnguyen.nghean.gov.vn/" TargetMode="External"/><Relationship Id="rId23" Type="http://schemas.openxmlformats.org/officeDocument/2006/relationships/hyperlink" Target="https://www.facebook.com/C%C3%B4ng-an-x%C3%A3-Qu%E1%BA%A3ng-H%C3%B2a-114449513800325/" TargetMode="External"/><Relationship Id="rId1829" Type="http://schemas.openxmlformats.org/officeDocument/2006/relationships/hyperlink" Target="https://www.facebook.com/p/C%C3%B4ng-an-x%C3%A3-Chi%E1%BB%81ng-Ng%C3%A0m-100063216250467/?locale=eu_ES" TargetMode="External"/><Relationship Id="rId2298" Type="http://schemas.openxmlformats.org/officeDocument/2006/relationships/hyperlink" Target="https://dichvucong.hungyen.gov.vn/dichvucong/hotline" TargetMode="External"/><Relationship Id="rId172" Type="http://schemas.openxmlformats.org/officeDocument/2006/relationships/hyperlink" Target="https://www.facebook.com/C%C3%B4ng-an-x%C3%A3-Nam-S%C6%A1n-huy%E1%BB%87n-Qu%E1%BB%B3-H%E1%BB%A3p-t%E1%BB%89nh-Ngh%E1%BB%87-An-107617208201368/" TargetMode="External"/><Relationship Id="rId477" Type="http://schemas.openxmlformats.org/officeDocument/2006/relationships/hyperlink" Target="https://www.facebook.com/C%C3%B4ng-an-X%C3%A3-Gia-Th%E1%BB%8Bnh-Huy%E1%BB%87n-Gia-Vi%E1%BB%85n-140683614814986/" TargetMode="External"/><Relationship Id="rId684" Type="http://schemas.openxmlformats.org/officeDocument/2006/relationships/hyperlink" Target="https://www.facebook.com/C%C3%B4ng-an-x%C3%A3-An-L%C6%B0%C6%A1ng-109994561166925/" TargetMode="External"/><Relationship Id="rId2060" Type="http://schemas.openxmlformats.org/officeDocument/2006/relationships/hyperlink" Target="https://www.facebook.com/tuoitrehuyencodo/" TargetMode="External"/><Relationship Id="rId2158" Type="http://schemas.openxmlformats.org/officeDocument/2006/relationships/hyperlink" Target="https://www.facebook.com/tuoitreconganquangbinh/" TargetMode="External"/><Relationship Id="rId2365" Type="http://schemas.openxmlformats.org/officeDocument/2006/relationships/hyperlink" Target="https://www.facebook.com/p/C%C3%B4ng-an-x%C3%A3-N%C3%A0-Ngh%E1%BB%8Bu-S%C3%B4ng-M%C3%A3-100066582707227/" TargetMode="External"/><Relationship Id="rId337" Type="http://schemas.openxmlformats.org/officeDocument/2006/relationships/hyperlink" Target="https://www.facebook.com/CATTPHUTUC.81" TargetMode="External"/><Relationship Id="rId891" Type="http://schemas.openxmlformats.org/officeDocument/2006/relationships/hyperlink" Target="https://www.facebook.com/C%C3%B4ng-an-ph%C6%B0%E1%BB%9Dng-Th%E1%BA%A5t-H%C3%B9ng-th%E1%BB%8B-x%C3%A3-Kinh-M%C3%B4n-t%E1%BB%89nh-H%E1%BA%A3i-D%C6%B0%C6%A1ng-134018742166134/" TargetMode="External"/><Relationship Id="rId989" Type="http://schemas.openxmlformats.org/officeDocument/2006/relationships/hyperlink" Target="https://www.facebook.com/C%C3%B4ng-an-ph%C6%B0%E1%BB%9Dng-%C4%90%C3%B4ng-Mai-th%E1%BB%8B-x%C3%A3-Qu%E1%BA%A3ng-Y%C3%AAn-103008129012134/" TargetMode="External"/><Relationship Id="rId2018" Type="http://schemas.openxmlformats.org/officeDocument/2006/relationships/hyperlink" Target="https://www.facebook.com/p/C%C3%B4ng-an-x%C3%A3-Lai-Th%C3%A0nh-huy%E1%BB%87n-Kim-S%C6%A1n-100071282305646/" TargetMode="External"/><Relationship Id="rId2572" Type="http://schemas.openxmlformats.org/officeDocument/2006/relationships/hyperlink" Target="https://phuson.quanhoa.thanhhoa.gov.vn/" TargetMode="External"/><Relationship Id="rId544" Type="http://schemas.openxmlformats.org/officeDocument/2006/relationships/hyperlink" Target="https://www.facebook.com/C%C3%B4ng-an-x%C3%A3-Chi%E1%BA%BFn-Ph%E1%BB%91-huy%E1%BB%87n-Ho%C3%A0ng-Su-Ph%C3%AC-t%E1%BB%89nh-H%C3%A0-Giang-109039718064471/" TargetMode="External"/><Relationship Id="rId751" Type="http://schemas.openxmlformats.org/officeDocument/2006/relationships/hyperlink" Target="https://www.facebook.com/C%C3%B4ng-an-x%C3%A3-%C4%90%E1%BA%A1i-Xu%C3%A2n-239015531357296/" TargetMode="External"/><Relationship Id="rId849" Type="http://schemas.openxmlformats.org/officeDocument/2006/relationships/hyperlink" Target="https://www.facebook.com/C%C3%B4ng-an-th%E1%BB%8B-tr%E1%BA%A5n-%C4%90%C3%B4ng-Ph%C3%BA-104100848350976/" TargetMode="External"/><Relationship Id="rId1174" Type="http://schemas.openxmlformats.org/officeDocument/2006/relationships/hyperlink" Target="https://quangvinh.samson.thanhhoa.gov.vn/" TargetMode="External"/><Relationship Id="rId1381" Type="http://schemas.openxmlformats.org/officeDocument/2006/relationships/hyperlink" Target="https://www.facebook.com/p/C%C3%B4ng-An-x%C3%A3-%C4%90%C3%B4ng-Ho%C3%A0-Ch%C3%A2u-Th%C3%A0nh-t%E1%BB%89nh-Ti%E1%BB%81n-Giang-100070632799543/" TargetMode="External"/><Relationship Id="rId1479" Type="http://schemas.openxmlformats.org/officeDocument/2006/relationships/hyperlink" Target="https://www.facebook.com/congantinhhoabinh/" TargetMode="External"/><Relationship Id="rId1686" Type="http://schemas.openxmlformats.org/officeDocument/2006/relationships/hyperlink" Target="https://thaibinh.gov.vn/van-ban-phap-luat/van-ban-dieu-hanh/ve-viec-cho-phep-uy-ban-nhan-dan-xa-bac-hai-huyen-tien-hai-c.html" TargetMode="External"/><Relationship Id="rId2225" Type="http://schemas.openxmlformats.org/officeDocument/2006/relationships/hyperlink" Target="https://tracu.travinh.gov.vn/" TargetMode="External"/><Relationship Id="rId2432" Type="http://schemas.openxmlformats.org/officeDocument/2006/relationships/hyperlink" Target="https://www.facebook.com/dtncatphp/" TargetMode="External"/><Relationship Id="rId404" Type="http://schemas.openxmlformats.org/officeDocument/2006/relationships/hyperlink" Target="https://www.facebook.com/C%C3%B4ng-an-x%C3%A3-L%E1%BB%99c-S%C6%A1n-Huy%E1%BB%87n-H%E1%BA%ADu-L%E1%BB%99c-103924984853350/" TargetMode="External"/><Relationship Id="rId611" Type="http://schemas.openxmlformats.org/officeDocument/2006/relationships/hyperlink" Target="https://www.facebook.com/C%C3%B4ng-an-x%C3%A3-B%E1%BA%AFc-Phong-huy%E1%BB%87n-Ph%C3%B9-Y%C3%AAn-t%E1%BB%89nh-S%C6%A1n-La-106491408337591/" TargetMode="External"/><Relationship Id="rId1034" Type="http://schemas.openxmlformats.org/officeDocument/2006/relationships/hyperlink" Target="https://ubndtp.soctrang.gov.vn/mDefault.aspx?sname=tpsoctrang&amp;sid=1279&amp;pageid=39&amp;catid=53975&amp;id=339864&amp;catname=UBND%20Ph%C6%B0%E1%BB%9Dng%20&amp;title=uy-ban-nhan-dan-10-phuong" TargetMode="External"/><Relationship Id="rId1241" Type="http://schemas.openxmlformats.org/officeDocument/2006/relationships/hyperlink" Target="https://www.facebook.com/p/C%C3%B4ng-An-T%E1%BB%89nh-B%E1%BA%AFc-Ninh-100067184832103/" TargetMode="External"/><Relationship Id="rId1339" Type="http://schemas.openxmlformats.org/officeDocument/2006/relationships/hyperlink" Target="https://hscvdt.hatinh.gov.vn/ductho/vbpq.nsf/5666F3B1C49DEB0B4725884700336EC3/$file/30-664(06.04.2022_10h42p26)_signed.pdf" TargetMode="External"/><Relationship Id="rId1893" Type="http://schemas.openxmlformats.org/officeDocument/2006/relationships/hyperlink" Target="https://giavien.ninhbinh.gov.vn/gioi-thieu/don-vi-hanh-chinh-12.html" TargetMode="External"/><Relationship Id="rId709" Type="http://schemas.openxmlformats.org/officeDocument/2006/relationships/hyperlink" Target="https://www.facebook.com/C%C3%B4ng-an-x%C3%A3-%C4%90i%E1%BB%81m-Hy-Ch%C3%A2u-Th%C3%A0nh-Ti%E1%BB%81n-Giang-117150330596308/" TargetMode="External"/><Relationship Id="rId916" Type="http://schemas.openxmlformats.org/officeDocument/2006/relationships/hyperlink" Target="https://www.facebook.com/C%C3%B4ng-an-ph%C6%B0%E1%BB%9Dng-Ph%C3%BA-X%C3%A1-TP-Th%C3%A1i-Nguy%C3%AAn-187987193298255/" TargetMode="External"/><Relationship Id="rId1101" Type="http://schemas.openxmlformats.org/officeDocument/2006/relationships/hyperlink" Target="https://www.facebook.com/p/C%C3%B4ng-an-ph%C6%B0%E1%BB%9Dng-Kinh-Dinh-TPPhan-Rang-Th%C3%A1p-Ch%C3%A0m-t%E1%BB%89nh-Ninh-Thu%E1%BA%ADn-100081368786844/" TargetMode="External"/><Relationship Id="rId1546" Type="http://schemas.openxmlformats.org/officeDocument/2006/relationships/hyperlink" Target="https://nghiatien.thaihoa.nghean.gov.vn/" TargetMode="External"/><Relationship Id="rId1753" Type="http://schemas.openxmlformats.org/officeDocument/2006/relationships/hyperlink" Target="https://www.facebook.com/trungsy.nguyen.100/" TargetMode="External"/><Relationship Id="rId1960" Type="http://schemas.openxmlformats.org/officeDocument/2006/relationships/hyperlink" Target="https://www.facebook.com/p/C%C3%B4ng-an-x%C3%A3-H%C6%B0ng-L%E1%BB%99c-H%E1%BA%ADu-L%E1%BB%99c-100069674113052/" TargetMode="External"/><Relationship Id="rId45" Type="http://schemas.openxmlformats.org/officeDocument/2006/relationships/hyperlink" Target="https://www.facebook.com/C%C3%B4ng-an-x%C3%A3-Ph%C6%B0%E1%BB%A3ng-Ti%E1%BA%BFn-%C4%90%E1%BB%8Bnh-Ho%C3%A1-Th%C3%A1i-Nguy%C3%AAn-104371088488327/" TargetMode="External"/><Relationship Id="rId1406" Type="http://schemas.openxmlformats.org/officeDocument/2006/relationships/hyperlink" Target="https://huyendakto.kontum.gov.vn/tin-tuc-su-kien/Hoi-nghi-tiep-xuc,-doi-thoai-truc-tiep-voi-Nhan-dan-xa-Dak-Tram-2417" TargetMode="External"/><Relationship Id="rId1613" Type="http://schemas.openxmlformats.org/officeDocument/2006/relationships/hyperlink" Target="https://www.facebook.com/p/C%C3%B4ng-an-x%C3%A3-Thanh-B%C3%ACnh-Th%E1%BB%8Bnh-huy%E1%BB%87n-%C4%90%E1%BB%A9c-Th%E1%BB%8D-t%E1%BB%89nh-H%C3%A0-T%C4%A9nh-100064085291262/" TargetMode="External"/><Relationship Id="rId1820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94" Type="http://schemas.openxmlformats.org/officeDocument/2006/relationships/hyperlink" Target="https://www.facebook.com/C%C3%B4ng-an-x%C3%A3-Minh-Ti%E1%BA%BFn-100210635400961/" TargetMode="External"/><Relationship Id="rId1918" Type="http://schemas.openxmlformats.org/officeDocument/2006/relationships/hyperlink" Target="https://quevo.bacninh.gov.vn/news/-/details/22344/xa-han-quang" TargetMode="External"/><Relationship Id="rId2082" Type="http://schemas.openxmlformats.org/officeDocument/2006/relationships/hyperlink" Target="https://eakar.daklak.gov.vn/2-thi-tran-ea-knop-665.html" TargetMode="External"/><Relationship Id="rId261" Type="http://schemas.openxmlformats.org/officeDocument/2006/relationships/hyperlink" Target="https://www.facebook.com/C%C3%B4ng-an-x%C3%A3-Long-Thu%E1%BA%ADn-106924324449100/" TargetMode="External"/><Relationship Id="rId499" Type="http://schemas.openxmlformats.org/officeDocument/2006/relationships/hyperlink" Target="https://www.facebook.com/C%C3%B4ng-an-x%C3%A3-Di%E1%BB%85n-%C4%90o%C3%A0i-105972244488884/" TargetMode="External"/><Relationship Id="rId2387" Type="http://schemas.openxmlformats.org/officeDocument/2006/relationships/hyperlink" Target="https://www.facebook.com/p/Tu%E1%BB%95i-tr%E1%BA%BB-C%C3%B4ng-an-Th%C3%A1i-B%C3%ACnh-100068113789461/" TargetMode="External"/><Relationship Id="rId2594" Type="http://schemas.openxmlformats.org/officeDocument/2006/relationships/hyperlink" Target="http://phuochung.tuyphuoc.binhdinh.gov.vn/" TargetMode="External"/><Relationship Id="rId359" Type="http://schemas.openxmlformats.org/officeDocument/2006/relationships/hyperlink" Target="https://www.facebook.com/conganthitranlienhuong/" TargetMode="External"/><Relationship Id="rId566" Type="http://schemas.openxmlformats.org/officeDocument/2006/relationships/hyperlink" Target="https://www.facebook.com/C%C3%B4ng-an-x%C3%A3-Ch%C3%A0-L%C3%A0-102647558723111/" TargetMode="External"/><Relationship Id="rId773" Type="http://schemas.openxmlformats.org/officeDocument/2006/relationships/hyperlink" Target="https://www.facebook.com/C%C3%B4ng-An-x%C3%A3-%C4%90%C4%83k-T%C6%A1-Pang-105189532257842/" TargetMode="External"/><Relationship Id="rId1196" Type="http://schemas.openxmlformats.org/officeDocument/2006/relationships/hyperlink" Target="https://tohieu.thanhpho.sonla.gov.vn/" TargetMode="External"/><Relationship Id="rId2247" Type="http://schemas.openxmlformats.org/officeDocument/2006/relationships/hyperlink" Target="https://phuquy.binhthuan.gov.vn/ubnd-cac-xa/uy-ban-nhan-dan-xa-long-hai-579786" TargetMode="External"/><Relationship Id="rId2454" Type="http://schemas.openxmlformats.org/officeDocument/2006/relationships/hyperlink" Target="https://nghikim.vinh.nghean.gov.vn/" TargetMode="External"/><Relationship Id="rId121" Type="http://schemas.openxmlformats.org/officeDocument/2006/relationships/hyperlink" Target="https://www.facebook.com/C%C3%B4ng-an-x%C3%A3-Nh%C6%A1n-T%C3%A2n-100932582569551/" TargetMode="External"/><Relationship Id="rId219" Type="http://schemas.openxmlformats.org/officeDocument/2006/relationships/hyperlink" Target="https://www.facebook.com/C%C3%B4ng-an-X%C3%A3-M%E1%BB%B9-Ph%C3%BAc-Huy%E1%BB%87n-M%E1%BB%B9-L%E1%BB%99c-T%E1%BB%89nh-Nam-%C4%90%E1%BB%8Bnh-104177981956367/" TargetMode="External"/><Relationship Id="rId426" Type="http://schemas.openxmlformats.org/officeDocument/2006/relationships/hyperlink" Target="https://www.facebook.com/C%C3%B4ng-an-x%C3%A3-H%E1%BA%A3i-Anh-103151892452275/" TargetMode="External"/><Relationship Id="rId633" Type="http://schemas.openxmlformats.org/officeDocument/2006/relationships/hyperlink" Target="https://www.facebook.com/C%C3%B4ng-an-x%C3%A3-B%C3%ACnh-Th%E1%BA%AFng-108754468102060/" TargetMode="External"/><Relationship Id="rId980" Type="http://schemas.openxmlformats.org/officeDocument/2006/relationships/hyperlink" Target="https://www.facebook.com/C%C3%B4ng-an-Ph%C6%B0%E1%BB%9Dng-1-Tp-B%E1%BA%A1c-Li%C3%AAu-107753028647513/" TargetMode="External"/><Relationship Id="rId1056" Type="http://schemas.openxmlformats.org/officeDocument/2006/relationships/hyperlink" Target="https://ankhe.gialai.gov.vn/Phuong-An-Binh/Gioi-thieu/Co-cau-to-chuc/Khoi-chinh-quyen/Khoi-chinh-quyen-(1).aspx" TargetMode="External"/><Relationship Id="rId1263" Type="http://schemas.openxmlformats.org/officeDocument/2006/relationships/hyperlink" Target="https://hungyen.gov.vn/" TargetMode="External"/><Relationship Id="rId2107" Type="http://schemas.openxmlformats.org/officeDocument/2006/relationships/hyperlink" Target="https://www.facebook.com/ConganhuyenDakDoa/" TargetMode="External"/><Relationship Id="rId2314" Type="http://schemas.openxmlformats.org/officeDocument/2006/relationships/hyperlink" Target="https://www.facebook.com/p/C%C3%B4ng-an-x%C3%A3-M%E1%BB%B9-Lung-100064895163486/" TargetMode="External"/><Relationship Id="rId2661" Type="http://schemas.openxmlformats.org/officeDocument/2006/relationships/hyperlink" Target="https://mttq.thanhhoa.gov.vn/NewsDetail.aspx?Id=4537" TargetMode="External"/><Relationship Id="rId840" Type="http://schemas.openxmlformats.org/officeDocument/2006/relationships/hyperlink" Target="https://www.facebook.com/C%C3%B4ng-an-th%E1%BB%8B-tr%E1%BA%A5n-H%C6%B0ng-Ho%C3%A1-Tam-N%C3%B4ng-Ph%C3%BA-Th%E1%BB%8D-104105945320050/" TargetMode="External"/><Relationship Id="rId938" Type="http://schemas.openxmlformats.org/officeDocument/2006/relationships/hyperlink" Target="https://www.facebook.com/C%C3%B4ng-an-ph%C6%B0%E1%BB%9Dng-Mai-L%C3%A2m-C%C3%B4ng-an-th%E1%BB%8B-x%C3%A3-Nghi-S%C6%A1n-103469795109460/" TargetMode="External"/><Relationship Id="rId1470" Type="http://schemas.openxmlformats.org/officeDocument/2006/relationships/hyperlink" Target="https://www.facebook.com/p/C%C3%B4ng-an-x%C3%A3-%C4%90%E1%BB%93ng-K%E1%BB%B3-huy%E1%BB%87n-Y%C3%AAn-Th%E1%BA%BF-100040276068469/" TargetMode="External"/><Relationship Id="rId1568" Type="http://schemas.openxmlformats.org/officeDocument/2006/relationships/hyperlink" Target="https://soctrang.gov.vn/huyenchauthanh/1308/33327/57720/349026/Uy-ban-nhan-dan-xa--Thi-tran/Uy-ban-nhan-dan-xa-An-Ninh.aspx" TargetMode="External"/><Relationship Id="rId1775" Type="http://schemas.openxmlformats.org/officeDocument/2006/relationships/hyperlink" Target="https://www.facebook.com/p/Tu%E1%BB%95i-tr%E1%BA%BB-C%C3%B4ng-an-Th%C3%A0nh-ph%E1%BB%91-V%C4%A9nh-Y%C3%AAn-100066497717181/?locale=gl_ES" TargetMode="External"/><Relationship Id="rId2521" Type="http://schemas.openxmlformats.org/officeDocument/2006/relationships/hyperlink" Target="https://www.facebook.com/p/X%C3%A3-%C4%90o%C3%A0n-Ph%C3%BA-An-H%C3%B2a-Ch%C3%A2u-Th%C3%A0nh-B%E1%BA%BFn-Tre-100069227649016/" TargetMode="External"/><Relationship Id="rId2619" Type="http://schemas.openxmlformats.org/officeDocument/2006/relationships/hyperlink" Target="https://duongminhchau.tayninh.gov.vn/" TargetMode="External"/><Relationship Id="rId67" Type="http://schemas.openxmlformats.org/officeDocument/2006/relationships/hyperlink" Target="https://www.facebook.com/C%C3%B4ng-an-x%C3%A3-Ph%C3%BA-T%C3%BAc-106542335003920/" TargetMode="External"/><Relationship Id="rId700" Type="http://schemas.openxmlformats.org/officeDocument/2006/relationships/hyperlink" Target="https://www.facebook.com/C%C3%B4ng-an-x%C3%A3-%E1%BA%A4m-H%E1%BA%A1-110824811050710/" TargetMode="External"/><Relationship Id="rId1123" Type="http://schemas.openxmlformats.org/officeDocument/2006/relationships/hyperlink" Target="https://namhong.hatinh.gov.vn/" TargetMode="External"/><Relationship Id="rId1330" Type="http://schemas.openxmlformats.org/officeDocument/2006/relationships/hyperlink" Target="https://www.facebook.com/p/C%C3%B4ng-an-th%E1%BB%8B-tr%E1%BA%A5n-Th%E1%BA%A1nh-Ph%C3%BA-Th%E1%BA%A1nh-Ph%C3%BA-B%E1%BA%BFn-Tre-100069403253824/" TargetMode="External"/><Relationship Id="rId1428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635" Type="http://schemas.openxmlformats.org/officeDocument/2006/relationships/hyperlink" Target="https://www.facebook.com/p/C%C3%B4ng-an-x%C3%A3-B%C3%ACnh-Ph%C3%BA-huy%E1%BB%87n-C%C3%A0ng-Long-100064608517276/" TargetMode="External"/><Relationship Id="rId1982" Type="http://schemas.openxmlformats.org/officeDocument/2006/relationships/hyperlink" Target="https://www.facebook.com/p/Tu%E1%BB%95i-tr%E1%BA%BB-C%C3%B4ng-an-huy%E1%BB%87n-Ninh-Ph%C6%B0%E1%BB%9Bc-100068114569027/" TargetMode="External"/><Relationship Id="rId1842" Type="http://schemas.openxmlformats.org/officeDocument/2006/relationships/hyperlink" Target="https://www.facebook.com/p/C%C3%B4ng-an-x%C3%A3-Cu%E1%BB%91i-H%E1%BA%A1-100064768243165/" TargetMode="External"/><Relationship Id="rId1702" Type="http://schemas.openxmlformats.org/officeDocument/2006/relationships/hyperlink" Target="https://sonla.gov.vn/doi-ngoai-nhan-dan" TargetMode="External"/><Relationship Id="rId283" Type="http://schemas.openxmlformats.org/officeDocument/2006/relationships/hyperlink" Target="https://www.facebook.com/profile.php?id=100071968412373" TargetMode="External"/><Relationship Id="rId490" Type="http://schemas.openxmlformats.org/officeDocument/2006/relationships/hyperlink" Target="https://www.facebook.com/C%C3%B4ng-an-x%C3%A3-Gia-%C4%90i%E1%BB%81n-100723628744638/" TargetMode="External"/><Relationship Id="rId2171" Type="http://schemas.openxmlformats.org/officeDocument/2006/relationships/hyperlink" Target="https://www.facebook.com/policeainghia/" TargetMode="External"/><Relationship Id="rId143" Type="http://schemas.openxmlformats.org/officeDocument/2006/relationships/hyperlink" Target="https://www.facebook.com/C%C3%B4ng-an-x%C3%A3-Ngh%C4%A9a-H%C3%B2a-100280731986908/" TargetMode="External"/><Relationship Id="rId350" Type="http://schemas.openxmlformats.org/officeDocument/2006/relationships/hyperlink" Target="https://www.facebook.com/profile.php?id=100083351228500" TargetMode="External"/><Relationship Id="rId588" Type="http://schemas.openxmlformats.org/officeDocument/2006/relationships/hyperlink" Target="https://www.facebook.com/C%C3%B4ng-an-x%C3%A3-C%E1%BA%A7u-L%E1%BB%99c-103193305230029/" TargetMode="External"/><Relationship Id="rId795" Type="http://schemas.openxmlformats.org/officeDocument/2006/relationships/hyperlink" Target="https://www.facebook.com/C%C3%B4ng-an-x%C3%A3-%C4%90%C3%B4ng-B%E1%BA%AFc-105307955058742/" TargetMode="External"/><Relationship Id="rId2031" Type="http://schemas.openxmlformats.org/officeDocument/2006/relationships/hyperlink" Target="https://www.facebook.com/ConganthitranPhuocBuu/" TargetMode="External"/><Relationship Id="rId2269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2476" Type="http://schemas.openxmlformats.org/officeDocument/2006/relationships/hyperlink" Target="https://www.facebook.com/tuoitreconganlangson/" TargetMode="External"/><Relationship Id="rId2683" Type="http://schemas.openxmlformats.org/officeDocument/2006/relationships/hyperlink" Target="https://thaibinh.gov.vn/van-ban-phap-luat/van-ban-dieu-hanh/ve-viec-cho-phep-uy-ban-nhan-dan-xa-quynh-hong-huyen-quynh-p3.html" TargetMode="External"/><Relationship Id="rId9" Type="http://schemas.openxmlformats.org/officeDocument/2006/relationships/hyperlink" Target="https://www.facebook.com/C%C3%B4ng-an-x%C3%A3-Qu%E1%BA%BF-Th%E1%BB%8D-112920453898886/" TargetMode="External"/><Relationship Id="rId210" Type="http://schemas.openxmlformats.org/officeDocument/2006/relationships/hyperlink" Target="https://www.facebook.com/C%C3%B4ng-an-x%C3%A3-Mai-L%E1%BA%A1p-108042045170268/" TargetMode="External"/><Relationship Id="rId448" Type="http://schemas.openxmlformats.org/officeDocument/2006/relationships/hyperlink" Target="https://www.facebook.com/C%C3%B4ng-an-x%C3%A3-H%C3%B9ng-S%C6%A1n-huy%E1%BB%87n-Anh-S%C6%A1n-t%E1%BB%89nh-Ngh%E1%BB%87-An-101821884951171/" TargetMode="External"/><Relationship Id="rId655" Type="http://schemas.openxmlformats.org/officeDocument/2006/relationships/hyperlink" Target="https://www.facebook.com/C%C3%B4ng-an-x%C3%A3-B%C3%A3i-Tr%C3%A0nh-110375457385177/" TargetMode="External"/><Relationship Id="rId862" Type="http://schemas.openxmlformats.org/officeDocument/2006/relationships/hyperlink" Target="https://www.facebook.com/C%C3%B4ng-An-T%E1%BB%89nh-Nam-%C4%90%E1%BB%8Bnh-294156220765890/" TargetMode="External"/><Relationship Id="rId1078" Type="http://schemas.openxmlformats.org/officeDocument/2006/relationships/hyperlink" Target="https://sonla.gov.vn/4/469/61715/478330/hoi-dong-nhan-dan-tinh/danh-sach-thuong-truc-hdnd-tinh-son-la-khoa-xiv-nhiem-ky-2016-2021" TargetMode="External"/><Relationship Id="rId1285" Type="http://schemas.openxmlformats.org/officeDocument/2006/relationships/hyperlink" Target="https://ttcole.namdinh.gov.vn/" TargetMode="External"/><Relationship Id="rId1492" Type="http://schemas.openxmlformats.org/officeDocument/2006/relationships/hyperlink" Target="https://thanhba.phutho.gov.vn/doxuyen/Pages/index.aspx" TargetMode="External"/><Relationship Id="rId2129" Type="http://schemas.openxmlformats.org/officeDocument/2006/relationships/hyperlink" Target="https://ttphongdien.thuathienhue.gov.vn/" TargetMode="External"/><Relationship Id="rId2336" Type="http://schemas.openxmlformats.org/officeDocument/2006/relationships/hyperlink" Target="https://www.facebook.com/p/C%C3%B4ng-An-T%E1%BB%89nh-B%E1%BA%AFc-Ninh-100067184832103/" TargetMode="External"/><Relationship Id="rId2543" Type="http://schemas.openxmlformats.org/officeDocument/2006/relationships/hyperlink" Target="https://www.facebook.com/p/C%C3%B4ng-an-x%C3%A3-Ph%C3%BA-L%C3%A2m-C%C3%B4ng-an-Th%E1%BB%8B-x%C3%A3-Nghi-S%C6%A1n-100070199066753/" TargetMode="External"/><Relationship Id="rId308" Type="http://schemas.openxmlformats.org/officeDocument/2006/relationships/hyperlink" Target="https://www.facebook.com/policenamphuoc/" TargetMode="External"/><Relationship Id="rId515" Type="http://schemas.openxmlformats.org/officeDocument/2006/relationships/hyperlink" Target="https://www.facebook.com/C%C3%B4ng-an-x%C3%A3-Chi%E1%BB%81ng-S%C6%A1-S%C3%B4ng-M%C3%A3-S%C6%A1n-La-107808244209769/" TargetMode="External"/><Relationship Id="rId722" Type="http://schemas.openxmlformats.org/officeDocument/2006/relationships/hyperlink" Target="https://www.facebook.com/C%C3%B4ng-an-x%C3%A3-%C4%90%E1%BB%97-S%C6%A1n-huy%E1%BB%87n-Thanh-Ba-t%E1%BB%89nh-Ph%C3%BA-Th%E1%BB%8D-101444195578413/" TargetMode="External"/><Relationship Id="rId1145" Type="http://schemas.openxmlformats.org/officeDocument/2006/relationships/hyperlink" Target="https://phungchikien.backancity.gov.vn/" TargetMode="External"/><Relationship Id="rId1352" Type="http://schemas.openxmlformats.org/officeDocument/2006/relationships/hyperlink" Target="https://www.facebook.com/p/C%C3%B4ng-an-x%C3%A3-%C3%89-T%C3%B2ng-100076076161585/?locale=fr_FR" TargetMode="External"/><Relationship Id="rId1797" Type="http://schemas.openxmlformats.org/officeDocument/2006/relationships/hyperlink" Target="https://www.facebook.com/p/C%C3%B4ng-an-x%C3%A3-Ch%C6%B0-P%C6%A1ng-Ch%C6%B0-S%C3%AA-Gia-Lai-100076109475624/" TargetMode="External"/><Relationship Id="rId2403" Type="http://schemas.openxmlformats.org/officeDocument/2006/relationships/hyperlink" Target="https://kyson.nghean.gov.vn/cac-xa-thi-tran/14-xa-na-ngoi-454182?pageindex=0" TargetMode="External"/><Relationship Id="rId89" Type="http://schemas.openxmlformats.org/officeDocument/2006/relationships/hyperlink" Target="https://www.facebook.com/C%C3%B4ng-an-x%C3%A3-Ph%C3%BAc-S%C6%A1n-Anh-S%C6%A1n-Ngh%E1%BB%87-An-105770734551347" TargetMode="External"/><Relationship Id="rId1005" Type="http://schemas.openxmlformats.org/officeDocument/2006/relationships/hyperlink" Target="https://tuyenhoa.quangbinh.gov.vn/" TargetMode="External"/><Relationship Id="rId1212" Type="http://schemas.openxmlformats.org/officeDocument/2006/relationships/hyperlink" Target="https://www.facebook.com/p/C%C3%B4ng-an-ph%C6%B0%E1%BB%9Dng-Tr%C6%B0%E1%BB%9Dng-An-Th%C3%A0nh-ph%E1%BB%91-V%C4%A9nh-Long-100083272926078/" TargetMode="External"/><Relationship Id="rId1657" Type="http://schemas.openxmlformats.org/officeDocument/2006/relationships/hyperlink" Target="http://binhtri.thangbinh.quangnam.gov.vn/" TargetMode="External"/><Relationship Id="rId1864" Type="http://schemas.openxmlformats.org/officeDocument/2006/relationships/hyperlink" Target="https://eakar.daklak.gov.vn/12-xa-ea-pal-655.html" TargetMode="External"/><Relationship Id="rId2610" Type="http://schemas.openxmlformats.org/officeDocument/2006/relationships/hyperlink" Target="https://www.facebook.com/p/T%E1%BB%A8-K%E1%BB%B2-24H-100047313107369/?locale=fa_IR" TargetMode="External"/><Relationship Id="rId1517" Type="http://schemas.openxmlformats.org/officeDocument/2006/relationships/hyperlink" Target="https://dienthuong.bathuoc.thanhhoa.gov.vn/" TargetMode="External"/><Relationship Id="rId1724" Type="http://schemas.openxmlformats.org/officeDocument/2006/relationships/hyperlink" Target="https://canhthuy.yendung.bacgiang.gov.vn/" TargetMode="External"/><Relationship Id="rId16" Type="http://schemas.openxmlformats.org/officeDocument/2006/relationships/hyperlink" Target="https://www.facebook.com/C%C3%B4ng-an-X%C3%A3-Qu%E1%BA%A3ng-Nham-Huy%E1%BB%87n-Qu%E1%BA%A3ng-X%C6%B0%C6%A1ng-T%E1%BB%89nh-Thanh-H%C3%B3a-101184888466742/" TargetMode="External"/><Relationship Id="rId1931" Type="http://schemas.openxmlformats.org/officeDocument/2006/relationships/hyperlink" Target="https://hoathanh.vinhlong.gov.vn/" TargetMode="External"/><Relationship Id="rId2193" Type="http://schemas.openxmlformats.org/officeDocument/2006/relationships/hyperlink" Target="https://ttcuatung.vinhlinh.quangtri.gov.vn/" TargetMode="External"/><Relationship Id="rId2498" Type="http://schemas.openxmlformats.org/officeDocument/2006/relationships/hyperlink" Target="https://stttt.dienbien.gov.vn/vi/about/danh-sach-nguoi-phat-ngon-tinh-dien-bien-nam-2018.html" TargetMode="External"/><Relationship Id="rId165" Type="http://schemas.openxmlformats.org/officeDocument/2006/relationships/hyperlink" Target="https://www.facebook.com/C%C3%B4ng-an-x%C3%A3-Na-T%C3%B4ng-huy%E1%BB%87n-%C4%90i%E1%BB%87n-Bi%C3%AAn-105710755148015/" TargetMode="External"/><Relationship Id="rId372" Type="http://schemas.openxmlformats.org/officeDocument/2006/relationships/hyperlink" Target="https://www.facebook.com/people/C%C3%B4ng-an-Th%E1%BB%8B-tr%E1%BA%A5n-C%E1%BB%9D-%C4%90%E1%BB%8F/61550762732079/" TargetMode="External"/><Relationship Id="rId677" Type="http://schemas.openxmlformats.org/officeDocument/2006/relationships/hyperlink" Target="https://www.facebook.com/C%C3%B4ng-An-X%C3%A3-An-Ninh-147382900775428/" TargetMode="External"/><Relationship Id="rId2053" Type="http://schemas.openxmlformats.org/officeDocument/2006/relationships/hyperlink" Target="https://giongtrom.bentre.gov.vn/" TargetMode="External"/><Relationship Id="rId2260" Type="http://schemas.openxmlformats.org/officeDocument/2006/relationships/hyperlink" Target="https://www.bacninh.gov.vn/web/xa-mao-ien" TargetMode="External"/><Relationship Id="rId2358" Type="http://schemas.openxmlformats.org/officeDocument/2006/relationships/hyperlink" Target="https://minhtien.daitu.thainguyen.gov.vn/" TargetMode="External"/><Relationship Id="rId232" Type="http://schemas.openxmlformats.org/officeDocument/2006/relationships/hyperlink" Target="https://www.facebook.com/C%C3%B4ng-an-x%C3%A3-M%C6%B0%E1%BB%9Dng-V%C3%A0-huy%E1%BB%87n-S%E1%BB%91p-C%E1%BB%99p-t%E1%BB%89nh-S%C6%A1n-La-100363668397460/" TargetMode="External"/><Relationship Id="rId884" Type="http://schemas.openxmlformats.org/officeDocument/2006/relationships/hyperlink" Target="https://www.facebook.com/C%C3%B4ng-an-ph%C6%B0%E1%BB%9Dng-Tr%C6%B0%E1%BB%9Dng-An-Th%C3%A0nh-ph%E1%BB%91-V%C4%A9nh-Long-106950841703157/" TargetMode="External"/><Relationship Id="rId2120" Type="http://schemas.openxmlformats.org/officeDocument/2006/relationships/hyperlink" Target="https://chuse.gialai.gov.vn/Thi-tran-Chu-Se/Gioi-thieu/Co-cau-to-chuc.aspx" TargetMode="External"/><Relationship Id="rId2565" Type="http://schemas.openxmlformats.org/officeDocument/2006/relationships/hyperlink" Target="https://www.facebook.com/p/Tu%E1%BB%95i-tr%E1%BA%BB-C%C3%B4ng-an-Th%C3%A1i-B%C3%ACnh-100068113789461/" TargetMode="External"/><Relationship Id="rId537" Type="http://schemas.openxmlformats.org/officeDocument/2006/relationships/hyperlink" Target="https://www.facebook.com/C%C3%B4ng-an-x%C3%A3-Chi%E1%BB%81ng-C%E1%BB%8D-th%C3%A0nh-ph%E1%BB%91-S%C6%A1n-La-104309778523067/" TargetMode="External"/><Relationship Id="rId744" Type="http://schemas.openxmlformats.org/officeDocument/2006/relationships/hyperlink" Target="https://www.facebook.com/C%C3%B4ng-an-x%C3%A3-%C4%90%E1%BB%8Bnh-Ho%C3%A0-103940354830351/" TargetMode="External"/><Relationship Id="rId951" Type="http://schemas.openxmlformats.org/officeDocument/2006/relationships/hyperlink" Target="https://www.facebook.com/C%C3%B4ng-an-ph%C6%B0%E1%BB%9Dng-Hi%E1%BB%87p-T%C3%A2n-th%E1%BB%8B-x%C3%A3-Ho%C3%A0-Th%C3%A0nh-t%E1%BB%89nh-T%C3%A2y-Ninh-111867824688241/" TargetMode="External"/><Relationship Id="rId1167" Type="http://schemas.openxmlformats.org/officeDocument/2006/relationships/hyperlink" Target="https://quangchau.samson.thanhhoa.gov.vn/" TargetMode="External"/><Relationship Id="rId1374" Type="http://schemas.openxmlformats.org/officeDocument/2006/relationships/hyperlink" Target="https://donghung.thaibinh.gov.vn/danh-sach-xa-thi-tran/xa-dong-cac" TargetMode="External"/><Relationship Id="rId1581" Type="http://schemas.openxmlformats.org/officeDocument/2006/relationships/hyperlink" Target="https://dongtrieu.quangninh.gov.vn/Trang/ChiTietBVGioiThieu.aspx?bvid=271" TargetMode="External"/><Relationship Id="rId1679" Type="http://schemas.openxmlformats.org/officeDocument/2006/relationships/hyperlink" Target="https://kyson.nghean.gov.vn/cac-xa-thi-tran/lanh-dao-cac-xa-thi-tran-524648" TargetMode="External"/><Relationship Id="rId2218" Type="http://schemas.openxmlformats.org/officeDocument/2006/relationships/hyperlink" Target="https://sxd.travinh.gov.vn/tin-noi-bat/hoi-nghi-cong-bo-do-an-quy-hoach-chung-thanh-pho-tra-vinh-mo-rong-den-nam-2045-698702" TargetMode="External"/><Relationship Id="rId2425" Type="http://schemas.openxmlformats.org/officeDocument/2006/relationships/hyperlink" Target="https://vpubnd.kiengiang.gov.vn/m/129/4120/Kien-Giang--Cong-nhan-them-07-xa-dat-chuan-nong-thon-moi.html" TargetMode="External"/><Relationship Id="rId2632" Type="http://schemas.openxmlformats.org/officeDocument/2006/relationships/hyperlink" Target="https://baclieu.baohiemxahoi.gov.vn/tintuc/Pages/chuyen-doi-so.aspx?CateID=0&amp;ItemID=6024" TargetMode="External"/><Relationship Id="rId80" Type="http://schemas.openxmlformats.org/officeDocument/2006/relationships/hyperlink" Target="https://www.facebook.com/C%C3%B4ng-an-x%C3%A3-Ph%C3%BA-L%C3%A2m-C%C3%B4ng-an-TXNghi-S%C6%A1n-345282593244866/" TargetMode="External"/><Relationship Id="rId604" Type="http://schemas.openxmlformats.org/officeDocument/2006/relationships/hyperlink" Target="https://www.facebook.com/C%C3%B4ng-an-x%C3%A3-C%C3%A0-N%C3%A0ng-Qu%E1%BB%B3nh-Nhai-S%C6%A1n-La-102945885238054/" TargetMode="External"/><Relationship Id="rId811" Type="http://schemas.openxmlformats.org/officeDocument/2006/relationships/hyperlink" Target="https://www.facebook.com/C%C3%B4ng-an-x%C3%A3-%C3%81i-Th%C6%B0%E1%BB%A3ng-101055615326328/" TargetMode="External"/><Relationship Id="rId1027" Type="http://schemas.openxmlformats.org/officeDocument/2006/relationships/hyperlink" Target="https://www.facebook.com/p/C%C3%B4ng-an-ph%C6%B0%E1%BB%9Dng-%C4%90%E1%BB%93ng-V%C4%83n-100077179269092/" TargetMode="External"/><Relationship Id="rId1234" Type="http://schemas.openxmlformats.org/officeDocument/2006/relationships/hyperlink" Target="https://www.facebook.com/p/%C4%90o%C3%A0n-Thanh-ni%C3%AAn-C%C3%B4ng-an-t%E1%BB%89nh-%C4%90%E1%BA%AFk-L%E1%BA%AFk-100070405173006/" TargetMode="External"/><Relationship Id="rId1441" Type="http://schemas.openxmlformats.org/officeDocument/2006/relationships/hyperlink" Target="https://quevo.bacninh.gov.vn/news/-/details/22344/phuong-ai-xuan-4584566" TargetMode="External"/><Relationship Id="rId1886" Type="http://schemas.openxmlformats.org/officeDocument/2006/relationships/hyperlink" Target="https://giaothien.namdinh.gov.vn/to-chuc-bo-may" TargetMode="External"/><Relationship Id="rId909" Type="http://schemas.openxmlformats.org/officeDocument/2006/relationships/hyperlink" Target="https://www.facebook.com/C%C3%B4ng-an-ph%C6%B0%E1%BB%9Dng-Qu%E1%BA%A3ng-H%C6%B0ng-TP-Thanh-H%C3%B3a-106923235106201" TargetMode="External"/><Relationship Id="rId1301" Type="http://schemas.openxmlformats.org/officeDocument/2006/relationships/hyperlink" Target="https://kiengiang.quangbinh.gov.vn/" TargetMode="External"/><Relationship Id="rId1539" Type="http://schemas.openxmlformats.org/officeDocument/2006/relationships/hyperlink" Target="https://vanyen.yenbai.gov.vn/to-chuc-bo-may/cac-xa-thi-tran/?UserKey=Xa-An-Binh" TargetMode="External"/><Relationship Id="rId1746" Type="http://schemas.openxmlformats.org/officeDocument/2006/relationships/hyperlink" Target="https://www.facebook.com/p/C%C3%B4ng-an-x%C3%A3-C%E1%BB%95-B%C3%AC-huy%E1%BB%87n-B%C3%ACnh-Giang-t%E1%BB%89nh-H%E1%BA%A3i-D%C6%B0%C6%A1ng-100068037911833/" TargetMode="External"/><Relationship Id="rId1953" Type="http://schemas.openxmlformats.org/officeDocument/2006/relationships/hyperlink" Target="https://hscvvq.hatinh.gov.vn/vuquang/vbpq.nsf/53680578DE2A871C47258A6D001065CA/$file/To-trinh-de-nghi-tham-dinh-thon-thong-minh-xa-Duc-Huong(20.11.2023_09h58p48)_signed.pdf" TargetMode="External"/><Relationship Id="rId38" Type="http://schemas.openxmlformats.org/officeDocument/2006/relationships/hyperlink" Target="https://www.facebook.com/C%C3%B4ng-an-x%C3%A3-Phi%C3%AAng-C%E1%BA%B1m-huy%E1%BB%87n-Mai-S%C6%A1n-t%E1%BB%89nh-S%C6%A1n-La-102629248731046" TargetMode="External"/><Relationship Id="rId1606" Type="http://schemas.openxmlformats.org/officeDocument/2006/relationships/hyperlink" Target="https://www.yenbai.gov.vn/noidung/tintuc/Pages/gioi-thieu-chi-tiet.aspx?ItemID=132&amp;l=Ditichcaptinh&amp;lv=4" TargetMode="External"/><Relationship Id="rId1813" Type="http://schemas.openxmlformats.org/officeDocument/2006/relationships/hyperlink" Target="http://chienghacmocchau.sonla.gov.vn/" TargetMode="External"/><Relationship Id="rId187" Type="http://schemas.openxmlformats.org/officeDocument/2006/relationships/hyperlink" Target="https://www.facebook.com/C%C3%B4ng-an-x%C3%A3-N%C3%A0-T%C3%B2ng-C%C3%B4ng-an-huy%E1%BB%87n-Tu%E1%BA%A7n-Gi%C3%A1o-100266088924805/" TargetMode="External"/><Relationship Id="rId394" Type="http://schemas.openxmlformats.org/officeDocument/2006/relationships/hyperlink" Target="https://www.facebook.com/C%C3%B4ng-an-X%C3%A3-Lao-Ch%E1%BA%A3i-106976601494519/" TargetMode="External"/><Relationship Id="rId2075" Type="http://schemas.openxmlformats.org/officeDocument/2006/relationships/hyperlink" Target="https://www.facebook.com/p/C%C3%B4ng-An-Th%E1%BB%8B-Tr%E1%BA%A5n-T%C3%A2n-Ph%C3%BA-%C4%90%E1%BB%93ng-Ph%C3%BA-100081752745610/" TargetMode="External"/><Relationship Id="rId2282" Type="http://schemas.openxmlformats.org/officeDocument/2006/relationships/hyperlink" Target="https://huyendienbien.dienbien.gov.vn/Tintuc/One/Xa-Muong-Loi" TargetMode="External"/><Relationship Id="rId254" Type="http://schemas.openxmlformats.org/officeDocument/2006/relationships/hyperlink" Target="https://www.facebook.com/C%C3%B4ng-An-X%C3%A3-M%C6%B0%E1%BB%9Dng-%C4%90%C4%83ng-110319334638684/" TargetMode="External"/><Relationship Id="rId699" Type="http://schemas.openxmlformats.org/officeDocument/2006/relationships/hyperlink" Target="https://www.facebook.com/C%C3%B4ng-an-x%C3%A3-%E1%BB%A8ng-Ho%C3%A8-huy%E1%BB%87n-Ninh-Giang-t%E1%BB%89nh-H%E1%BA%A3i-D%C6%B0%C6%A1ng-140508434817506/" TargetMode="External"/><Relationship Id="rId1091" Type="http://schemas.openxmlformats.org/officeDocument/2006/relationships/hyperlink" Target="https://www.facebook.com/p/C%C3%B4ng-an-ph%C6%B0%E1%BB%9Dng-Ho%C3%A0-M%E1%BA%A1c-100078748161662/" TargetMode="External"/><Relationship Id="rId2587" Type="http://schemas.openxmlformats.org/officeDocument/2006/relationships/hyperlink" Target="https://www.facebook.com/p/C%C3%B4ng-an-X%C3%A3-Ph%C6%B0%E1%BB%9Bc-Dinh-Thu%E1%BA%ADn-Nam-Ninh-Thu%E1%BA%ADn-100066929580928/" TargetMode="External"/><Relationship Id="rId114" Type="http://schemas.openxmlformats.org/officeDocument/2006/relationships/hyperlink" Target="https://www.facebook.com/C%C3%B4ng-an-X%C3%A3-Ninh-H%E1%BA%A3i-C%C3%B4ng-an-Huy%E1%BB%87n-Hoa-L%C6%B0-130356782537844/" TargetMode="External"/><Relationship Id="rId461" Type="http://schemas.openxmlformats.org/officeDocument/2006/relationships/hyperlink" Target="https://www.facebook.com/C%C3%B4ng-an-x%C3%A3-H%C3%B2a-B%C3%ACnh-huy%E1%BB%87n-Xuy%C3%AAn-M%E1%BB%99c-206846598045728/" TargetMode="External"/><Relationship Id="rId559" Type="http://schemas.openxmlformats.org/officeDocument/2006/relationships/hyperlink" Target="https://www.facebook.com/C%C3%B4ng-an-x%C3%A3-Ch%C3%A2u-Kim-112276991355598/" TargetMode="External"/><Relationship Id="rId766" Type="http://schemas.openxmlformats.org/officeDocument/2006/relationships/hyperlink" Target="https://www.facebook.com/C%C3%B4ng-an-x%C3%A3-%C4%90%E1%BA%A1i-%C4%90%E1%BB%93ng-Ti%C3%AAn-Du-B%E1%BA%AFc-Ninh-103452905654328/" TargetMode="External"/><Relationship Id="rId1189" Type="http://schemas.openxmlformats.org/officeDocument/2006/relationships/hyperlink" Target="https://thanhpho.tuyenquang.gov.vn/" TargetMode="External"/><Relationship Id="rId1396" Type="http://schemas.openxmlformats.org/officeDocument/2006/relationships/hyperlink" Target="https://huyendakglei.kontum.gov.vn/" TargetMode="External"/><Relationship Id="rId2142" Type="http://schemas.openxmlformats.org/officeDocument/2006/relationships/hyperlink" Target="https://vinhthuan.kiengiang.gov.vn/" TargetMode="External"/><Relationship Id="rId2447" Type="http://schemas.openxmlformats.org/officeDocument/2006/relationships/hyperlink" Target="https://www.facebook.com/people/C%C3%B4ng-an-x%C3%A3-Ngh%C4%A9a-Mai/100067135170903/" TargetMode="External"/><Relationship Id="rId321" Type="http://schemas.openxmlformats.org/officeDocument/2006/relationships/hyperlink" Target="https://www.facebook.com/profile.php?id=100083114059906" TargetMode="External"/><Relationship Id="rId419" Type="http://schemas.openxmlformats.org/officeDocument/2006/relationships/hyperlink" Target="https://www.facebook.com/C%C3%B4ng-an-x%C3%A3-H%E1%BA%A3i-Minh-108637645222608/" TargetMode="External"/><Relationship Id="rId626" Type="http://schemas.openxmlformats.org/officeDocument/2006/relationships/hyperlink" Target="https://www.facebook.com/C%C3%B4ng-an-x%C3%A3-B%C3%B9i-La-Nh%C3%A2n-103045305043450/" TargetMode="External"/><Relationship Id="rId973" Type="http://schemas.openxmlformats.org/officeDocument/2006/relationships/hyperlink" Target="https://www.facebook.com/C%C3%B4ng-An-Ph%C6%B0%E1%BB%9Dng-6-Th%C3%A0nh-Ph%E1%BB%91-B%E1%BA%BFn-Tre-106465871796551/" TargetMode="External"/><Relationship Id="rId1049" Type="http://schemas.openxmlformats.org/officeDocument/2006/relationships/hyperlink" Target="https://tptv.travinh.gov.vn/1429/38107/71657/ubnd-phuong-xa" TargetMode="External"/><Relationship Id="rId1256" Type="http://schemas.openxmlformats.org/officeDocument/2006/relationships/hyperlink" Target="https://www.phuyen.gov.vn/" TargetMode="External"/><Relationship Id="rId2002" Type="http://schemas.openxmlformats.org/officeDocument/2006/relationships/hyperlink" Target="https://www.facebook.com/p/C%C3%B4ng-an-x%C3%A3-L%E1%BA%A1ng-Phong-huy%E1%BB%87n-Nho-Quan-100071408089953/" TargetMode="External"/><Relationship Id="rId2307" Type="http://schemas.openxmlformats.org/officeDocument/2006/relationships/hyperlink" Target="http://myhiep.phumy.binhdinh.gov.vn/" TargetMode="External"/><Relationship Id="rId2654" Type="http://schemas.openxmlformats.org/officeDocument/2006/relationships/hyperlink" Target="https://www.facebook.com/p/Tu%E1%BB%95i-tr%E1%BA%BB-C%C3%B4ng-an-Th%C3%A0nh-ph%E1%BB%91-V%C4%A9nh-Y%C3%AAn-100066497717181/?locale=gl_ES" TargetMode="External"/><Relationship Id="rId833" Type="http://schemas.openxmlformats.org/officeDocument/2006/relationships/hyperlink" Target="https://www.facebook.com/C%C3%B4ng-an-th%E1%BB%8B-tr%E1%BA%A5n-M%E1%BA%ADu-A-106765354481629" TargetMode="External"/><Relationship Id="rId1116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463" Type="http://schemas.openxmlformats.org/officeDocument/2006/relationships/hyperlink" Target="https://kimson.ninhbinh.gov.vn/gioi-thieu/xa-dinh-hoa" TargetMode="External"/><Relationship Id="rId1670" Type="http://schemas.openxmlformats.org/officeDocument/2006/relationships/hyperlink" Target="https://laichau.gov.vn/du-khach/trai-nghiem-du-lich-ban-tham-xa-ban-hon-huyen-tam-duong.html" TargetMode="External"/><Relationship Id="rId1768" Type="http://schemas.openxmlformats.org/officeDocument/2006/relationships/hyperlink" Target="https://binhdai.bentre.gov.vn/chauhung" TargetMode="External"/><Relationship Id="rId2514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900" Type="http://schemas.openxmlformats.org/officeDocument/2006/relationships/hyperlink" Target="https://www.facebook.com/C%C3%B4ng-An-ph%C6%B0%E1%BB%9Dng-T%C3%A2n-An-100927225164333/" TargetMode="External"/><Relationship Id="rId1323" Type="http://schemas.openxmlformats.org/officeDocument/2006/relationships/hyperlink" Target="https://www.facebook.com/conganthixanghisonthanhhoa/" TargetMode="External"/><Relationship Id="rId1530" Type="http://schemas.openxmlformats.org/officeDocument/2006/relationships/hyperlink" Target="https://www.facebook.com/202530207959687" TargetMode="External"/><Relationship Id="rId1628" Type="http://schemas.openxmlformats.org/officeDocument/2006/relationships/hyperlink" Target="http://congbao.tuyenquang.gov.vn/van-ban/van-ban/trang-799.html" TargetMode="External"/><Relationship Id="rId1975" Type="http://schemas.openxmlformats.org/officeDocument/2006/relationships/hyperlink" Target="https://dichvucong.namdinh.gov.vn/portaldvc/KenhTin/dich-vu-cong-truc-tuyen.aspx?_dv=137CA739-E514-3A7C-D1E6-C7D19BE904C3" TargetMode="External"/><Relationship Id="rId1835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902" Type="http://schemas.openxmlformats.org/officeDocument/2006/relationships/hyperlink" Target="https://www.facebook.com/p/C%C3%B4ng-an-x%C3%A3-Gia-Xu%C3%A2n-100071425931849/" TargetMode="External"/><Relationship Id="rId2097" Type="http://schemas.openxmlformats.org/officeDocument/2006/relationships/hyperlink" Target="https://dakmil.daknong.gov.vn/" TargetMode="External"/><Relationship Id="rId276" Type="http://schemas.openxmlformats.org/officeDocument/2006/relationships/hyperlink" Target="https://www.facebook.com/C%C3%B4ng-an-x%C3%A3-Li%C3%AAn-Hoa-huy%E1%BB%87n-%C4%90%C3%B4ng-H%C6%B0ng-t%E1%BB%89nh-Th%C3%A1i-B%C3%ACnh-153321370185196/" TargetMode="External"/><Relationship Id="rId483" Type="http://schemas.openxmlformats.org/officeDocument/2006/relationships/hyperlink" Target="https://www.facebook.com/C%C3%B4ng-an-x%C3%A3-Giao-Th%E1%BB%8Bnh-Giao-Th%E1%BB%A7y-Nam-%C4%90%E1%BB%8Bnh-157197263122923/" TargetMode="External"/><Relationship Id="rId690" Type="http://schemas.openxmlformats.org/officeDocument/2006/relationships/hyperlink" Target="https://www.facebook.com/C%C3%B4ng-an-x%C3%A3-An-H%C3%B2a-114648193783402/" TargetMode="External"/><Relationship Id="rId2164" Type="http://schemas.openxmlformats.org/officeDocument/2006/relationships/hyperlink" Target="https://viettrung.quangbinh.gov.vn/" TargetMode="External"/><Relationship Id="rId2371" Type="http://schemas.openxmlformats.org/officeDocument/2006/relationships/hyperlink" Target="https://stttt.dienbien.gov.vn/vi/about/danh-sach-nguoi-phat-ngon-tinh-dien-bien-nam-2018.html" TargetMode="External"/><Relationship Id="rId136" Type="http://schemas.openxmlformats.org/officeDocument/2006/relationships/hyperlink" Target="https://www.facebook.com/C%C3%B4ng-an-x%C3%A3-Ngh%C4%A9a-T%C3%A2m-109366937891659/" TargetMode="External"/><Relationship Id="rId343" Type="http://schemas.openxmlformats.org/officeDocument/2006/relationships/hyperlink" Target="https://www.facebook.com/people/C%C3%B4ng-an-th%E1%BB%8B-tr%E1%BA%A5n-Kon-D%C6%A1ng-Mang-Yang-Gia-Lai/100030929003525/" TargetMode="External"/><Relationship Id="rId550" Type="http://schemas.openxmlformats.org/officeDocument/2006/relationships/hyperlink" Target="https://www.facebook.com/C%C3%B4ng-an-X%C3%A3-Ch%C6%B0-Don-102350951584678/" TargetMode="External"/><Relationship Id="rId788" Type="http://schemas.openxmlformats.org/officeDocument/2006/relationships/hyperlink" Target="https://www.facebook.com/C%C3%B4ng-an-x%C3%A3-%C4%90%C3%B4ng-Ho%C3%A0-Hi%E1%BB%87p-109842921519293/" TargetMode="External"/><Relationship Id="rId995" Type="http://schemas.openxmlformats.org/officeDocument/2006/relationships/hyperlink" Target="https://www.facebook.com/C%C3%B4ng-an-huy%E1%BB%87n-Y%C3%AAn-L%E1%BA%ADp-103075755222445/" TargetMode="External"/><Relationship Id="rId1180" Type="http://schemas.openxmlformats.org/officeDocument/2006/relationships/hyperlink" Target="https://www.facebook.com/p/C%C3%B4ng-an-Ph%C6%B0%E1%BB%9Dng-T%C3%A0o-Xuy%C3%AAn-TP-Thanh-H%C3%B3a-100028941743157/" TargetMode="External"/><Relationship Id="rId2024" Type="http://schemas.openxmlformats.org/officeDocument/2006/relationships/hyperlink" Target="https://vixuyen.hagiang.gov.vn/chi-tiet-tin-tuc/-/news/44757/x%C3%A3-lao-ch%E1%BA%A3i.html" TargetMode="External"/><Relationship Id="rId2231" Type="http://schemas.openxmlformats.org/officeDocument/2006/relationships/hyperlink" Target="https://www.facebook.com/tuoitrecongansonla/" TargetMode="External"/><Relationship Id="rId2469" Type="http://schemas.openxmlformats.org/officeDocument/2006/relationships/hyperlink" Target="https://nhonbinh.vinhlong.gov.vn/" TargetMode="External"/><Relationship Id="rId2676" Type="http://schemas.openxmlformats.org/officeDocument/2006/relationships/hyperlink" Target="https://www.facebook.com/p/C%C3%B4ng-an-x%C3%A3-Qu%E1%BB%9Bi-S%C6%A1n-100061016348500/" TargetMode="External"/><Relationship Id="rId203" Type="http://schemas.openxmlformats.org/officeDocument/2006/relationships/hyperlink" Target="https://www.facebook.com/C%C3%B4ng-an-x%C3%A3-Minh-C%C3%B4i-C%C3%B4ng-an-huy%E1%BB%87n-H%E1%BA%A1-Ho%C3%A0-113593077439029/" TargetMode="External"/><Relationship Id="rId648" Type="http://schemas.openxmlformats.org/officeDocument/2006/relationships/hyperlink" Target="https://www.facebook.com/C%C3%B4ng-an-x%C3%A3-B%C3%ACnh-L%E1%BB%A3i-100720925588758/" TargetMode="External"/><Relationship Id="rId855" Type="http://schemas.openxmlformats.org/officeDocument/2006/relationships/hyperlink" Target="https://www.facebook.com/C%C3%B4ng-An-Th%C3%A0nh-Ph%E1%BB%91-H%E1%BB%93-Ch%C3%AD-Minh-101784465557101/" TargetMode="External"/><Relationship Id="rId1040" Type="http://schemas.openxmlformats.org/officeDocument/2006/relationships/hyperlink" Target="https://ubndtp.soctrang.gov.vn/tpsoctrang/1279/30417/65235/Phuong-3/" TargetMode="External"/><Relationship Id="rId1278" Type="http://schemas.openxmlformats.org/officeDocument/2006/relationships/hyperlink" Target="https://cailay.tiengiang.gov.vn/cac-xa" TargetMode="External"/><Relationship Id="rId1485" Type="http://schemas.openxmlformats.org/officeDocument/2006/relationships/hyperlink" Target="https://www.facebook.com/p/C%C3%B4ng-an-x%C3%A3-%C4%90%E1%BB%93ng-V%C4%83n-T%C3%A2n-K%E1%BB%B3-Ngh%E1%BB%87-An-100064657150316/" TargetMode="External"/><Relationship Id="rId1692" Type="http://schemas.openxmlformats.org/officeDocument/2006/relationships/hyperlink" Target="https://www.facebook.com/p/C%C3%B4ng-an-x%C3%A3-B%E1%BA%AFc-S%C6%A1n-%C4%90%C3%B4-L%C6%B0%C6%A1ng-Ngh%E1%BB%87-An-100066829706376/" TargetMode="External"/><Relationship Id="rId2329" Type="http://schemas.openxmlformats.org/officeDocument/2006/relationships/hyperlink" Target="https://tanson.phutho.gov.vn/Chuyen-muc-tin/Chi-tiet-tin/t/xa-my-thuan/title/283/ctitle/78" TargetMode="External"/><Relationship Id="rId2536" Type="http://schemas.openxmlformats.org/officeDocument/2006/relationships/hyperlink" Target="https://www.facebook.com/p/C%C3%B4ng-an-x%C3%A3-Ph%C3%BAc-Xu%C3%A2n-th%C3%A0nh-ph%E1%BB%91-Th%C3%A1i-Nguy%C3%AAn-100080200265379/" TargetMode="External"/><Relationship Id="rId410" Type="http://schemas.openxmlformats.org/officeDocument/2006/relationships/hyperlink" Target="https://www.facebook.com/C%C3%B4ng-an-x%C3%A3-L%E1%BA%A1c-Long-139404568267305/" TargetMode="External"/><Relationship Id="rId508" Type="http://schemas.openxmlformats.org/officeDocument/2006/relationships/hyperlink" Target="https://www.facebook.com/C%C3%B4ng-an-x%C3%A3-Cu%E1%BB%91i-H%E1%BA%A1-111150891018348/" TargetMode="External"/><Relationship Id="rId715" Type="http://schemas.openxmlformats.org/officeDocument/2006/relationships/hyperlink" Target="https://www.facebook.com/C%C3%B4ng-An-x%C3%A3-%C4%90%E1%BB%A9c-Long-Th%E1%BA%A1ch-An-110871394411927/" TargetMode="External"/><Relationship Id="rId922" Type="http://schemas.openxmlformats.org/officeDocument/2006/relationships/hyperlink" Target="https://www.facebook.com/C%C3%B4ng-An-Ph%C6%B0%E1%BB%9Dng-Ph%C3%B9ng-Ch%C3%AD-Ki%C3%AAn-Th%E1%BB%8B-X%C3%A3-M%E1%BB%B9-H%C3%A0o-112502184343348/" TargetMode="External"/><Relationship Id="rId1138" Type="http://schemas.openxmlformats.org/officeDocument/2006/relationships/hyperlink" Target="https://www.facebook.com/p/C%C3%B4ng-an-ph%C6%B0%E1%BB%9Dng-Ninh-S%C6%A1n-TP-T%C3%A2y-Ninh-100070618254289/" TargetMode="External"/><Relationship Id="rId1345" Type="http://schemas.openxmlformats.org/officeDocument/2006/relationships/hyperlink" Target="https://aithuong.bathuoc.thanhhoa.gov.vn/" TargetMode="External"/><Relationship Id="rId1552" Type="http://schemas.openxmlformats.org/officeDocument/2006/relationships/hyperlink" Target="http://anhson.thixanghison.thanhhoa.gov.vn/" TargetMode="External"/><Relationship Id="rId1997" Type="http://schemas.openxmlformats.org/officeDocument/2006/relationships/hyperlink" Target="https://yenthuy.hoabinh.gov.vn/index.php/van-hoa-xa-h-i/3167-xa-m-tra-c-xa-la-c-tha-nh-ta-cha-c-tha-nh-ca-ng-nga-y-ha-i-a-i-oa-n-ka-t-toa-n-da-n-ta-c-n-m-2023" TargetMode="External"/><Relationship Id="rId2603" Type="http://schemas.openxmlformats.org/officeDocument/2006/relationships/hyperlink" Target="https://congbobanan.toaan.gov.vn/2ta1679307t1cvn/chi-tiet-ban-an" TargetMode="External"/><Relationship Id="rId1205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1857" Type="http://schemas.openxmlformats.org/officeDocument/2006/relationships/hyperlink" Target="https://www.facebook.com/nguoidiendoai/" TargetMode="External"/><Relationship Id="rId51" Type="http://schemas.openxmlformats.org/officeDocument/2006/relationships/hyperlink" Target="https://www.facebook.com/C%C3%B4ng-an-x%C3%A3-Ph%C6%B0%E1%BB%9Bc-Long-102532708776506/" TargetMode="External"/><Relationship Id="rId1412" Type="http://schemas.openxmlformats.org/officeDocument/2006/relationships/hyperlink" Target="https://www.facebook.com/p/C%C3%B4ng-an-x%C3%A3-%C4%90%E1%BA%A1i-%C4%90%E1%BB%93ng-Ti%C3%AAn-Du-B%E1%BA%AFc-Ninh-100083357761724/?locale=bg_BG" TargetMode="External"/><Relationship Id="rId1717" Type="http://schemas.openxmlformats.org/officeDocument/2006/relationships/hyperlink" Target="https://www.facebook.com/congthanhyenthanhngheanvn/" TargetMode="External"/><Relationship Id="rId1924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298" Type="http://schemas.openxmlformats.org/officeDocument/2006/relationships/hyperlink" Target="https://www.facebook.com/profile.php?id=100063539615188" TargetMode="External"/><Relationship Id="rId158" Type="http://schemas.openxmlformats.org/officeDocument/2006/relationships/hyperlink" Target="https://www.facebook.com/C%C3%B4ng-an-x%C3%A3-Ng%E1%BB%8Dc-K%E1%BB%B3-106533478357820/" TargetMode="External"/><Relationship Id="rId2186" Type="http://schemas.openxmlformats.org/officeDocument/2006/relationships/hyperlink" Target="https://www.facebook.com/policettnuithanh/" TargetMode="External"/><Relationship Id="rId2393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365" Type="http://schemas.openxmlformats.org/officeDocument/2006/relationships/hyperlink" Target="https://www.facebook.com/profile.php?id=100085389428246" TargetMode="External"/><Relationship Id="rId572" Type="http://schemas.openxmlformats.org/officeDocument/2006/relationships/hyperlink" Target="https://www.facebook.com/C%C3%B4ng-an-x%C3%A3-Canh-N%E1%BA%ADu-103315388778240/" TargetMode="External"/><Relationship Id="rId2046" Type="http://schemas.openxmlformats.org/officeDocument/2006/relationships/hyperlink" Target="https://www.facebook.com/p/C%C3%B4ng-an-th%E1%BB%8B-tr%E1%BA%A5n-Ho%C3%A0-B%C3%ACnh-100091068573014/" TargetMode="External"/><Relationship Id="rId2253" Type="http://schemas.openxmlformats.org/officeDocument/2006/relationships/hyperlink" Target="https://bencau.tayninh.gov.vn/vi/page/UBND-Xa-Thi-Tran.html" TargetMode="External"/><Relationship Id="rId2460" Type="http://schemas.openxmlformats.org/officeDocument/2006/relationships/hyperlink" Target="https://www.facebook.com/783773319193116" TargetMode="External"/><Relationship Id="rId225" Type="http://schemas.openxmlformats.org/officeDocument/2006/relationships/hyperlink" Target="https://www.facebook.com/C%C3%B4ng-an-x%C3%A3-M%E1%BB%B9-H%C6%B0ng-huy%E1%BB%87n-Th%E1%BA%A1nh-Ph%C3%BA-t%E1%BB%89nh-B%E1%BA%BFn-Tre-108575971436437/" TargetMode="External"/><Relationship Id="rId432" Type="http://schemas.openxmlformats.org/officeDocument/2006/relationships/hyperlink" Target="https://www.facebook.com/C%C3%B4ng-an-x%C3%A3-H%C6%B0ng-Thu%E1%BA%ADn-106063111716467/" TargetMode="External"/><Relationship Id="rId877" Type="http://schemas.openxmlformats.org/officeDocument/2006/relationships/hyperlink" Target="https://www.facebook.com/C%C3%B4ng-an-ph%C6%B0%E1%BB%9Dng-Xu%C3%A2n-L%C3%A2m-104263971692674/" TargetMode="External"/><Relationship Id="rId1062" Type="http://schemas.openxmlformats.org/officeDocument/2006/relationships/hyperlink" Target="https://anxuan.tamky.quangnam.gov.vn/home/" TargetMode="External"/><Relationship Id="rId2113" Type="http://schemas.openxmlformats.org/officeDocument/2006/relationships/hyperlink" Target="https://www.facebook.com/ConganKongChro/" TargetMode="External"/><Relationship Id="rId2320" Type="http://schemas.openxmlformats.org/officeDocument/2006/relationships/hyperlink" Target="https://www.facebook.com/people/C%C3%B4ng-an-x%C3%A3-M%E1%BB%B9-T%C3%A2n-huy%E1%BB%87n-Ng%E1%BB%8Dc-L%E1%BA%B7ct%E1%BB%89nh-Thanh-Ho%C3%A1/100082844349694/" TargetMode="External"/><Relationship Id="rId2558" Type="http://schemas.openxmlformats.org/officeDocument/2006/relationships/hyperlink" Target="https://binhdai.bentre.gov.vn/phulong/Lists/ThongTinCanBiet/DispForm.aspx?ID=8" TargetMode="External"/><Relationship Id="rId737" Type="http://schemas.openxmlformats.org/officeDocument/2006/relationships/hyperlink" Target="https://www.facebook.com/C%C3%B4ng-An-X%C3%A3-%C4%90%E1%BB%92NG-PH%C3%9A-110190411391092" TargetMode="External"/><Relationship Id="rId944" Type="http://schemas.openxmlformats.org/officeDocument/2006/relationships/hyperlink" Target="https://www.facebook.com/C%C3%B4ng-an-ph%C6%B0%E1%BB%9Dng-L%C6%B0%C6%A1ng-Kh%C3%A1nh-Thi%E1%BB%87n-th%C3%A0nh-ph%E1%BB%91-Ph%E1%BB%A7-L%C3%BD-109056991797997/" TargetMode="External"/><Relationship Id="rId1367" Type="http://schemas.openxmlformats.org/officeDocument/2006/relationships/hyperlink" Target="https://www.facebook.com/p/C%C3%B4ng-an-x%C3%A3-%C4%90%C3%ACnh-T%E1%BB%95-Thu%E1%BA%ADn-Th%C3%A0nh-B%E1%BA%AFc-Ninh-100072506943134/" TargetMode="External"/><Relationship Id="rId1574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1781" Type="http://schemas.openxmlformats.org/officeDocument/2006/relationships/hyperlink" Target="https://www.facebook.com/p/C%C3%B4ng-an-x%C3%A3-Ch%C3%A2u-Qu%E1%BA%BF-Th%C6%B0%E1%BB%A3ng-huy%E1%BB%87n-V%C4%83n-Y%C3%AAn-t%E1%BB%89nh-Y%C3%AAn-B%C3%A1i-100066967336087/" TargetMode="External"/><Relationship Id="rId2418" Type="http://schemas.openxmlformats.org/officeDocument/2006/relationships/hyperlink" Target="https://xangocluong.hoabinh.gov.vn/" TargetMode="External"/><Relationship Id="rId2625" Type="http://schemas.openxmlformats.org/officeDocument/2006/relationships/hyperlink" Target="https://sonla.gov.vn/4/469/77424/604022/thong-tin-bau-cu/danh-sach-nguoi-ung-cu-dai-bieu-hdnd-tinh-don-vi-bau-cu-so-3" TargetMode="External"/><Relationship Id="rId73" Type="http://schemas.openxmlformats.org/officeDocument/2006/relationships/hyperlink" Target="https://www.facebook.com/C%C3%B4ng-an-x%C3%A3-Ph%C3%BA-Nhu%E1%BA%ADn-Nh%C6%B0-Thanh-112455304264417/" TargetMode="External"/><Relationship Id="rId804" Type="http://schemas.openxmlformats.org/officeDocument/2006/relationships/hyperlink" Target="https://www.facebook.com/C%C3%B4ng-An-x%C3%A3-%C3%9Ac-K%E1%BB%B3-huy%E1%BB%87n-Ph%C3%BA-B%C3%ACnh-t%E1%BB%89nh-Th%C3%A1i-Nguy%C3%AAn-101203542519864/" TargetMode="External"/><Relationship Id="rId1227" Type="http://schemas.openxmlformats.org/officeDocument/2006/relationships/hyperlink" Target="https://www.facebook.com/p/C%C3%B4ng-an-ph%C6%B0%E1%BB%9Dng-Xu%C3%A2n-Th%C3%A0nh-C%C3%B4ng-an-Th%E1%BB%8B-x%C3%A3-S%C3%B4ng-C%E1%BA%A7u-100064200665739/" TargetMode="External"/><Relationship Id="rId1434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1641" Type="http://schemas.openxmlformats.org/officeDocument/2006/relationships/hyperlink" Target="https://binhson.quangngai.gov.vn/" TargetMode="External"/><Relationship Id="rId1879" Type="http://schemas.openxmlformats.org/officeDocument/2006/relationships/hyperlink" Target="https://giaohai.namdinh.gov.vn/to-chuc-bo-may" TargetMode="External"/><Relationship Id="rId1501" Type="http://schemas.openxmlformats.org/officeDocument/2006/relationships/hyperlink" Target="https://hscvvq.hatinh.gov.vn/vuquang/vbpq.nsf/1B2072FE4503F117472589B80035A062/$file/114.%20Q%C4%90%20h%E1%BB%A3p%20nh%E1%BA%A5t%20BC%C4%90%20C%C4%90S%20c%E1%BA%A5p%20x%C3%A3%20%C4%90%E1%BB%A9c%20L%C4%A9nh%20ok(30.05.2023_08h44p00)_signed.pdf" TargetMode="External"/><Relationship Id="rId1739" Type="http://schemas.openxmlformats.org/officeDocument/2006/relationships/hyperlink" Target="https://www.facebook.com/p/C%C3%B4ng-an-x%C3%A3-C%E1%BA%A9m-Qu%C3%BD-huy%E1%BB%87n-C%E1%BA%A9m-Thu%E1%BB%B7-t%E1%BB%89nh-Thanh-H%C3%B3a-100063540038479/" TargetMode="External"/><Relationship Id="rId1946" Type="http://schemas.openxmlformats.org/officeDocument/2006/relationships/hyperlink" Target="https://kimson.ninhbinh.gov.vn/gioi-thieu/xa-hung-tien" TargetMode="External"/><Relationship Id="rId1806" Type="http://schemas.openxmlformats.org/officeDocument/2006/relationships/hyperlink" Target="https://quynhnhai.sonla.gov.vn/1308/31875/60516/613172/hoat-dong-huyen-uy-hdnd-ubnd-huyen/kiem-tra-nam-bat-tinh-hinh-phat-trien-kinh-te-xa-hoi-tai-xa-chieng-on" TargetMode="External"/><Relationship Id="rId387" Type="http://schemas.openxmlformats.org/officeDocument/2006/relationships/hyperlink" Target="https://www.facebook.com/CATTLONGDIEN" TargetMode="External"/><Relationship Id="rId594" Type="http://schemas.openxmlformats.org/officeDocument/2006/relationships/hyperlink" Target="https://www.facebook.com/C%C3%B4ng-an-x%C3%A3-C%C3%BAc-%C4%90%C6%B0%E1%BB%9Dng-V%C3%B5-Nhai-Th%C3%A1i-Nguy%C3%AAn-110944007730274/" TargetMode="External"/><Relationship Id="rId2068" Type="http://schemas.openxmlformats.org/officeDocument/2006/relationships/hyperlink" Target="https://www.facebook.com/p/C%C3%B4ng-an-huy%E1%BB%87n-Tuy-Ph%C6%B0%E1%BB%9Bc-B%C3%ACnh-%C4%90%E1%BB%8Bnh-100093140506030/?locale=vi_VN" TargetMode="External"/><Relationship Id="rId2275" Type="http://schemas.openxmlformats.org/officeDocument/2006/relationships/hyperlink" Target="https://www.facebook.com/p/Tu%E1%BB%95i-tr%E1%BA%BB-C%C3%B4ng-an-TP-S%E1%BA%A7m-S%C6%A1n-100069346653553/?locale=hi_IN" TargetMode="External"/><Relationship Id="rId247" Type="http://schemas.openxmlformats.org/officeDocument/2006/relationships/hyperlink" Target="https://www.facebook.com/C%C3%B4ng-an-x%C3%A3-M%C6%B0%E1%BB%9Dng-Cang-huy%E1%BB%87n-Than-Uy%C3%AAn-t%E1%BB%89nh-Lai-Ch%C3%A2u-109833748443066/" TargetMode="External"/><Relationship Id="rId899" Type="http://schemas.openxmlformats.org/officeDocument/2006/relationships/hyperlink" Target="https://www.facebook.com/C%C3%B4ng-an-ph%C6%B0%E1%BB%9Dng-T%C3%A2n-H%C3%A0-TP-Tuy%C3%AAn-Quang-104549095146705/" TargetMode="External"/><Relationship Id="rId1084" Type="http://schemas.openxmlformats.org/officeDocument/2006/relationships/hyperlink" Target="https://haithanh.thixanghison.thanhhoa.gov.vn/" TargetMode="External"/><Relationship Id="rId2482" Type="http://schemas.openxmlformats.org/officeDocument/2006/relationships/hyperlink" Target="https://www.facebook.com/p/C%C3%B4ng-an-x%C3%A3-Nh%E1%BB%AF-H%C3%A1n-huy%E1%BB%87n-Y%C3%AAn-S%C6%A1n-t%E1%BB%89nh-Tuy%C3%AAn-Quang-100070859227515/" TargetMode="External"/><Relationship Id="rId107" Type="http://schemas.openxmlformats.org/officeDocument/2006/relationships/hyperlink" Target="https://www.facebook.com/C%C3%B4ng-an-x%C3%A3-P%C3%BA-Xi-huy%E1%BB%87n-Tu%E1%BA%A7n-Gi%C3%A1o-t%E1%BB%89nh-%C4%90i%E1%BB%87n-Bi%C3%AAn-110867184515577/" TargetMode="External"/><Relationship Id="rId454" Type="http://schemas.openxmlformats.org/officeDocument/2006/relationships/hyperlink" Target="https://www.facebook.com/C%C3%B4ng-an-x%C3%A3-H%C3%B2a-Th%E1%BA%A1nh-huy%E1%BB%87n-Tam-B%C3%ACnh-t%E1%BB%89nh-V%C4%A9nh-Long-103201248762785/" TargetMode="External"/><Relationship Id="rId661" Type="http://schemas.openxmlformats.org/officeDocument/2006/relationships/hyperlink" Target="https://www.facebook.com/C%C3%B4ng-An-x%C3%A3-An-Vinh-109802301355710/" TargetMode="External"/><Relationship Id="rId759" Type="http://schemas.openxmlformats.org/officeDocument/2006/relationships/hyperlink" Target="https://www.facebook.com/C%C3%B4ng-an-x%C3%A3-%C4%90%E1%BA%A1i-Ph%C3%A1c-101238538790824/" TargetMode="External"/><Relationship Id="rId966" Type="http://schemas.openxmlformats.org/officeDocument/2006/relationships/hyperlink" Target="https://www.facebook.com/C%C3%B4ng-an-ph%C6%B0%E1%BB%9Dng-An-T%C3%A2n-584265412264838/" TargetMode="External"/><Relationship Id="rId1291" Type="http://schemas.openxmlformats.org/officeDocument/2006/relationships/hyperlink" Target="http://thitrangialoc.gialoc.haiduong.gov.vn/" TargetMode="External"/><Relationship Id="rId1389" Type="http://schemas.openxmlformats.org/officeDocument/2006/relationships/hyperlink" Target="https://www.facebook.com/haiduongtv.com.vn/videos/x%C3%A3-%C4%91%C3%B4ng-xuy%C3%AAn-l%C3%A1-c%E1%BB%9D-%C4%91%E1%BA%A7u-trong-c%C3%B4ng-t%C3%A1c-tuy%E1%BB%83n-qu%C3%A2n-%E1%BB%9F-ninh-giang-hdtv/1137922897767207/" TargetMode="External"/><Relationship Id="rId1596" Type="http://schemas.openxmlformats.org/officeDocument/2006/relationships/hyperlink" Target="https://www.travinh.gov.vn/" TargetMode="External"/><Relationship Id="rId2135" Type="http://schemas.openxmlformats.org/officeDocument/2006/relationships/hyperlink" Target="https://sxd.thuathienhue.gov.vn/?gd=17&amp;cn=489&amp;tc=2364" TargetMode="External"/><Relationship Id="rId2342" Type="http://schemas.openxmlformats.org/officeDocument/2006/relationships/hyperlink" Target="https://www.yenbai.gov.vn/" TargetMode="External"/><Relationship Id="rId2647" Type="http://schemas.openxmlformats.org/officeDocument/2006/relationships/hyperlink" Target="https://www.facebook.com/p/C%C3%B4ng-an-x%C3%A3-Qu%E1%BA%A3ng-H%C3%B2a-100057454273140/" TargetMode="External"/><Relationship Id="rId314" Type="http://schemas.openxmlformats.org/officeDocument/2006/relationships/hyperlink" Target="https://www.facebook.com/profile.php?id=100078692996406" TargetMode="External"/><Relationship Id="rId521" Type="http://schemas.openxmlformats.org/officeDocument/2006/relationships/hyperlink" Target="https://www.facebook.com/C%C3%B4ng-an-x%C3%A3-Chi%E1%BB%81ng-Mung-101868892143812/" TargetMode="External"/><Relationship Id="rId619" Type="http://schemas.openxmlformats.org/officeDocument/2006/relationships/hyperlink" Target="https://www.facebook.com/C%C3%B4ng-an-x%C3%A3-B%E1%BA%A3o-Hi%E1%BB%87u-huy%E1%BB%87n-Y%C3%AAn-Thu%E1%BB%B7-t%E1%BB%89nh-Ho%C3%A0-B%C3%ACnh-102590131941196/" TargetMode="External"/><Relationship Id="rId1151" Type="http://schemas.openxmlformats.org/officeDocument/2006/relationships/hyperlink" Target="https://dichvucong.bentre.gov.vn/dichvucong/thongke/ajaxChiTietLinhVuc&amp;nam=2022&amp;ma_don_vi=DV_UBND_PHUONG_PHUKHUONG_TPBT&amp;ma_co_quan=UBNDTP" TargetMode="External"/><Relationship Id="rId1249" Type="http://schemas.openxmlformats.org/officeDocument/2006/relationships/hyperlink" Target="https://www.facebook.com/ANTVKhanhHoa/?locale=vi_VN" TargetMode="External"/><Relationship Id="rId2202" Type="http://schemas.openxmlformats.org/officeDocument/2006/relationships/hyperlink" Target="https://tanbien.tayninh.gov.vn/" TargetMode="External"/><Relationship Id="rId95" Type="http://schemas.openxmlformats.org/officeDocument/2006/relationships/hyperlink" Target="https://www.facebook.com/C%C3%B4ng-an-x%C3%A3-Ph%C3%BA-An-H%C3%B2a-106968061601945/" TargetMode="External"/><Relationship Id="rId826" Type="http://schemas.openxmlformats.org/officeDocument/2006/relationships/hyperlink" Target="https://www.facebook.com/C%C3%B4ng-an-Th%E1%BB%8B-tr%E1%BA%A5n-Qu%E1%BA%A3ng-Uy%C3%AAn-Qu%E1%BA%A3ng-Ho%C3%A0-Cao-B%E1%BA%B1ng-105803475009702/" TargetMode="External"/><Relationship Id="rId1011" Type="http://schemas.openxmlformats.org/officeDocument/2006/relationships/hyperlink" Target="http://luongquoi.giongtrom.bentre.gov.vn/" TargetMode="External"/><Relationship Id="rId1109" Type="http://schemas.openxmlformats.org/officeDocument/2006/relationships/hyperlink" Target="http://congbao.tuyenquang.gov.vn/van-ban/the-loai/quyet-dinh/trang-22.html" TargetMode="External"/><Relationship Id="rId1456" Type="http://schemas.openxmlformats.org/officeDocument/2006/relationships/hyperlink" Target="https://conganthanhhoa.gov.vn/tin-tuc-su-kien/huong-ve-co-so2/xa-dinh-lien-to-chuc-ngay-hoi-toan-dan-bao-ve-an-ninh-to-quoc-.html" TargetMode="External"/><Relationship Id="rId1663" Type="http://schemas.openxmlformats.org/officeDocument/2006/relationships/hyperlink" Target="http://congbao.tuyenquang.gov.vn/van-ban/noi-ban-hanh/ubnd-huyen-ham-yen.html" TargetMode="External"/><Relationship Id="rId1870" Type="http://schemas.openxmlformats.org/officeDocument/2006/relationships/hyperlink" Target="https://www.bacninh.gov.vn/web/xa-gia-ong" TargetMode="External"/><Relationship Id="rId1968" Type="http://schemas.openxmlformats.org/officeDocument/2006/relationships/hyperlink" Target="https://hungthuy.quangbinh.gov.vn/" TargetMode="External"/><Relationship Id="rId2507" Type="http://schemas.openxmlformats.org/officeDocument/2006/relationships/hyperlink" Target="https://www.facebook.com/tuoitreconganquangbinh/" TargetMode="External"/><Relationship Id="rId1316" Type="http://schemas.openxmlformats.org/officeDocument/2006/relationships/hyperlink" Target="https://www.facebook.com/conganhuyenphuyen/?locale=vi_VN" TargetMode="External"/><Relationship Id="rId1523" Type="http://schemas.openxmlformats.org/officeDocument/2006/relationships/hyperlink" Target="http://dienquang.dienban.quangnam.gov.vn/" TargetMode="External"/><Relationship Id="rId1730" Type="http://schemas.openxmlformats.org/officeDocument/2006/relationships/hyperlink" Target="https://cambinh.camthuy.thanhhoa.gov.vn/" TargetMode="External"/><Relationship Id="rId22" Type="http://schemas.openxmlformats.org/officeDocument/2006/relationships/hyperlink" Target="https://www.facebook.com/C%C3%B4ng-an-x%C3%A3-Qu%E1%BA%A3ng-H%C3%B9ng-th%C3%A0nh-ph%E1%BB%91-S%E1%BA%A7m-S%C6%A1n-105390268008522" TargetMode="External"/><Relationship Id="rId1828" Type="http://schemas.openxmlformats.org/officeDocument/2006/relationships/hyperlink" Target="https://sonla.gov.vn/thong-tin-tu-so-nganh-dia-phuong/chu-tich-ubnd-huyen-kiem-tra-mot-so-diem-dan-cu-can-di-doi-khan-cap-do-nguy-co-sat-lo-cao-tai-xa-825456" TargetMode="External"/><Relationship Id="rId171" Type="http://schemas.openxmlformats.org/officeDocument/2006/relationships/hyperlink" Target="https://www.facebook.com/C%C3%B4ng-an-x%C3%A3-Nam-Th%C6%B0%E1%BB%A3ng-107149371458782/" TargetMode="External"/><Relationship Id="rId2297" Type="http://schemas.openxmlformats.org/officeDocument/2006/relationships/hyperlink" Target="https://www.facebook.com/p/C%C3%B4ng-an-x%C3%A3-M%E1%BB%85-S%E1%BB%9F-100068511189180/" TargetMode="External"/><Relationship Id="rId269" Type="http://schemas.openxmlformats.org/officeDocument/2006/relationships/hyperlink" Target="https://www.facebook.com/C%C3%B4ng-an-x%C3%A3-Long-%C4%90%E1%BB%8Bnh-huy%E1%BB%87n-Ch%C3%A2u-Th%C3%A0nh-t%E1%BB%89nh-Ti%E1%BB%81n-Giang-102260372527331/" TargetMode="External"/><Relationship Id="rId476" Type="http://schemas.openxmlformats.org/officeDocument/2006/relationships/hyperlink" Target="https://www.facebook.com/C%C3%B4ng-an-x%C3%A3-Gia-Thu%E1%BB%B7-huy%E1%BB%87n-Nho-Quan-106293745123348/" TargetMode="External"/><Relationship Id="rId683" Type="http://schemas.openxmlformats.org/officeDocument/2006/relationships/hyperlink" Target="https://www.facebook.com/C%C3%B4ng-an-x%C3%A3-An-L%E1%BA%A1c-102937002357733/" TargetMode="External"/><Relationship Id="rId890" Type="http://schemas.openxmlformats.org/officeDocument/2006/relationships/hyperlink" Target="https://www.facebook.com/C%C3%B4ng-an-Ph%C6%B0%E1%BB%9Dng-Th%E1%BB%8B-c%E1%BA%A7u-TP-B%E1%BA%AFc-Ninh-102535168843807/" TargetMode="External"/><Relationship Id="rId2157" Type="http://schemas.openxmlformats.org/officeDocument/2006/relationships/hyperlink" Target="https://lamdong.gov.vn/sites/dateh/hethongchinhtri/tintuc-ubnd/cx-tn/SitePages/thi-tran-da-teh.aspx" TargetMode="External"/><Relationship Id="rId2364" Type="http://schemas.openxmlformats.org/officeDocument/2006/relationships/hyperlink" Target="https://www.nghean.gov.vn/" TargetMode="External"/><Relationship Id="rId2571" Type="http://schemas.openxmlformats.org/officeDocument/2006/relationships/hyperlink" Target="https://www.facebook.com/CAXPSTX.NS/" TargetMode="External"/><Relationship Id="rId129" Type="http://schemas.openxmlformats.org/officeDocument/2006/relationships/hyperlink" Target="https://www.facebook.com/C%C3%B4ng-an-x%C3%A3-Nguy%E1%BB%87t-%C4%90%E1%BB%A9c-101469845606314" TargetMode="External"/><Relationship Id="rId336" Type="http://schemas.openxmlformats.org/officeDocument/2006/relationships/hyperlink" Target="https://www.facebook.com/profile.php?id=100064364430828" TargetMode="External"/><Relationship Id="rId543" Type="http://schemas.openxmlformats.org/officeDocument/2006/relationships/hyperlink" Target="https://www.facebook.com/C%C3%B4ng-an-x%C3%A3-Chi%E1%BB%81ng-%C3%82n-M%C6%B0%E1%BB%9Dng-La-S%C6%A1n-La-102608818728852/" TargetMode="External"/><Relationship Id="rId988" Type="http://schemas.openxmlformats.org/officeDocument/2006/relationships/hyperlink" Target="https://www.facebook.com/C%C3%B4ng-an-ph%C6%B0%E1%BB%9Dng-%C4%90%C3%B4ng-Th%E1%BB%8D-TP-Thanh-H%C3%B3a-102100578332244" TargetMode="External"/><Relationship Id="rId1173" Type="http://schemas.openxmlformats.org/officeDocument/2006/relationships/hyperlink" Target="https://www.facebook.com/p/C%C3%B4ng-an-Ph%C6%B0%E1%BB%9Dng-Qu%E1%BA%A3ng-Vinh-TP-S%E1%BA%A7m-S%C6%A1n-100063519010262/" TargetMode="External"/><Relationship Id="rId1380" Type="http://schemas.openxmlformats.org/officeDocument/2006/relationships/hyperlink" Target="https://soxaydung.thaibinh.gov.vn/tin-tuc/nha-o-va-tt-bds/thong-tin-cac-du-an-nha-o/-du-an-phat-trien-nha-o-thuong-mai-khu-dan-cu-dong-hop-tai-x.html" TargetMode="External"/><Relationship Id="rId2017" Type="http://schemas.openxmlformats.org/officeDocument/2006/relationships/hyperlink" Target="https://tanson.phutho.gov.vn/Chuyen-muc-tin/Chi-tiet-tin/t/xa-lai-dong/title/281/ctitle/78" TargetMode="External"/><Relationship Id="rId2224" Type="http://schemas.openxmlformats.org/officeDocument/2006/relationships/hyperlink" Target="https://thitranmylong.caungang.travinh.gov.vn/" TargetMode="External"/><Relationship Id="rId2669" Type="http://schemas.openxmlformats.org/officeDocument/2006/relationships/hyperlink" Target="https://quangvan.quangxuong.thanhhoa.gov.vn/xay-dung-dang" TargetMode="External"/><Relationship Id="rId403" Type="http://schemas.openxmlformats.org/officeDocument/2006/relationships/hyperlink" Target="https://www.facebook.com/C%C3%B4ng-an-x%C3%A3-L%E1%BB%99c-Thu%E1%BA%ADn-100178002309918/" TargetMode="External"/><Relationship Id="rId750" Type="http://schemas.openxmlformats.org/officeDocument/2006/relationships/hyperlink" Target="https://www.facebook.com/C%C3%B4ng-an-x%C3%A3-%C4%90%E1%BA%A1-KN%C3%A0ng-%C4%90am-R%C3%B4ng-L%C3%A2m-%C4%90%E1%BB%93ng-100187495843705/" TargetMode="External"/><Relationship Id="rId848" Type="http://schemas.openxmlformats.org/officeDocument/2006/relationships/hyperlink" Target="https://www.facebook.com/C%C3%B4ng-an-th%E1%BB%8B-tr%E1%BA%A5n-An-Ch%C3%A2u-S%C6%A1n-%C4%90%E1%BB%99ng-B%E1%BA%AFc-Giang-102451192202511/" TargetMode="External"/><Relationship Id="rId1033" Type="http://schemas.openxmlformats.org/officeDocument/2006/relationships/hyperlink" Target="https://www.facebook.com/p/C%C3%B4ng-an-Ph%C6%B0%E1%BB%9Dng-10-TPST-100070651758360/" TargetMode="External"/><Relationship Id="rId1478" Type="http://schemas.openxmlformats.org/officeDocument/2006/relationships/hyperlink" Target="https://dongmon.hatinhcity.gov.vn/" TargetMode="External"/><Relationship Id="rId1685" Type="http://schemas.openxmlformats.org/officeDocument/2006/relationships/hyperlink" Target="https://www.facebook.com/NamHaiNew/?locale=fr_CA" TargetMode="External"/><Relationship Id="rId1892" Type="http://schemas.openxmlformats.org/officeDocument/2006/relationships/hyperlink" Target="https://nhoquan.ninhbinh.gov.vn/xa-gia-son" TargetMode="External"/><Relationship Id="rId2431" Type="http://schemas.openxmlformats.org/officeDocument/2006/relationships/hyperlink" Target="https://dichvucong.namdinh.gov.vn/portaldvc/KenhTin/dich-vu-cong-truc-tuyen.aspx?_dv=E5F3D330-8E4C-D2A8-C8C5-1C5CBA41B5BE" TargetMode="External"/><Relationship Id="rId2529" Type="http://schemas.openxmlformats.org/officeDocument/2006/relationships/hyperlink" Target="https://yenbai.toaan.gov.vn/webcenter/portal/yenbai/chitiettin?dDocName=TAND059683" TargetMode="External"/><Relationship Id="rId610" Type="http://schemas.openxmlformats.org/officeDocument/2006/relationships/hyperlink" Target="https://www.facebook.com/C%C3%B4ng-an-x%C3%A3-B%E1%BA%AFc-S%C6%A1n-%C4%90%C3%B4-L%C6%B0%C6%A1ng-Ngh%E1%BB%87-An-167605111551019/" TargetMode="External"/><Relationship Id="rId708" Type="http://schemas.openxmlformats.org/officeDocument/2006/relationships/hyperlink" Target="https://www.facebook.com/C%C3%B4ng-An-x%C3%A3-%C4%90i%E1%BB%81n-H%E1%BA%A1-Tu%E1%BB%95i-tr%E1%BA%BB-nhi%E1%BB%87t-huy%E1%BA%BFt-112961480528717/" TargetMode="External"/><Relationship Id="rId915" Type="http://schemas.openxmlformats.org/officeDocument/2006/relationships/hyperlink" Target="https://www.facebook.com/C%C3%B4ng-an-ph%C6%B0%E1%BB%9Dng-Ph%C6%B0%E1%BB%9Bc-Ho%C3%A0-101578788901008" TargetMode="External"/><Relationship Id="rId1240" Type="http://schemas.openxmlformats.org/officeDocument/2006/relationships/hyperlink" Target="https://baclieu.gov.vn/" TargetMode="External"/><Relationship Id="rId1338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1545" Type="http://schemas.openxmlformats.org/officeDocument/2006/relationships/hyperlink" Target="https://www.facebook.com/p/Truy%E1%BB%81n-th%C3%B4ng-Th%C3%A1i-H%C3%B2a-100057187671239/" TargetMode="External"/><Relationship Id="rId1100" Type="http://schemas.openxmlformats.org/officeDocument/2006/relationships/hyperlink" Target="https://www.bacninh.gov.vn/web/phuongkhacniem/gioi-thieu-ubnd-phuong" TargetMode="External"/><Relationship Id="rId1405" Type="http://schemas.openxmlformats.org/officeDocument/2006/relationships/hyperlink" Target="https://mangyang.gialai.gov.vn/Xa-dak-troi/Trang-chu" TargetMode="External"/><Relationship Id="rId1752" Type="http://schemas.openxmlformats.org/officeDocument/2006/relationships/hyperlink" Target="https://cukhe.thanhoai.hanoi.gov.vn/ubnd-x%C3%A3" TargetMode="External"/><Relationship Id="rId44" Type="http://schemas.openxmlformats.org/officeDocument/2006/relationships/hyperlink" Target="https://www.facebook.com/C%C3%B4ng-an-x%C3%A3-Ph%C6%B0%E1%BB%A3ng-V%C4%A9-C%E1%BA%A9m-Kh%C3%AA-112054077597158" TargetMode="External"/><Relationship Id="rId1612" Type="http://schemas.openxmlformats.org/officeDocument/2006/relationships/hyperlink" Target="https://www.bacninh.gov.vn/web/xa-binh-dinh/uy-ban-nhan-dan" TargetMode="External"/><Relationship Id="rId1917" Type="http://schemas.openxmlformats.org/officeDocument/2006/relationships/hyperlink" Target="https://www.facebook.com/tuoitrecongansonla/" TargetMode="External"/><Relationship Id="rId193" Type="http://schemas.openxmlformats.org/officeDocument/2006/relationships/hyperlink" Target="https://www.facebook.com/C%C3%B4ng-An-X%C3%A3-Minh-Ti%E1%BA%BFn-106016868257040/" TargetMode="External"/><Relationship Id="rId498" Type="http://schemas.openxmlformats.org/officeDocument/2006/relationships/hyperlink" Target="https://www.facebook.com/C%C3%B4ng-an-x%C3%A3-Di%E1%BB%85n-K%E1%BB%B7-huy%E1%BB%87n-Di%E1%BB%85n-Ch%C3%A2u-t%E1%BB%89nh-Ngh%E1%BB%87-An-101117091769957/" TargetMode="External"/><Relationship Id="rId2081" Type="http://schemas.openxmlformats.org/officeDocument/2006/relationships/hyperlink" Target="https://www.facebook.com/100076056866235" TargetMode="External"/><Relationship Id="rId2179" Type="http://schemas.openxmlformats.org/officeDocument/2006/relationships/hyperlink" Target="https://tamky.quangnam.gov.vn/webcenter/portal/phuocson/pages_tin-tuc/chi-tiet?dDocName=PORTAL334780" TargetMode="External"/><Relationship Id="rId260" Type="http://schemas.openxmlformats.org/officeDocument/2006/relationships/hyperlink" Target="https://www.facebook.com/C%C3%B4ng-an-x%C3%A3-Long-V%C4%A9nh-Huy%E1%BB%87n-Ch%C3%A2u-Th%C3%A0nh-t%E1%BB%89nh-T%C3%A2y-Ninh-100975405513065/" TargetMode="External"/><Relationship Id="rId2386" Type="http://schemas.openxmlformats.org/officeDocument/2006/relationships/hyperlink" Target="https://namkim.namdan.nghean.gov.vn/" TargetMode="External"/><Relationship Id="rId2593" Type="http://schemas.openxmlformats.org/officeDocument/2006/relationships/hyperlink" Target="https://www.facebook.com/caxphuochung/" TargetMode="External"/><Relationship Id="rId120" Type="http://schemas.openxmlformats.org/officeDocument/2006/relationships/hyperlink" Target="https://www.facebook.com/C%C3%B4ng-an-x%C3%A3-Nh%E1%BA%A1c-K%E1%BB%B3-huy%E1%BB%87n-V%C4%83n-L%C3%A3ng-t%E1%BB%89nh-L%E1%BA%A1ng-S%C6%A1n-104145758810278/" TargetMode="External"/><Relationship Id="rId358" Type="http://schemas.openxmlformats.org/officeDocument/2006/relationships/hyperlink" Target="https://www.facebook.com/groups/4063695473693574/" TargetMode="External"/><Relationship Id="rId565" Type="http://schemas.openxmlformats.org/officeDocument/2006/relationships/hyperlink" Target="https://www.facebook.com/C%C3%B4ng-an-x%C3%A3-Ch%C3%A2u-H%C6%B0ng-104815028500534/" TargetMode="External"/><Relationship Id="rId772" Type="http://schemas.openxmlformats.org/officeDocument/2006/relationships/hyperlink" Target="https://www.facebook.com/C%C3%B4ng-An-X%C3%A3-%C4%90%C4%83k-T%E1%BB%9D-Kan-109646808474076/" TargetMode="External"/><Relationship Id="rId1195" Type="http://schemas.openxmlformats.org/officeDocument/2006/relationships/hyperlink" Target="https://www.facebook.com/p/C%C3%B4ng-an-ph%C6%B0%E1%BB%9Dng-T%C3%B4-Hi%E1%BB%87u-th%C3%A0nh-ph%E1%BB%91-S%C6%A1n-La-100068333843932/" TargetMode="External"/><Relationship Id="rId2039" Type="http://schemas.openxmlformats.org/officeDocument/2006/relationships/hyperlink" Target="https://www.facebook.com/p/Ch%E1%BB%A3-Th%E1%BB%8B-Tr%E1%BA%A5n-C%C3%A1i-D%E1%BA%A7u-Ch%C3%A2u-Ph%C3%BA-An-Giang-100063766562064/?locale=ga_IE" TargetMode="External"/><Relationship Id="rId2246" Type="http://schemas.openxmlformats.org/officeDocument/2006/relationships/hyperlink" Target="https://www.facebook.com/p/C%C3%B4ng-an-x%C3%A3-Long-H%E1%BA%A3i-huy%E1%BB%87n-Ph%C3%BA-Qu%C3%BD-100063335102863/" TargetMode="External"/><Relationship Id="rId2453" Type="http://schemas.openxmlformats.org/officeDocument/2006/relationships/hyperlink" Target="https://www.facebook.com/p/C%C3%B4ng-an-x%C3%A3-Nghi-Kim-TP-Vinh-Ngh%E1%BB%87-An-100070912245243/" TargetMode="External"/><Relationship Id="rId2660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218" Type="http://schemas.openxmlformats.org/officeDocument/2006/relationships/hyperlink" Target="https://www.facebook.com/C%C3%B4ng-an-x%C3%A3-M%E1%BB%B9-T%C3%A2n-C%C3%A1i-B%C3%A8-Ti%E1%BB%81n-Giang-107694390855880/" TargetMode="External"/><Relationship Id="rId425" Type="http://schemas.openxmlformats.org/officeDocument/2006/relationships/hyperlink" Target="https://www.facebook.com/C%C3%B4ng-an-x%C3%A3-H%E1%BA%A3i-C%C6%B0%E1%BB%9Dng-102971895800103/" TargetMode="External"/><Relationship Id="rId632" Type="http://schemas.openxmlformats.org/officeDocument/2006/relationships/hyperlink" Target="https://www.facebook.com/C%C3%B4ng-an-x%C3%A3-B%C3%ACnh-Thanh-huy%E1%BB%87n-Cao-Phong-t%E1%BB%89nh-Ho%C3%A0-B%C3%ACnh-101740918714206/" TargetMode="External"/><Relationship Id="rId1055" Type="http://schemas.openxmlformats.org/officeDocument/2006/relationships/hyperlink" Target="https://www.facebook.com/p/C%C3%B4ng-an-ph%C6%B0%E1%BB%9Dng-An-B%C3%ACnh-100063746702927/" TargetMode="External"/><Relationship Id="rId1262" Type="http://schemas.openxmlformats.org/officeDocument/2006/relationships/hyperlink" Target="https://www.facebook.com/p/C%C3%B4ng-An-Th%C3%A0nh-Ph%E1%BB%91-H%C6%B0ng-Y%C3%AAn-100057576334172/" TargetMode="External"/><Relationship Id="rId2106" Type="http://schemas.openxmlformats.org/officeDocument/2006/relationships/hyperlink" Target="https://kbang.gialai.gov.vn/thi-tran-kbang/Gioi-thieu.aspx" TargetMode="External"/><Relationship Id="rId2313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2520" Type="http://schemas.openxmlformats.org/officeDocument/2006/relationships/hyperlink" Target="https://botrach.quangbinh.gov.vn/chi-tiet-tin/-/view-article/1/1404469290797/1597731676594" TargetMode="External"/><Relationship Id="rId937" Type="http://schemas.openxmlformats.org/officeDocument/2006/relationships/hyperlink" Target="https://www.facebook.com/C%C3%B4ng-an-ph%C6%B0%E1%BB%9Dng-Minh-T%C3%A2n-th%E1%BB%8B-x%C3%A3-Kinh-M%C3%B4n-H%E1%BA%A3i-D%C6%B0%C6%A1ng-126346322956013/" TargetMode="External"/><Relationship Id="rId1122" Type="http://schemas.openxmlformats.org/officeDocument/2006/relationships/hyperlink" Target="https://www.facebook.com/p/C%C3%B4ng-an-ph%C6%B0%E1%BB%9Dng-Nam-H%E1%BB%93ng-100080880543706/" TargetMode="External"/><Relationship Id="rId1567" Type="http://schemas.openxmlformats.org/officeDocument/2006/relationships/hyperlink" Target="https://www.facebook.com/anninhmangst/?locale=vi_VN" TargetMode="External"/><Relationship Id="rId1774" Type="http://schemas.openxmlformats.org/officeDocument/2006/relationships/hyperlink" Target="https://chaukhe.concuong.nghean.gov.vn/" TargetMode="External"/><Relationship Id="rId1981" Type="http://schemas.openxmlformats.org/officeDocument/2006/relationships/hyperlink" Target="https://dichvucong.namdinh.gov.vn/portaldvc/KenhTin/dich-vu-cong-truc-tuyen.aspx?_dv=C666E67E-8F0F-EEA2-2BE7-12096309819B" TargetMode="External"/><Relationship Id="rId2618" Type="http://schemas.openxmlformats.org/officeDocument/2006/relationships/hyperlink" Target="https://laichau.gov.vn/du-khach/vinh-pa-khom-duoc-cong-nhan-la-diem-du-lich-tren-dia-ban-tinh-lai-chau.html" TargetMode="External"/><Relationship Id="rId66" Type="http://schemas.openxmlformats.org/officeDocument/2006/relationships/hyperlink" Target="https://www.facebook.com/C%C3%B4ng-an-x%C3%A3-Ph%C3%BA-Th%E1%BA%A1nh-107204475169399/" TargetMode="External"/><Relationship Id="rId1427" Type="http://schemas.openxmlformats.org/officeDocument/2006/relationships/hyperlink" Target="https://www.yenbai.gov.vn/noidung/tintuc/Pages/chi-tiet-tin-tuc.aspx?ItemID=107&amp;l=Ditichcaptinh" TargetMode="External"/><Relationship Id="rId1634" Type="http://schemas.openxmlformats.org/officeDocument/2006/relationships/hyperlink" Target="http://binhphu.gocongtay.tiengiang.gov.vn/to-chuc-ve-bo-may-ubnd" TargetMode="External"/><Relationship Id="rId1841" Type="http://schemas.openxmlformats.org/officeDocument/2006/relationships/hyperlink" Target="http://chilangnam.thanhmien.haiduong.gov.vn/" TargetMode="External"/><Relationship Id="rId1939" Type="http://schemas.openxmlformats.org/officeDocument/2006/relationships/hyperlink" Target="https://www.facebook.com/p/C%C3%B4ng-An-X%C3%A3-H%C3%B9ng-S%C6%A1n-100064748203792/" TargetMode="External"/><Relationship Id="rId1701" Type="http://schemas.openxmlformats.org/officeDocument/2006/relationships/hyperlink" Target="https://www.facebook.com/p/C%C3%B4ng-an-x%C3%A3-C%C3%A0-N%C3%A0ng-Qu%E1%BB%B3nh-Nhai-S%C6%A1n-La-100066622577037/" TargetMode="External"/><Relationship Id="rId282" Type="http://schemas.openxmlformats.org/officeDocument/2006/relationships/hyperlink" Target="https://www.facebook.com/CONGAN.TTCAUQUAN" TargetMode="External"/><Relationship Id="rId587" Type="http://schemas.openxmlformats.org/officeDocument/2006/relationships/hyperlink" Target="https://www.facebook.com/C%C3%B4ng-an-x%C3%A3-C%E1%BA%A9m-B%C3%ACnh-Huy%E1%BB%87n-C%E1%BA%A9m-Thu%E1%BB%B7-104117691452227/" TargetMode="External"/><Relationship Id="rId2170" Type="http://schemas.openxmlformats.org/officeDocument/2006/relationships/hyperlink" Target="https://donggiang.quangnam.gov.vn/webcenter/portal/donggiang" TargetMode="External"/><Relationship Id="rId2268" Type="http://schemas.openxmlformats.org/officeDocument/2006/relationships/hyperlink" Target="https://stttt.dienbien.gov.vn/vi/about/danh-sach-nguoi-phat-ngon-tinh-dien-bien-nam-2018.html" TargetMode="External"/><Relationship Id="rId8" Type="http://schemas.openxmlformats.org/officeDocument/2006/relationships/hyperlink" Target="https://www.facebook.com/C%C3%B4ng-an-x%C3%A3-Qu%E1%BA%BF-Xu%C3%A2n-2-100110499392449" TargetMode="External"/><Relationship Id="rId142" Type="http://schemas.openxmlformats.org/officeDocument/2006/relationships/hyperlink" Target="https://www.facebook.com/C%C3%B4ng-an-x%C3%A3-Ngh%C4%A9a-H%C6%B0ng-huy%E1%BB%87n-Ch%C6%B0-P%C4%83h-t%E1%BB%89nh-Gia-Lai-101732464938913" TargetMode="External"/><Relationship Id="rId447" Type="http://schemas.openxmlformats.org/officeDocument/2006/relationships/hyperlink" Target="https://www.facebook.com/C%C3%B4ng-An-X%C3%A3-H%C3%B9ng-Ti%E1%BA%BFn-100918905635151/" TargetMode="External"/><Relationship Id="rId794" Type="http://schemas.openxmlformats.org/officeDocument/2006/relationships/hyperlink" Target="https://www.facebook.com/C%C3%B4ng-an-x%C3%A3-%C4%90%C3%B4ng-C%C3%A1c-132055679053910" TargetMode="External"/><Relationship Id="rId1077" Type="http://schemas.openxmlformats.org/officeDocument/2006/relationships/hyperlink" Target="https://www.facebook.com/p/C%C3%B4ng-an-ph%C6%B0%E1%BB%9Dng-Chi%E1%BB%81ng-An-th%C3%A0nh-ph%E1%BB%91-S%C6%A1n-La-100069185372231/" TargetMode="External"/><Relationship Id="rId2030" Type="http://schemas.openxmlformats.org/officeDocument/2006/relationships/hyperlink" Target="https://ngaigiao.chauduc.baria-vungtau.gov.vn/" TargetMode="External"/><Relationship Id="rId2128" Type="http://schemas.openxmlformats.org/officeDocument/2006/relationships/hyperlink" Target="https://www.facebook.com/antthuyenPhongDien/" TargetMode="External"/><Relationship Id="rId2475" Type="http://schemas.openxmlformats.org/officeDocument/2006/relationships/hyperlink" Target="https://nhontan.annhon.binhdinh.gov.vn/" TargetMode="External"/><Relationship Id="rId2682" Type="http://schemas.openxmlformats.org/officeDocument/2006/relationships/hyperlink" Target="https://www.facebook.com/p/C%C3%B4ng-an-x%C3%A3-Qu%E1%BB%B3nh-H%E1%BB%93ng-huy%E1%BB%87n-Qu%E1%BB%B3nh-Ph%E1%BB%A5-t%E1%BB%89nh-Th%C3%A1i-B%C3%ACnh-100054208164938/" TargetMode="External"/><Relationship Id="rId654" Type="http://schemas.openxmlformats.org/officeDocument/2006/relationships/hyperlink" Target="https://www.facebook.com/C%C3%B4ng-an-x%C3%A3-B%C3%ACnh-%C4%90%E1%BB%8Bnh-L%C6%B0%C6%A1ng-T%C3%A0i-B%E1%BA%AFc-Ninh-110338624787663/" TargetMode="External"/><Relationship Id="rId861" Type="http://schemas.openxmlformats.org/officeDocument/2006/relationships/hyperlink" Target="https://www.facebook.com/C%C3%B4ng-An-T%E1%BB%89nh-Ph%C3%BA-Y%C3%AAn-737626292968465/" TargetMode="External"/><Relationship Id="rId959" Type="http://schemas.openxmlformats.org/officeDocument/2006/relationships/hyperlink" Target="https://www.facebook.com/C%C3%B4ng-an-ph%C6%B0%E1%BB%9Dng-Cam-Linh-TP-Cam-Ranh-Kh%C3%A1nh-H%C3%B2a-1101304749912893/" TargetMode="External"/><Relationship Id="rId1284" Type="http://schemas.openxmlformats.org/officeDocument/2006/relationships/hyperlink" Target="https://www.facebook.com/p/C%C3%B4ng-an-th%E1%BB%8B-tr%E1%BA%A5n-C%E1%BB%95-L%E1%BB%85-100069913269136/?locale=vi_VN" TargetMode="External"/><Relationship Id="rId1491" Type="http://schemas.openxmlformats.org/officeDocument/2006/relationships/hyperlink" Target="https://www.facebook.com/p/C%C3%B4ng-an-x%C3%A3-%C4%90%E1%BB%97-S%C6%A1n-huy%E1%BB%87n-Thanh-Ba-t%E1%BB%89nh-Ph%C3%BA-Th%E1%BB%8D-100079476075005/" TargetMode="External"/><Relationship Id="rId1589" Type="http://schemas.openxmlformats.org/officeDocument/2006/relationships/hyperlink" Target="https://thaibinh.gov.vn/van-ban-phap-luat/van-ban-dieu-hanh/ve-viec-cho-phep-uy-ban-nhan-dan-xa-nam-thanh-huyen-tien-hai.html" TargetMode="External"/><Relationship Id="rId2335" Type="http://schemas.openxmlformats.org/officeDocument/2006/relationships/hyperlink" Target="https://stttt.dienbien.gov.vn/vi/about/danh-sach-nguoi-phat-ngon-tinh-dien-bien-nam-2018.html" TargetMode="External"/><Relationship Id="rId2542" Type="http://schemas.openxmlformats.org/officeDocument/2006/relationships/hyperlink" Target="https://phulam.phutan.angiang.gov.vn/" TargetMode="External"/><Relationship Id="rId307" Type="http://schemas.openxmlformats.org/officeDocument/2006/relationships/hyperlink" Target="https://www.facebook.com/policedongphu" TargetMode="External"/><Relationship Id="rId514" Type="http://schemas.openxmlformats.org/officeDocument/2006/relationships/hyperlink" Target="https://www.facebook.com/C%C3%B4ng-an-x%C3%A3-Chi%E1%BB%81ng-S%E1%BA%A1i-C%C3%B4ng-an-huy%E1%BB%87n-B%E1%BA%AFc-Y%C3%AAn-102193362086322/" TargetMode="External"/><Relationship Id="rId721" Type="http://schemas.openxmlformats.org/officeDocument/2006/relationships/hyperlink" Target="https://www.facebook.com/C%C3%B4ng-an-x%C3%A3-%C4%90%E1%BB%97-Xuy%C3%AAn-huy%E1%BB%87n-Thanh-Ba-100953968921182/" TargetMode="External"/><Relationship Id="rId1144" Type="http://schemas.openxmlformats.org/officeDocument/2006/relationships/hyperlink" Target="https://www.facebook.com/p/C%C3%B4ng-an-ph%C6%B0%E1%BB%9Dng-Ph%C3%B9ng-Ch%C3%AD-Ki%C3%AAn-TPB%E1%BA%AFc-K%E1%BA%A1n-100077735104887/" TargetMode="External"/><Relationship Id="rId1351" Type="http://schemas.openxmlformats.org/officeDocument/2006/relationships/hyperlink" Target="https://soldtbxh.yenbai.gov.vn/FAQ/Cong-dan-Nguyen-Ngoc-Hau-Dia-chi-thon-Nuoc-Mat-xa-Au-Lau-thanh-pho-Yen-Bai-tinh-Yen-B" TargetMode="External"/><Relationship Id="rId1449" Type="http://schemas.openxmlformats.org/officeDocument/2006/relationships/hyperlink" Target="https://kimson.ninhbinh.gov.vn/gioi-thieu/xa-dinh-hoa" TargetMode="External"/><Relationship Id="rId1796" Type="http://schemas.openxmlformats.org/officeDocument/2006/relationships/hyperlink" Target="https://krongpa.gialai.gov.vn/Xa-Chu-Gu/Lien-he.aspx" TargetMode="External"/><Relationship Id="rId2402" Type="http://schemas.openxmlformats.org/officeDocument/2006/relationships/hyperlink" Target="https://www.facebook.com/p/C%C3%B4ng-an-x%C3%A3-Na-Ngoi-K%E1%BB%B3-S%C6%A1n-100082136214740/" TargetMode="External"/><Relationship Id="rId88" Type="http://schemas.openxmlformats.org/officeDocument/2006/relationships/hyperlink" Target="https://www.facebook.com/C%C3%B4ng-an-x%C3%A3-Ph%C3%BAc-Than-Than-Uy%C3%AAn-Lai-Ch%C3%A2u-109608698324358/" TargetMode="External"/><Relationship Id="rId819" Type="http://schemas.openxmlformats.org/officeDocument/2006/relationships/hyperlink" Target="https://www.facebook.com/C%C3%B4ng-an-th%E1%BB%8B-tr%E1%BA%A5n-Th%E1%BA%AFng-huy%E1%BB%87n-Hi%E1%BB%87p-Ho%C3%A0-109097378236774/" TargetMode="External"/><Relationship Id="rId1004" Type="http://schemas.openxmlformats.org/officeDocument/2006/relationships/hyperlink" Target="https://www.facebook.com/conganhuyentuyenhoa/" TargetMode="External"/><Relationship Id="rId1211" Type="http://schemas.openxmlformats.org/officeDocument/2006/relationships/hyperlink" Target="http://truclam.thixanghison.thanhhoa.gov.vn/kinh-te-chinh-tri" TargetMode="External"/><Relationship Id="rId1656" Type="http://schemas.openxmlformats.org/officeDocument/2006/relationships/hyperlink" Target="https://www.facebook.com/policebinhtri/" TargetMode="External"/><Relationship Id="rId1863" Type="http://schemas.openxmlformats.org/officeDocument/2006/relationships/hyperlink" Target="https://www.facebook.com/p/C%C3%B4ng-an-x%C3%A3-Ea-P%C4%83l-100066818206051/" TargetMode="External"/><Relationship Id="rId1309" Type="http://schemas.openxmlformats.org/officeDocument/2006/relationships/hyperlink" Target="https://nongcong.thanhhoa.gov.vn/" TargetMode="External"/><Relationship Id="rId1516" Type="http://schemas.openxmlformats.org/officeDocument/2006/relationships/hyperlink" Target="http://dienha.bathuoc.thanhhoa.gov.vn/" TargetMode="External"/><Relationship Id="rId1723" Type="http://schemas.openxmlformats.org/officeDocument/2006/relationships/hyperlink" Target="https://www.facebook.com/p/C%C3%B4ng-An-X%C3%A3-C%E1%BA%A3nh-Th%E1%BB%A5y-100067788162953/" TargetMode="External"/><Relationship Id="rId1930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5" Type="http://schemas.openxmlformats.org/officeDocument/2006/relationships/hyperlink" Target="https://www.facebook.com/C%C3%B4ng-an-x%C3%A3-Qu%E1%BA%A3ng-Ph%C3%BA-106330831755419/" TargetMode="External"/><Relationship Id="rId2192" Type="http://schemas.openxmlformats.org/officeDocument/2006/relationships/hyperlink" Target="https://www.facebook.com/p/ANTT-Th%E1%BB%8B-tr%E1%BA%A5n-C%E1%BB%ADa-T%C3%B9ng-100063539615188/" TargetMode="External"/><Relationship Id="rId164" Type="http://schemas.openxmlformats.org/officeDocument/2006/relationships/hyperlink" Target="https://www.facebook.com/C%C3%B4ng-an-x%C3%A3-Ng%C3%B2i-A-110500771212255/" TargetMode="External"/><Relationship Id="rId371" Type="http://schemas.openxmlformats.org/officeDocument/2006/relationships/hyperlink" Target="https://www.facebook.com/Conganttvinhthanh" TargetMode="External"/><Relationship Id="rId2052" Type="http://schemas.openxmlformats.org/officeDocument/2006/relationships/hyperlink" Target="https://www.facebook.com/p/C%C3%B4ng-an-th%E1%BB%8B-tr%E1%BA%A5n-Gi%E1%BB%93ng-Tr%C3%B4m-100076032893418/" TargetMode="External"/><Relationship Id="rId2497" Type="http://schemas.openxmlformats.org/officeDocument/2006/relationships/hyperlink" Target="https://quynhnhai.sonla.gov.vn/xa-pa-ma-pha-khinh/moi-tham-gia-cuoc-thi-anh-dep-ve-trai-cay-trong-chuong-trinh-festival-trai-cay-va-thuong-hieu-sa-633545" TargetMode="External"/><Relationship Id="rId469" Type="http://schemas.openxmlformats.org/officeDocument/2006/relationships/hyperlink" Target="https://www.facebook.com/C%C3%B4ng-an-x%C3%A3-H%C3%A0-Lang-102095422255242/" TargetMode="External"/><Relationship Id="rId676" Type="http://schemas.openxmlformats.org/officeDocument/2006/relationships/hyperlink" Target="https://www.facebook.com/C%C3%B4ng-an-x%C3%A3-An-Ph%C3%BA-113971234127965/" TargetMode="External"/><Relationship Id="rId883" Type="http://schemas.openxmlformats.org/officeDocument/2006/relationships/hyperlink" Target="https://www.facebook.com/C%C3%B4ng-an-ph%C6%B0%E1%BB%9Dng-Tr%C6%B0ng-V%C6%B0%C6%A1ng-TP-Th%C3%A1i-Nguy%C3%AAn-102017652212240/" TargetMode="External"/><Relationship Id="rId1099" Type="http://schemas.openxmlformats.org/officeDocument/2006/relationships/hyperlink" Target="https://www.facebook.com/p/C%C3%B4ng-an-Ph%C6%B0%E1%BB%9Dng-Kh%E1%BA%AFc-Ni%E1%BB%87m-TPB%E1%BA%AFc-Ninh-100083348200972/" TargetMode="External"/><Relationship Id="rId2357" Type="http://schemas.openxmlformats.org/officeDocument/2006/relationships/hyperlink" Target="https://www.facebook.com/p/C%C3%B4ng-an-x%C3%A3-Minh-Ti%E1%BA%BFn-100063708079827/" TargetMode="External"/><Relationship Id="rId2564" Type="http://schemas.openxmlformats.org/officeDocument/2006/relationships/hyperlink" Target="https://phunhuan.nhuthanh.thanhhoa.gov.vn/" TargetMode="External"/><Relationship Id="rId231" Type="http://schemas.openxmlformats.org/officeDocument/2006/relationships/hyperlink" Target="https://www.facebook.com/C%C3%B4ng-an-x%C3%A3-M%E1%BA%A1n-L%E1%BA%A1n-100542845575048/" TargetMode="External"/><Relationship Id="rId329" Type="http://schemas.openxmlformats.org/officeDocument/2006/relationships/hyperlink" Target="https://www.facebook.com/congannhandandakglei" TargetMode="External"/><Relationship Id="rId536" Type="http://schemas.openxmlformats.org/officeDocument/2006/relationships/hyperlink" Target="https://www.facebook.com/C%C3%B4ng-an-x%C3%A3-Chi%E1%BB%81ng-Cang-S%C3%B4ng-M%C3%A3-S%C6%A1n-La-103021297994036/" TargetMode="External"/><Relationship Id="rId1166" Type="http://schemas.openxmlformats.org/officeDocument/2006/relationships/hyperlink" Target="https://www.facebook.com/p/C%C3%B4ng-an-ph%C6%B0%E1%BB%9Dng-Qu%E1%BA%A3ng-%C4%90%C3%B4ng-TP-Thanh-Ho%C3%A1-100027654767657/" TargetMode="External"/><Relationship Id="rId1373" Type="http://schemas.openxmlformats.org/officeDocument/2006/relationships/hyperlink" Target="https://www.facebook.com/p/C%C3%B4ng-an-x%C3%A3-%C4%90%C3%B4ng-C%C3%A1c-100071387960428/" TargetMode="External"/><Relationship Id="rId2217" Type="http://schemas.openxmlformats.org/officeDocument/2006/relationships/hyperlink" Target="https://www.facebook.com/alohacanglong/" TargetMode="External"/><Relationship Id="rId743" Type="http://schemas.openxmlformats.org/officeDocument/2006/relationships/hyperlink" Target="https://www.facebook.com/C%C3%B4ng-an-x%C3%A3-%C4%90%E1%BB%8Bnh-Li%C3%AAn-C%C3%B4ng-an-huy%E1%BB%87n-Y%C3%AAn-%C4%90%E1%BB%8Bnh-102458075282715/" TargetMode="External"/><Relationship Id="rId950" Type="http://schemas.openxmlformats.org/officeDocument/2006/relationships/hyperlink" Target="https://www.facebook.com/C%C3%B4ng-an-ph%C6%B0%E1%BB%9Dng-Ho%C3%A0-M%E1%BA%A1c-105602435405321/" TargetMode="External"/><Relationship Id="rId1026" Type="http://schemas.openxmlformats.org/officeDocument/2006/relationships/hyperlink" Target="https://daulieu.hatinh.gov.vn/" TargetMode="External"/><Relationship Id="rId1580" Type="http://schemas.openxmlformats.org/officeDocument/2006/relationships/hyperlink" Target="https://csdl.bentre.gov.vn/Lists/VanBanChiDaoDieuHanh/DispForm.aspx?ID=789&amp;ContentTypeId=0x010013D40C43AE4D47C78EE7336BF64FB5D900F9B2BABB9E8AAC4D8F48FD887E17532C" TargetMode="External"/><Relationship Id="rId1678" Type="http://schemas.openxmlformats.org/officeDocument/2006/relationships/hyperlink" Target="https://www.facebook.com/p/C%C3%B4ng-an-x%C3%A3-B%E1%BA%A3o-Nam-K%E1%BB%B3-S%C6%A1n-100066796596867/" TargetMode="External"/><Relationship Id="rId1885" Type="http://schemas.openxmlformats.org/officeDocument/2006/relationships/hyperlink" Target="https://giaothinh.namdinh.gov.vn/to-chuc-bo-may" TargetMode="External"/><Relationship Id="rId2424" Type="http://schemas.openxmlformats.org/officeDocument/2006/relationships/hyperlink" Target="https://ngocson.hiephoa.bacgiang.gov.vn/" TargetMode="External"/><Relationship Id="rId2631" Type="http://schemas.openxmlformats.org/officeDocument/2006/relationships/hyperlink" Target="https://lucngan.bacgiang.gov.vn/cac-xa-thi-tran" TargetMode="External"/><Relationship Id="rId603" Type="http://schemas.openxmlformats.org/officeDocument/2006/relationships/hyperlink" Target="https://www.facebook.com/C%C3%B4ng-an-x%C3%A3-C%C3%A0-N%C3%A1-112733450911043/" TargetMode="External"/><Relationship Id="rId810" Type="http://schemas.openxmlformats.org/officeDocument/2006/relationships/hyperlink" Target="https://www.facebook.com/C%C3%B4ng-an-x%C3%A3-%C3%82n-H%C3%B2a-Kim-S%C6%A1n-Ninh-B%C3%ACnh-110746101297502/" TargetMode="External"/><Relationship Id="rId908" Type="http://schemas.openxmlformats.org/officeDocument/2006/relationships/hyperlink" Target="https://www.facebook.com/C%C3%B4ng-an-ph%C6%B0%E1%BB%9Dng-Qu%E1%BA%A3ng-Th%C3%A0nh-TP-Thanh-H%C3%B3a-115170173672420" TargetMode="External"/><Relationship Id="rId1233" Type="http://schemas.openxmlformats.org/officeDocument/2006/relationships/hyperlink" Target="https://www.tayninh.gov.vn/" TargetMode="External"/><Relationship Id="rId1440" Type="http://schemas.openxmlformats.org/officeDocument/2006/relationships/hyperlink" Target="https://www.facebook.com/p/C%C3%B4ng-An-T%E1%BB%89nh-B%E1%BA%AFc-Ninh-100067184832103/" TargetMode="External"/><Relationship Id="rId1538" Type="http://schemas.openxmlformats.org/officeDocument/2006/relationships/hyperlink" Target="https://vanyen.yenbai.gov.vn/to-chuc-bo-may/cac-xa-thi-tran/?UserKey=Xa-An-Binh" TargetMode="External"/><Relationship Id="rId1300" Type="http://schemas.openxmlformats.org/officeDocument/2006/relationships/hyperlink" Target="https://khoaichau.hungyen.gov.vn/" TargetMode="External"/><Relationship Id="rId1745" Type="http://schemas.openxmlformats.org/officeDocument/2006/relationships/hyperlink" Target="https://camyen.camthuy.thanhhoa.gov.vn/" TargetMode="External"/><Relationship Id="rId1952" Type="http://schemas.openxmlformats.org/officeDocument/2006/relationships/hyperlink" Target="https://www.facebook.com/conganhuongkhehatinh/?locale=zh_TW" TargetMode="External"/><Relationship Id="rId37" Type="http://schemas.openxmlformats.org/officeDocument/2006/relationships/hyperlink" Target="https://www.facebook.com/C%C3%B4ng-an-x%C3%A3-Phi%C3%AAng-Lu%C3%B4ng-huy%E1%BB%87n-M%E1%BB%99c-Ch%C3%A2u-106812861516880/" TargetMode="External"/><Relationship Id="rId1605" Type="http://schemas.openxmlformats.org/officeDocument/2006/relationships/hyperlink" Target="https://vuthu.thaibinh.gov.vn/" TargetMode="External"/><Relationship Id="rId1812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86" Type="http://schemas.openxmlformats.org/officeDocument/2006/relationships/hyperlink" Target="https://www.facebook.com/C%C3%B4ng-An-X%C3%A3-N%C3%A0-T%C4%83m-Huy%E1%BB%87n-Tam-%C4%90%C6%B0%E1%BB%9Dng-100102535800558/" TargetMode="External"/><Relationship Id="rId393" Type="http://schemas.openxmlformats.org/officeDocument/2006/relationships/hyperlink" Target="https://www.facebook.com/C%C3%B4ng-an-x%C3%A3-La-S%C6%A1n-110597548320878/" TargetMode="External"/><Relationship Id="rId2074" Type="http://schemas.openxmlformats.org/officeDocument/2006/relationships/hyperlink" Target="https://locninh.binhphuoc.gov.vn/" TargetMode="External"/><Relationship Id="rId2281" Type="http://schemas.openxmlformats.org/officeDocument/2006/relationships/hyperlink" Target="https://laichau.gov.vn/he-thong-van-ban/quyet-dinh-cong-nhan-ban-tham-phe-xa-muong-kim-huyen-than-uyen-la-diem-du-lich-tren-dia-ban-tinh-lai-chau.html" TargetMode="External"/><Relationship Id="rId253" Type="http://schemas.openxmlformats.org/officeDocument/2006/relationships/hyperlink" Target="https://www.facebook.com/C%C3%B4ng-An-X%C3%A3-M%C6%B0%E1%BB%9Dng-%C4%90%C4%83ng-110319334638684/" TargetMode="External"/><Relationship Id="rId460" Type="http://schemas.openxmlformats.org/officeDocument/2006/relationships/hyperlink" Target="https://www.facebook.com/C%C3%B4ng-an-x%C3%A3-H%C3%B2a-B%C3%ACnh-online-104950548402109/" TargetMode="External"/><Relationship Id="rId698" Type="http://schemas.openxmlformats.org/officeDocument/2006/relationships/hyperlink" Target="https://www.facebook.com/C%C3%B4ng-an-x%C3%A3-An-%C4%90%E1%BB%95-112973464748560/" TargetMode="External"/><Relationship Id="rId1090" Type="http://schemas.openxmlformats.org/officeDocument/2006/relationships/hyperlink" Target="https://hoathanh.tayninh.gov.vn/vi/news/thong-tin-lien-he-398/thong-tin-lanh-dao-ubnd-phuong-hiep-tan-7523.html" TargetMode="External"/><Relationship Id="rId2141" Type="http://schemas.openxmlformats.org/officeDocument/2006/relationships/hyperlink" Target="http://dakrve.konray.kontum.gov.vn/" TargetMode="External"/><Relationship Id="rId2379" Type="http://schemas.openxmlformats.org/officeDocument/2006/relationships/hyperlink" Target="https://www.facebook.com/p/C%C3%B4ng-an-x%C3%A3-N%E1%BA%ADm-M%E1%BA%B1n-S%C3%B4ng-M%C3%A3-S%C6%A1n-La-100069996588344/?locale=ca_ES" TargetMode="External"/><Relationship Id="rId2586" Type="http://schemas.openxmlformats.org/officeDocument/2006/relationships/hyperlink" Target="https://quevo.bacninh.gov.vn/news/-/details/22344/phuong-phuong-lieu-4584664" TargetMode="External"/><Relationship Id="rId113" Type="http://schemas.openxmlformats.org/officeDocument/2006/relationships/hyperlink" Target="https://www.facebook.com/C%C3%B4ng-an-x%C3%A3-Ninh-L%E1%BB%99c-109023868084884/" TargetMode="External"/><Relationship Id="rId320" Type="http://schemas.openxmlformats.org/officeDocument/2006/relationships/hyperlink" Target="https://www.facebook.com/conganthitranphuthu" TargetMode="External"/><Relationship Id="rId558" Type="http://schemas.openxmlformats.org/officeDocument/2006/relationships/hyperlink" Target="https://www.facebook.com/C%C3%B4ng-an-x%C3%A3-Ch%C3%A2u-Pha-101290078936142/" TargetMode="External"/><Relationship Id="rId765" Type="http://schemas.openxmlformats.org/officeDocument/2006/relationships/hyperlink" Target="https://www.facebook.com/C%C3%B4ng-an-x%C3%A3-%C4%90%E1%BA%A1i-%C4%90%E1%BB%A9c-108933468103931/" TargetMode="External"/><Relationship Id="rId972" Type="http://schemas.openxmlformats.org/officeDocument/2006/relationships/hyperlink" Target="https://www.facebook.com/C%C3%B4ng-an-ph%C6%B0%E1%BB%9Dng-6-Tp-Tr%C3%A0-Vinh-111457604518494/" TargetMode="External"/><Relationship Id="rId1188" Type="http://schemas.openxmlformats.org/officeDocument/2006/relationships/hyperlink" Target="https://portal.vinhlong.gov.vn/portal/wptanngai/wpx/page/content.cpx?menu=36aae5159bb3a3aa6040605e" TargetMode="External"/><Relationship Id="rId1395" Type="http://schemas.openxmlformats.org/officeDocument/2006/relationships/hyperlink" Target="https://daknong.gov.vn/an-toan-thong-tin" TargetMode="External"/><Relationship Id="rId2001" Type="http://schemas.openxmlformats.org/officeDocument/2006/relationships/hyperlink" Target="https://nhoquan.ninhbinh.gov.vn/xa-lac-van" TargetMode="External"/><Relationship Id="rId2239" Type="http://schemas.openxmlformats.org/officeDocument/2006/relationships/hyperlink" Target="https://www.facebook.com/100082875385906" TargetMode="External"/><Relationship Id="rId2446" Type="http://schemas.openxmlformats.org/officeDocument/2006/relationships/hyperlink" Target="https://nghiadan.nghean.gov.vn/uy-ban-nhan-dan-huyen/ubnd-xa-thi-tran-487176" TargetMode="External"/><Relationship Id="rId2653" Type="http://schemas.openxmlformats.org/officeDocument/2006/relationships/hyperlink" Target="https://congan.ninhbinh.gov.vn/uy-ban-nhan-dan-xa-quang-lac-huyen-nho-quan-to-chuc-hoi-nghi-so-ket-3-nam-xay-dung-phong-trao-giao-xu-giao-ho-an-toan-ve-antt-giai-doan-2019-2022" TargetMode="External"/><Relationship Id="rId418" Type="http://schemas.openxmlformats.org/officeDocument/2006/relationships/hyperlink" Target="https://www.facebook.com/C%C3%B4ng-an-x%C3%A3-H%E1%BA%A3i-Ninh-109722095133790/" TargetMode="External"/><Relationship Id="rId625" Type="http://schemas.openxmlformats.org/officeDocument/2006/relationships/hyperlink" Target="https://www.facebook.com/C%C3%B4ng-An-x%C3%A3-B%C3%BAng-Lao-113475887650509/" TargetMode="External"/><Relationship Id="rId832" Type="http://schemas.openxmlformats.org/officeDocument/2006/relationships/hyperlink" Target="https://www.facebook.com/C%C3%B4ng-an-th%E1%BB%8B-tr%E1%BA%A5n-N%C3%B4ng-C%E1%BB%91ng-851239124970021/" TargetMode="External"/><Relationship Id="rId1048" Type="http://schemas.openxmlformats.org/officeDocument/2006/relationships/hyperlink" Target="https://dichvucong.gov.vn/p/home/dvc-tthc-co-quan-chi-tiet.html?id=403955" TargetMode="External"/><Relationship Id="rId1255" Type="http://schemas.openxmlformats.org/officeDocument/2006/relationships/hyperlink" Target="https://www.facebook.com/p/C%C3%B4ng-an-t%E1%BB%89nh-Ph%C3%BA-Y%C3%AAn-61551062110991/" TargetMode="External"/><Relationship Id="rId1462" Type="http://schemas.openxmlformats.org/officeDocument/2006/relationships/hyperlink" Target="https://www.facebook.com/p/C%C3%B4ng-An-X%C3%A3-%C4%90%E1%BB%8Bnh-Th%C3%A0nh-100038890427275/" TargetMode="External"/><Relationship Id="rId2306" Type="http://schemas.openxmlformats.org/officeDocument/2006/relationships/hyperlink" Target="https://bentre.gov.vn/news/Pages/Tintucsukien.aspx?Term=B%E1%BA%BFn%20Tre%20v%E1%BB%9Bi%20c%C3%B4ng%20d%C3%A2n&amp;ItemID=35606" TargetMode="External"/><Relationship Id="rId2513" Type="http://schemas.openxmlformats.org/officeDocument/2006/relationships/hyperlink" Target="https://www.facebook.com/conganxaphungminh15109/?locale=vi_VN" TargetMode="External"/><Relationship Id="rId1115" Type="http://schemas.openxmlformats.org/officeDocument/2006/relationships/hyperlink" Target="https://qppl.thanhhoa.gov.vn/vbpq_thanhhoa.nsf/3468EB5488A39A664725869400066DC8/$file/DT-VBDTPT489687092-3-20211615168845363_giangld_09-03-2021-06-05-28_signed.pdf" TargetMode="External"/><Relationship Id="rId1322" Type="http://schemas.openxmlformats.org/officeDocument/2006/relationships/hyperlink" Target="http://quyhop.gov.vn/" TargetMode="External"/><Relationship Id="rId1767" Type="http://schemas.openxmlformats.org/officeDocument/2006/relationships/hyperlink" Target="https://www.facebook.com/p/C%C3%B4ng-an-x%C3%A3-Ch%C3%A2u-H%C6%B0ng-100069312194609/" TargetMode="External"/><Relationship Id="rId1974" Type="http://schemas.openxmlformats.org/officeDocument/2006/relationships/hyperlink" Target="https://dichvucong.namdinh.gov.vn/portaldvc/KenhTin/dich-vu-cong-truc-tuyen.aspx?_dv=B771C044-97BF-5879-78A3-A07E2CF46B1E" TargetMode="External"/><Relationship Id="rId59" Type="http://schemas.openxmlformats.org/officeDocument/2006/relationships/hyperlink" Target="https://www.facebook.com/C%C3%B4ng-an-X%C3%A3-Ph%C6%B0%E1%BB%9Bc-Dinh-Thu%E1%BA%ADn-Nam-Ninh-Thu%E1%BA%ADn-114270534092987/" TargetMode="External"/><Relationship Id="rId1627" Type="http://schemas.openxmlformats.org/officeDocument/2006/relationships/hyperlink" Target="https://www.facebook.com/tuoitreconganquangbinh/" TargetMode="External"/><Relationship Id="rId1834" Type="http://schemas.openxmlformats.org/officeDocument/2006/relationships/hyperlink" Target="http://chiengsonmocchau.sonla.gov.vn/index.php?module=tochuc&amp;act=view&amp;id=17" TargetMode="External"/><Relationship Id="rId2096" Type="http://schemas.openxmlformats.org/officeDocument/2006/relationships/hyperlink" Target="http://lactanh.tanhlinh.binhthuan.gov.vn/" TargetMode="External"/><Relationship Id="rId1901" Type="http://schemas.openxmlformats.org/officeDocument/2006/relationships/hyperlink" Target="https://giavan.giavien.ninhbinh.gov.vn/" TargetMode="External"/><Relationship Id="rId275" Type="http://schemas.openxmlformats.org/officeDocument/2006/relationships/hyperlink" Target="https://www.facebook.com/C%C3%B4ng-an-x%C3%A3-Li%C3%AAn-Kh%C3%AA-huy%E1%BB%87n-kho%C3%A1i-ch%C3%A2uh%C6%B0ng-y%C3%AAn-108843321402767/" TargetMode="External"/><Relationship Id="rId482" Type="http://schemas.openxmlformats.org/officeDocument/2006/relationships/hyperlink" Target="https://www.facebook.com/C%C3%B4ng-an-x%C3%A3-Giao-Thi%E1%BB%87n-Giao-Thu%E1%BB%B7-Nam-%C4%90%E1%BB%8Bnh-129780762624081/" TargetMode="External"/><Relationship Id="rId2163" Type="http://schemas.openxmlformats.org/officeDocument/2006/relationships/hyperlink" Target="https://www.facebook.com/p/C%C3%B4ng-an-th%E1%BB%8B-tr%E1%BA%A5n-N%C3%B4ng-Tr%C6%B0%E1%BB%9Dng-Vi%E1%BB%87t-Trung-100078692996406/" TargetMode="External"/><Relationship Id="rId2370" Type="http://schemas.openxmlformats.org/officeDocument/2006/relationships/hyperlink" Target="https://stttt.dienbien.gov.vn/vi/about/danh-sach-nguoi-phat-ngon-tinh-dien-bien-nam-2018.html" TargetMode="External"/><Relationship Id="rId135" Type="http://schemas.openxmlformats.org/officeDocument/2006/relationships/hyperlink" Target="https://www.facebook.com/C%C3%B4ng-an-x%C3%A3-Ngh%C4%A9a-Tr%E1%BB%A5-huy%E1%BB%87n-V%C4%83n-Giang-105510448283094/" TargetMode="External"/><Relationship Id="rId342" Type="http://schemas.openxmlformats.org/officeDocument/2006/relationships/hyperlink" Target="https://www.facebook.com/profile.php?id=100063721560695" TargetMode="External"/><Relationship Id="rId787" Type="http://schemas.openxmlformats.org/officeDocument/2006/relationships/hyperlink" Target="https://www.facebook.com/C%C3%B4ng-an-x%C3%A3-%C4%90%C3%B4ng-Ninh-Huy%E1%BB%87n-Kho%C3%A1i-Ch%C3%A2u-T%E1%BB%89nh-H%C6%B0ng-Y%C3%AAn-106240448340951/" TargetMode="External"/><Relationship Id="rId994" Type="http://schemas.openxmlformats.org/officeDocument/2006/relationships/hyperlink" Target="https://www.facebook.com/C%C3%B4ng-an-L%C6%B0%C6%A1ng-Qu%E1%BB%9Bi_B%E1%BA%BFn-Tre-109743495066814/" TargetMode="External"/><Relationship Id="rId2023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2230" Type="http://schemas.openxmlformats.org/officeDocument/2006/relationships/hyperlink" Target="https://dichvucong.hungyen.gov.vn/dichvucong/hotline" TargetMode="External"/><Relationship Id="rId2468" Type="http://schemas.openxmlformats.org/officeDocument/2006/relationships/hyperlink" Target="https://lynhan.hanam.gov.vn/Pages/Thong-tin-ve-lanh-%C4%91ao-xa--thi-tran792346957.aspx" TargetMode="External"/><Relationship Id="rId2675" Type="http://schemas.openxmlformats.org/officeDocument/2006/relationships/hyperlink" Target="https://csdl.bentre.gov.vn/Lists/VanBanChiDaoDieuHanh/DispForm.aspx?ID=872&amp;ContentTypeId=0x010013D40C43AE4D47C78EE7336BF64FB5D900F9B2BABB9E8AAC4D8F48FD887E17532C" TargetMode="External"/><Relationship Id="rId202" Type="http://schemas.openxmlformats.org/officeDocument/2006/relationships/hyperlink" Target="https://www.facebook.com/C%C3%B4ng-an-x%C3%A3-Minh-L%C6%B0%C6%A1ng-111644394537090/" TargetMode="External"/><Relationship Id="rId647" Type="http://schemas.openxmlformats.org/officeDocument/2006/relationships/hyperlink" Target="https://www.facebook.com/C%C3%B4ng-an-x%C3%A3-B%C3%ACnh-La-100580812360356/" TargetMode="External"/><Relationship Id="rId854" Type="http://schemas.openxmlformats.org/officeDocument/2006/relationships/hyperlink" Target="https://www.facebook.com/C%C3%B4ng-an-Th%C3%A0nh-Ph%E1%BB%91-Nha-Trang-106794658275452/" TargetMode="External"/><Relationship Id="rId1277" Type="http://schemas.openxmlformats.org/officeDocument/2006/relationships/hyperlink" Target="https://viettri.phutho.gov.vn/" TargetMode="External"/><Relationship Id="rId1484" Type="http://schemas.openxmlformats.org/officeDocument/2006/relationships/hyperlink" Target="https://dongthinh.dinhhoa.thainguyen.gov.vn/tin-xa-phuong" TargetMode="External"/><Relationship Id="rId1691" Type="http://schemas.openxmlformats.org/officeDocument/2006/relationships/hyperlink" Target="https://doluong.nghean.gov.vn/bac-son/gioi-thieu-chung-xa-bac-son-365180" TargetMode="External"/><Relationship Id="rId2328" Type="http://schemas.openxmlformats.org/officeDocument/2006/relationships/hyperlink" Target="https://www.facebook.com/p/C%C3%B4ng-An-X%C3%A3-M%E1%BB%B9-Thu%E1%BA%ADn-Huy%E1%BB%87n-T%C3%A2n-S%C6%A1n-100070419880943/" TargetMode="External"/><Relationship Id="rId2535" Type="http://schemas.openxmlformats.org/officeDocument/2006/relationships/hyperlink" Target="https://thanuyen.laichau.gov.vn/" TargetMode="External"/><Relationship Id="rId507" Type="http://schemas.openxmlformats.org/officeDocument/2006/relationships/hyperlink" Target="https://www.facebook.com/C%C3%B4ng-An-X%C3%A3-D%C3%A2n-Ti%E1%BA%BFn-107637128215692/" TargetMode="External"/><Relationship Id="rId714" Type="http://schemas.openxmlformats.org/officeDocument/2006/relationships/hyperlink" Target="https://www.facebook.com/C%C3%B4ng-an-x%C3%A3-%C4%90%E1%BB%A9c-Xu%C3%A2n-Th%E1%BA%A1ch-An-Cao-B%E1%BA%B1ng-101577945398126/" TargetMode="External"/><Relationship Id="rId921" Type="http://schemas.openxmlformats.org/officeDocument/2006/relationships/hyperlink" Target="https://www.facebook.com/C%C3%B4ng-an-ph%C6%B0%E1%BB%9Dng-Ph%C3%B9ng-Ch%C3%AD-Ki%C3%AAn-TPB%E1%BA%AFc-K%E1%BA%A1n-102518952340854/" TargetMode="External"/><Relationship Id="rId1137" Type="http://schemas.openxmlformats.org/officeDocument/2006/relationships/hyperlink" Target="http://nguyenthaihoc.thanhphoyenbai.yenbai.gov.vn/" TargetMode="External"/><Relationship Id="rId1344" Type="http://schemas.openxmlformats.org/officeDocument/2006/relationships/hyperlink" Target="https://bactramy.quangnam.gov.vn/webcenter/portal/bactramy" TargetMode="External"/><Relationship Id="rId1551" Type="http://schemas.openxmlformats.org/officeDocument/2006/relationships/hyperlink" Target="https://www.facebook.com/Tu%E1%BB%95i-tr%E1%BA%BB-C%C3%B4ng-an-TP-S%E1%BA%A7m-S%C6%A1n-100069346653553/?locale=vi_VN" TargetMode="External"/><Relationship Id="rId1789" Type="http://schemas.openxmlformats.org/officeDocument/2006/relationships/hyperlink" Target="https://www.facebook.com/p/C%C3%B4ng-an-x%C3%A3-Ch%C6%B0-%C4%82-100060258253737/" TargetMode="External"/><Relationship Id="rId1996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2602" Type="http://schemas.openxmlformats.org/officeDocument/2006/relationships/hyperlink" Target="https://www.facebook.com/p/C%C3%B4ng-an-x%C3%A3-Ph%C6%B0%E1%BB%9Bc-Long-100071175355481/" TargetMode="External"/><Relationship Id="rId50" Type="http://schemas.openxmlformats.org/officeDocument/2006/relationships/hyperlink" Target="https://www.facebook.com/C%C3%B4ng-an-x%C3%A3-Ph%C6%B0%E1%BB%9Bc-Minh-107053898269363/" TargetMode="External"/><Relationship Id="rId1204" Type="http://schemas.openxmlformats.org/officeDocument/2006/relationships/hyperlink" Target="https://congan.gialai.gov.vn/BaiVietChiTiet/33447/thong-bao-bai-bo-mot-so-van-ban-quy-pham-phap-luat-do-uy-ban-nhan-dan-tinh-gia-lai-ban-hanh" TargetMode="External"/><Relationship Id="rId1411" Type="http://schemas.openxmlformats.org/officeDocument/2006/relationships/hyperlink" Target="https://www.bacninh.gov.vn/web/xa-ai-ong/to-chuc-bo-may" TargetMode="External"/><Relationship Id="rId1649" Type="http://schemas.openxmlformats.org/officeDocument/2006/relationships/hyperlink" Target="https://www.facebook.com/p/C%C3%B4ng-an-x%C3%A3-B%C3%ACnh-Th%C3%A0nh-huy%E1%BB%87n-T%C3%A2y-S%C6%A1n-B%C3%ACnh-%C4%90%E1%BB%8Bnh-100037509193667/" TargetMode="External"/><Relationship Id="rId1856" Type="http://schemas.openxmlformats.org/officeDocument/2006/relationships/hyperlink" Target="https://vpub.vinhphuc.gov.vn/" TargetMode="External"/><Relationship Id="rId1509" Type="http://schemas.openxmlformats.org/officeDocument/2006/relationships/hyperlink" Target="https://daloc.chauthanh.travinh.gov.vn/" TargetMode="External"/><Relationship Id="rId1716" Type="http://schemas.openxmlformats.org/officeDocument/2006/relationships/hyperlink" Target="https://lynhan.hanam.gov.vn/Pages/ubnd-xa-cong-ly-huyen-ly-nhan-trien-khai-xay-dung-mo-hinh-xa-khong-co-hoat-dong-tin-dung-den.aspx" TargetMode="External"/><Relationship Id="rId1923" Type="http://schemas.openxmlformats.org/officeDocument/2006/relationships/hyperlink" Target="https://kienxuong.thaibinh.gov.vn/cac-don-vi-hanh-chinh/xa-hoa-binh" TargetMode="External"/><Relationship Id="rId297" Type="http://schemas.openxmlformats.org/officeDocument/2006/relationships/hyperlink" Target="https://www.facebook.com/profile.php?id=100046755258295" TargetMode="External"/><Relationship Id="rId2185" Type="http://schemas.openxmlformats.org/officeDocument/2006/relationships/hyperlink" Target="https://bactramy.quangnam.gov.vn/webcenter/portal/bactramy" TargetMode="External"/><Relationship Id="rId2392" Type="http://schemas.openxmlformats.org/officeDocument/2006/relationships/hyperlink" Target="https://namson.doluong.nghean.gov.vn/" TargetMode="External"/><Relationship Id="rId157" Type="http://schemas.openxmlformats.org/officeDocument/2006/relationships/hyperlink" Target="https://www.facebook.com/C%C3%B4ng-an-x%C3%A3-Ng%E1%BB%8Dc-L%C6%B0%C6%A1ng-103379451868659/" TargetMode="External"/><Relationship Id="rId364" Type="http://schemas.openxmlformats.org/officeDocument/2006/relationships/hyperlink" Target="https://www.facebook.com/profile.php?id=100089770532390" TargetMode="External"/><Relationship Id="rId2045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571" Type="http://schemas.openxmlformats.org/officeDocument/2006/relationships/hyperlink" Target="https://www.facebook.com/C%C3%B4ng-an-x%C3%A3-Cao-K%E1%BB%B3-103935928789921" TargetMode="External"/><Relationship Id="rId669" Type="http://schemas.openxmlformats.org/officeDocument/2006/relationships/hyperlink" Target="https://www.facebook.com/C%C3%B4ng-an-x%C3%A3-An-Th%E1%BB%9Bi-M%E1%BB%8F-C%C3%A0y-Nam-B%E1%BA%BFn-Tre-107396851597397/" TargetMode="External"/><Relationship Id="rId876" Type="http://schemas.openxmlformats.org/officeDocument/2006/relationships/hyperlink" Target="https://www.facebook.com/C%C3%B4ng-an-ph%C6%B0%E1%BB%9Dng-Xu%C3%A2n-Th%C3%A0nh-C%C3%B4ng-an-Th%E1%BB%8B-x%C3%A3-S%C3%B4ng-C%E1%BA%A7u-103851928373669/" TargetMode="External"/><Relationship Id="rId1299" Type="http://schemas.openxmlformats.org/officeDocument/2006/relationships/hyperlink" Target="https://www.facebook.com/DTNCAKC/" TargetMode="External"/><Relationship Id="rId2252" Type="http://schemas.openxmlformats.org/officeDocument/2006/relationships/hyperlink" Target="https://www.facebook.com/p/C%C3%B4ng-an-x%C3%A3-Long-Thu%E1%BA%ADn-100064732354409/?locale=ml_IN" TargetMode="External"/><Relationship Id="rId2557" Type="http://schemas.openxmlformats.org/officeDocument/2006/relationships/hyperlink" Target="https://www.facebook.com/p/C%C3%B4ng-an-x%C3%A3-Ph%C3%BA-Long-100069587830858/" TargetMode="External"/><Relationship Id="rId224" Type="http://schemas.openxmlformats.org/officeDocument/2006/relationships/hyperlink" Target="https://www.facebook.com/C%C3%B4ng-an-x%C3%A3-M%E1%BB%B9-Hi%E1%BB%87p-Ph%C3%B9-M%E1%BB%B9-104398322177728/" TargetMode="External"/><Relationship Id="rId431" Type="http://schemas.openxmlformats.org/officeDocument/2006/relationships/hyperlink" Target="https://www.facebook.com/C%C3%B4ng-an-x%C3%A3-H%C6%B0ng-Thu%E1%BB%B7-107068481376381/" TargetMode="External"/><Relationship Id="rId529" Type="http://schemas.openxmlformats.org/officeDocument/2006/relationships/hyperlink" Target="https://www.facebook.com/C%C3%B4ng-an-x%C3%A3-Chi%E1%BB%81ng-Khay-Qu%E1%BB%B3nh-Nhai-S%C6%A1n-La-109161374650479/" TargetMode="External"/><Relationship Id="rId736" Type="http://schemas.openxmlformats.org/officeDocument/2006/relationships/hyperlink" Target="https://www.facebook.com/C%C3%B4ng-an-x%C3%A3-%C4%90%E1%BB%93ng-H%C6%B0%E1%BB%9Bng-101029485623498/" TargetMode="External"/><Relationship Id="rId1061" Type="http://schemas.openxmlformats.org/officeDocument/2006/relationships/hyperlink" Target="https://www.facebook.com/policeanxuan/" TargetMode="External"/><Relationship Id="rId1159" Type="http://schemas.openxmlformats.org/officeDocument/2006/relationships/hyperlink" Target="https://bienhoa.dongnai.gov.vn/Pages/gioithieu.aspx?CatID=116" TargetMode="External"/><Relationship Id="rId1366" Type="http://schemas.openxmlformats.org/officeDocument/2006/relationships/hyperlink" Target="https://baolac.caobang.gov.vn/" TargetMode="External"/><Relationship Id="rId2112" Type="http://schemas.openxmlformats.org/officeDocument/2006/relationships/hyperlink" Target="https://mangyang.gialai.gov.vn/Thi-tran-Kon-Dong/Trang-chu" TargetMode="External"/><Relationship Id="rId2417" Type="http://schemas.openxmlformats.org/officeDocument/2006/relationships/hyperlink" Target="https://www.facebook.com/p/C%C3%B4ng-an-x%C3%A3-Ng%E1%BB%8Dc-L%C6%B0%C6%A1ng-100066598641411/" TargetMode="External"/><Relationship Id="rId943" Type="http://schemas.openxmlformats.org/officeDocument/2006/relationships/hyperlink" Target="https://www.facebook.com/C%C3%B4ng-an-ph%C6%B0%E1%BB%9Dng-Li%C3%AAn-B%E1%BA%A3o-Th%C3%A0nh-ph%E1%BB%91-V%C4%A9nh-Y%C3%AAn-T%E1%BB%89nh-V%C4%A9nh-Ph%C3%BAc-106297888431637/" TargetMode="External"/><Relationship Id="rId1019" Type="http://schemas.openxmlformats.org/officeDocument/2006/relationships/hyperlink" Target="https://tpthanhhoa.thanhhoa.gov.vn/web/gioi-thieu-chung/bo-may-to-chuc/cac-phong-ban-chuyen-mon/page/2.htx" TargetMode="External"/><Relationship Id="rId1573" Type="http://schemas.openxmlformats.org/officeDocument/2006/relationships/hyperlink" Target="https://www.facebook.com/p/C%C3%B4ng-an-x%C3%A3-An-Ph%C3%BA-Trung-huy%E1%BB%87n-Ba-Tri-t%E1%BB%89nh-B%E1%BA%BFn-Tre-100070453496403/?locale=ar_AR" TargetMode="External"/><Relationship Id="rId1780" Type="http://schemas.openxmlformats.org/officeDocument/2006/relationships/hyperlink" Target="http://ttkhcn.baria-vungtau.gov.vn/chaupha" TargetMode="External"/><Relationship Id="rId1878" Type="http://schemas.openxmlformats.org/officeDocument/2006/relationships/hyperlink" Target="https://www.facebook.com/p/C%C3%B4ng-an-x%C3%A3-Giao-H%E1%BA%A3i-Giao-Thu%E1%BB%B7-Nam-%C4%90%E1%BB%8Bnh-100063358928324/" TargetMode="External"/><Relationship Id="rId2624" Type="http://schemas.openxmlformats.org/officeDocument/2006/relationships/hyperlink" Target="https://sonla.gov.vn/4/469/63579/560147/thong-tin-tu-so-nganh-dia-phuong/dong-chi-cha-a-cua-truong-ban-dan-van-tinh-uy-son-la-lam-viec-tai-ban-long-hom-xa-phieng-cam-huy" TargetMode="External"/><Relationship Id="rId72" Type="http://schemas.openxmlformats.org/officeDocument/2006/relationships/hyperlink" Target="https://www.facebook.com/C%C3%B4ng-an-x%C3%A3-Ph%C3%BA-Phong-huy%E1%BB%87n-H%C6%B0%C6%A1ng-Kh%C3%AA-111778830457053/" TargetMode="External"/><Relationship Id="rId803" Type="http://schemas.openxmlformats.org/officeDocument/2006/relationships/hyperlink" Target="https://www.facebook.com/C%C3%B4ng-an-X%C3%A3-%C4%90%C3%A0o-Vi%C3%AAn-Huy%E1%BB%87n-Qu%E1%BA%BF-V%C3%B5-108141921605940/" TargetMode="External"/><Relationship Id="rId1226" Type="http://schemas.openxmlformats.org/officeDocument/2006/relationships/hyperlink" Target="https://www.bacninh.gov.vn/web/xa-xuan-lam/news/-/details/20940549/to-chuc-bo-may-xa-xuan-lam" TargetMode="External"/><Relationship Id="rId1433" Type="http://schemas.openxmlformats.org/officeDocument/2006/relationships/hyperlink" Target="https://doluong.nghean.gov.vn/dai-son/gioi-thieu-chung-xa-dai-son-365203" TargetMode="External"/><Relationship Id="rId1640" Type="http://schemas.openxmlformats.org/officeDocument/2006/relationships/hyperlink" Target="https://www.facebook.com/conganhuyenLacSon/" TargetMode="External"/><Relationship Id="rId1738" Type="http://schemas.openxmlformats.org/officeDocument/2006/relationships/hyperlink" Target="https://camphu.camthuy.thanhhoa.gov.vn/" TargetMode="External"/><Relationship Id="rId1500" Type="http://schemas.openxmlformats.org/officeDocument/2006/relationships/hyperlink" Target="http://hoaiduc.hanoi.gov.vn/ubnd-cac-xa-thi-tran" TargetMode="External"/><Relationship Id="rId1945" Type="http://schemas.openxmlformats.org/officeDocument/2006/relationships/hyperlink" Target="https://www.facebook.com/p/C%C3%B4ng-An-X%C3%A3-H%C3%B9ng-Ti%E1%BA%BFn-Kim-S%C6%A1n-100077768989513/" TargetMode="External"/><Relationship Id="rId1805" Type="http://schemas.openxmlformats.org/officeDocument/2006/relationships/hyperlink" Target="https://chiengden.thanhpho.sonla.gov.vn/" TargetMode="External"/><Relationship Id="rId179" Type="http://schemas.openxmlformats.org/officeDocument/2006/relationships/hyperlink" Target="https://www.facebook.com/C%C3%B4ng-an-x%C3%A3-Na-Mao-huy%E1%BB%87n-%C4%90%E1%BA%A1i-T%E1%BB%AB-t%E1%BB%89nh-Th%C3%A1i-Nguy%C3%AAn-108696994792614/" TargetMode="External"/><Relationship Id="rId386" Type="http://schemas.openxmlformats.org/officeDocument/2006/relationships/hyperlink" Target="https://www.facebook.com/conganlonghai/" TargetMode="External"/><Relationship Id="rId593" Type="http://schemas.openxmlformats.org/officeDocument/2006/relationships/hyperlink" Target="https://www.facebook.com/C%C3%B4ng-an-x%C3%A3-C%C6%B0%E1%BB%9Dng-Th%E1%BB%8Bnh-103386718331313/" TargetMode="External"/><Relationship Id="rId2067" Type="http://schemas.openxmlformats.org/officeDocument/2006/relationships/hyperlink" Target="http://phuphong.tayson.binhdinh.gov.vn/" TargetMode="External"/><Relationship Id="rId2274" Type="http://schemas.openxmlformats.org/officeDocument/2006/relationships/hyperlink" Target="https://laichau.gov.vn/danh-muc/van-ban-quy-pham/thu-hoi-lai-dien-tich-dat-cua-cong-ty-co-phan-tap-doan-vina-.html" TargetMode="External"/><Relationship Id="rId2481" Type="http://schemas.openxmlformats.org/officeDocument/2006/relationships/hyperlink" Target="https://nhilong.canglong.travinh.gov.vn/" TargetMode="External"/><Relationship Id="rId246" Type="http://schemas.openxmlformats.org/officeDocument/2006/relationships/hyperlink" Target="https://www.facebook.com/C%C3%B4ng-an-x%C3%A3-M%C6%B0%E1%BB%9Dng-Chanh-huy%E1%BB%87n-M%C6%B0%E1%BB%9Dng-L%C3%A1t-t%E1%BB%89nh-Thanh-H%C3%B3a-105407187998201/" TargetMode="External"/><Relationship Id="rId453" Type="http://schemas.openxmlformats.org/officeDocument/2006/relationships/hyperlink" Target="https://www.facebook.com/C%C3%B4ng-an-X%C3%A3-H%C3%B2a-Ti%E1%BA%BFn-Y%C3%AAn-Phong-B%E1%BA%AFc-Ninh-106268681894817/" TargetMode="External"/><Relationship Id="rId660" Type="http://schemas.openxmlformats.org/officeDocument/2006/relationships/hyperlink" Target="https://www.facebook.com/C%C3%B4ng-an-x%C3%A3-An-Vinh-142926587899410/" TargetMode="External"/><Relationship Id="rId898" Type="http://schemas.openxmlformats.org/officeDocument/2006/relationships/hyperlink" Target="https://www.facebook.com/C%C3%B4ng-An-Ph%C6%B0%E1%BB%9Dng-T%C3%A2n-Ng%C3%A3i-TP-V%C4%A9nh-Long-208142627880457/" TargetMode="External"/><Relationship Id="rId1083" Type="http://schemas.openxmlformats.org/officeDocument/2006/relationships/hyperlink" Target="https://www.facebook.com/p/C%C3%B4ng-an-ph%C6%B0%E1%BB%9Dng-H%E1%BA%A3i-Thanh-Th%E1%BB%8B-x%C3%A3-Nghi-S%C6%A1n-100064533022815/" TargetMode="External"/><Relationship Id="rId1290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2134" Type="http://schemas.openxmlformats.org/officeDocument/2006/relationships/hyperlink" Target="https://www.facebook.com/p/An-Ninh-Tr%E1%BA%ADt-T%E1%BB%B1-th%E1%BB%8B-tr%E1%BA%A5n-Khe-Tre-100068529475832/" TargetMode="External"/><Relationship Id="rId2341" Type="http://schemas.openxmlformats.org/officeDocument/2006/relationships/hyperlink" Target="https://www.facebook.com/p/C%C3%B4ng-an-x%C3%A3-Minh-B%E1%BA%A3o-th%C3%A0nh-ph%E1%BB%91-Y%C3%AAn-B%C3%A1i-100067402020480/" TargetMode="External"/><Relationship Id="rId2579" Type="http://schemas.openxmlformats.org/officeDocument/2006/relationships/hyperlink" Target="https://phuthinh.vinhlong.gov.vn/" TargetMode="External"/><Relationship Id="rId106" Type="http://schemas.openxmlformats.org/officeDocument/2006/relationships/hyperlink" Target="https://www.facebook.com/C%C3%B4ng-an-x%C3%A3-P%E1%BB%9D-T%C3%B3_Ia-Pa_Gia-Lai-100771405263735/" TargetMode="External"/><Relationship Id="rId313" Type="http://schemas.openxmlformats.org/officeDocument/2006/relationships/hyperlink" Target="https://www.facebook.com/conganthitranquanhau" TargetMode="External"/><Relationship Id="rId758" Type="http://schemas.openxmlformats.org/officeDocument/2006/relationships/hyperlink" Target="https://www.facebook.com/C%C3%B4ng-an-x%C3%A3-%C4%90%E1%BA%A1i-Ph%E1%BA%A1m-112321950903318/" TargetMode="External"/><Relationship Id="rId965" Type="http://schemas.openxmlformats.org/officeDocument/2006/relationships/hyperlink" Target="https://www.facebook.com/C%C3%B4ng-an-ph%C6%B0%E1%BB%9Dng-An-Xu%C3%A2n-Tam-K%E1%BB%B3-Qu%E1%BA%A3ng-Nam-106527571518811/" TargetMode="External"/><Relationship Id="rId1150" Type="http://schemas.openxmlformats.org/officeDocument/2006/relationships/hyperlink" Target="https://www.facebook.com/p/C%C3%B4ng-an-ph%C6%B0%E1%BB%9Dng-Ph%C3%BA-Kh%C6%B0%C6%A1ng-B%E1%BA%BFn-Tre-100070178317146/" TargetMode="External"/><Relationship Id="rId1388" Type="http://schemas.openxmlformats.org/officeDocument/2006/relationships/hyperlink" Target="https://www.bacninh.gov.vn/web/ubnd-xa-dong-tho" TargetMode="External"/><Relationship Id="rId1595" Type="http://schemas.openxmlformats.org/officeDocument/2006/relationships/hyperlink" Target="https://thaibinh.gov.vn/van-ban-phap-luat/van-ban-dieu-hanh/ve-viec-cho-phep-uy-ban-nhan-dan-xa-an-trang-huyen-quynh-phu.html" TargetMode="External"/><Relationship Id="rId2439" Type="http://schemas.openxmlformats.org/officeDocument/2006/relationships/hyperlink" Target="https://chupah.gialai.gov.vn/sites/nghiahoa/gioi-thieu/thong-tin-lien-he-cbcc-62.html" TargetMode="External"/><Relationship Id="rId2646" Type="http://schemas.openxmlformats.org/officeDocument/2006/relationships/hyperlink" Target="https://quangbinh.quangxuong.thanhhoa.gov.vn/" TargetMode="External"/><Relationship Id="rId94" Type="http://schemas.openxmlformats.org/officeDocument/2006/relationships/hyperlink" Target="https://www.facebook.com/C%C3%B4ng-an-x%C3%A3-Ph%C3%BA-C%C6%B0%E1%BB%9Dng-108849397551528/" TargetMode="External"/><Relationship Id="rId520" Type="http://schemas.openxmlformats.org/officeDocument/2006/relationships/hyperlink" Target="https://www.facebook.com/C%C3%B4ng-an-x%C3%A3-Chi%E1%BB%81ng-N%C6%A1i-_-huy%E1%BB%87n-Mai-S%C6%A1n-104976648492839/" TargetMode="External"/><Relationship Id="rId618" Type="http://schemas.openxmlformats.org/officeDocument/2006/relationships/hyperlink" Target="https://www.facebook.com/C%C3%B4ng-an-x%C3%A3-B%E1%BA%A3o-Linh-%C4%90%E1%BB%8Bnh-Ho%C3%A1-Th%C3%A1i-Nguy%C3%AAn-105491281674146/" TargetMode="External"/><Relationship Id="rId825" Type="http://schemas.openxmlformats.org/officeDocument/2006/relationships/hyperlink" Target="https://www.facebook.com/C%C3%B4ng-an-th%E1%BB%8B-tr%E1%BA%A5n-Qu%E1%BB%B3-H%E1%BB%A3p-huy%E1%BB%87n-Qu%E1%BB%B3-H%E1%BB%A3p-102821655392434/" TargetMode="External"/><Relationship Id="rId1248" Type="http://schemas.openxmlformats.org/officeDocument/2006/relationships/hyperlink" Target="https://haiduong.gov.vn/" TargetMode="External"/><Relationship Id="rId1455" Type="http://schemas.openxmlformats.org/officeDocument/2006/relationships/hyperlink" Target="https://www.facebook.com/p/C%C3%B4ng-an-x%C3%A3-%C4%90%E1%BB%8Bnh-Li%C3%AAn-C%C3%B4ng-an-huy%E1%BB%87n-Y%C3%AAn-%C4%90%E1%BB%8Bnh-100066734235118/" TargetMode="External"/><Relationship Id="rId1662" Type="http://schemas.openxmlformats.org/officeDocument/2006/relationships/hyperlink" Target="https://www.facebook.com/p/Tu%E1%BB%95i-tr%E1%BA%BB-C%C3%B4ng-an-Th%C3%A0nh-ph%E1%BB%91-V%C4%A9nh-Y%C3%AAn-100066497717181/?locale=gl_ES" TargetMode="External"/><Relationship Id="rId2201" Type="http://schemas.openxmlformats.org/officeDocument/2006/relationships/hyperlink" Target="https://www.facebook.com/Police.TanBien/" TargetMode="External"/><Relationship Id="rId2506" Type="http://schemas.openxmlformats.org/officeDocument/2006/relationships/hyperlink" Target="https://tramtau.yenbai.gov.vn/tin-tuc-su-kien/?Userkey=Dong-chi-Nguyen-Van-Hai-Pho-Bi-thu-Dang-uy-Thi-tran-Tram-Tau-duoc-chi-dinh-giu-chuc-Bi-th" TargetMode="External"/><Relationship Id="rId1010" Type="http://schemas.openxmlformats.org/officeDocument/2006/relationships/hyperlink" Target="https://www.facebook.com/p/C%C3%94NG-AN-L%C6%AF%C6%A0NG-QU%E1%BB%9AI-100069515865522/" TargetMode="External"/><Relationship Id="rId1108" Type="http://schemas.openxmlformats.org/officeDocument/2006/relationships/hyperlink" Target="https://www.facebook.com/p/C%C3%B4ng-an-ph%C6%B0%E1%BB%9Dng-M%E1%BB%B9-L%C3%A2m-th%C3%A0nh-ph%E1%BB%91-Tuy%C3%AAn-Quang-100069047865835/" TargetMode="External"/><Relationship Id="rId1315" Type="http://schemas.openxmlformats.org/officeDocument/2006/relationships/hyperlink" Target="https://kimson.ninhbinh.gov.vn/gioi-thieu/thi-tran-phat-diem" TargetMode="External"/><Relationship Id="rId1967" Type="http://schemas.openxmlformats.org/officeDocument/2006/relationships/hyperlink" Target="https://www.facebook.com/p/C%C3%B4ng-an-x%C3%A3-H%C6%B0ng-Thu%E1%BB%B7-100069812659493/" TargetMode="External"/><Relationship Id="rId1522" Type="http://schemas.openxmlformats.org/officeDocument/2006/relationships/hyperlink" Target="https://www.facebook.com/tuoitreconganquangnam/" TargetMode="External"/><Relationship Id="rId21" Type="http://schemas.openxmlformats.org/officeDocument/2006/relationships/hyperlink" Target="https://www.facebook.com/C%C3%B4ng-an-x%C3%A3-Qu%E1%BA%A3ng-Kim-104691414953655/" TargetMode="External"/><Relationship Id="rId2089" Type="http://schemas.openxmlformats.org/officeDocument/2006/relationships/hyperlink" Target="https://www.facebook.com/p/C%C3%B4ng-an-Th%E1%BB%8B-Tr%E1%BA%A5n-Ma-L%C3%A2m-100083296903215/" TargetMode="External"/><Relationship Id="rId2296" Type="http://schemas.openxmlformats.org/officeDocument/2006/relationships/hyperlink" Target="https://thanhba.phutho.gov.vn/manlan/Pages/index.aspx" TargetMode="External"/><Relationship Id="rId268" Type="http://schemas.openxmlformats.org/officeDocument/2006/relationships/hyperlink" Target="https://www.facebook.com/C%C3%B4ng-an-x%C3%A3-Long-%C4%90%E1%BB%91ng-huy%E1%BB%87n-B%E1%BA%AFc-S%C6%A1n-t%E1%BB%89nh-L%E1%BA%A1ng-S%C6%A1n-104435998951759/" TargetMode="External"/><Relationship Id="rId475" Type="http://schemas.openxmlformats.org/officeDocument/2006/relationships/hyperlink" Target="https://www.facebook.com/C%C3%B4ng-an-x%C3%A3-Gia-Tr%E1%BA%A5n-113805370950398/" TargetMode="External"/><Relationship Id="rId682" Type="http://schemas.openxmlformats.org/officeDocument/2006/relationships/hyperlink" Target="https://www.facebook.com/C%C3%B4ng-an-x%C3%A3-An-L%E1%BA%A1c-H%E1%BA%A1-Lang-103584485141621/" TargetMode="External"/><Relationship Id="rId2156" Type="http://schemas.openxmlformats.org/officeDocument/2006/relationships/hyperlink" Target="https://www.facebook.com/congandateh/" TargetMode="External"/><Relationship Id="rId2363" Type="http://schemas.openxmlformats.org/officeDocument/2006/relationships/hyperlink" Target="https://www.facebook.com/p/C%C3%B4ng-an-x%C3%A3-Na-Ngoi-K%E1%BB%B3-S%C6%A1n-100082136214740/" TargetMode="External"/><Relationship Id="rId2570" Type="http://schemas.openxmlformats.org/officeDocument/2006/relationships/hyperlink" Target="https://dichvucong.gov.vn/p/home/dvc-tthc-co-quan-chi-tiet.html?id=403536" TargetMode="External"/><Relationship Id="rId128" Type="http://schemas.openxmlformats.org/officeDocument/2006/relationships/hyperlink" Target="https://www.facebook.com/C%C3%B4ng-an-X%C3%A3-Nh%C3%A2n-Ch%C3%ADnh-103128919000033/" TargetMode="External"/><Relationship Id="rId335" Type="http://schemas.openxmlformats.org/officeDocument/2006/relationships/hyperlink" Target="https://www.facebook.com/profile.php?id=100054981410506" TargetMode="External"/><Relationship Id="rId542" Type="http://schemas.openxmlformats.org/officeDocument/2006/relationships/hyperlink" Target="https://www.facebook.com/C%C3%B4ng-an-x%C3%A3-Chi%E1%BB%81ng-%C4%90%C3%B4ng-Tu%E1%BA%A7n-Gi%C3%A1o-108117421494982/" TargetMode="External"/><Relationship Id="rId1172" Type="http://schemas.openxmlformats.org/officeDocument/2006/relationships/hyperlink" Target="https://tpthanhhoa.thanhhoa.gov.vn/web/gioi-thieu-chung/tin-tuc/quoc-phong-an-ninh/phuong-quang-thinh-to-chuc-ngay-hoi-toan-dan-bao-ve-an-ninh-to-quoc.html" TargetMode="External"/><Relationship Id="rId2016" Type="http://schemas.openxmlformats.org/officeDocument/2006/relationships/hyperlink" Target="https://www.facebook.com/262593062078286" TargetMode="External"/><Relationship Id="rId2223" Type="http://schemas.openxmlformats.org/officeDocument/2006/relationships/hyperlink" Target="https://caungang.travinh.gov.vn/" TargetMode="External"/><Relationship Id="rId2430" Type="http://schemas.openxmlformats.org/officeDocument/2006/relationships/hyperlink" Target="https://www.facebook.com/dtncatphp/" TargetMode="External"/><Relationship Id="rId402" Type="http://schemas.openxmlformats.org/officeDocument/2006/relationships/hyperlink" Target="https://www.facebook.com/C%C3%B4ng-an-x%C3%A3-L%E1%BB%A3i-Thu%E1%BA%ADn-115343634489631/" TargetMode="External"/><Relationship Id="rId1032" Type="http://schemas.openxmlformats.org/officeDocument/2006/relationships/hyperlink" Target="https://phuong1.txdh.travinh.gov.vn/" TargetMode="External"/><Relationship Id="rId1989" Type="http://schemas.openxmlformats.org/officeDocument/2006/relationships/hyperlink" Target="https://www.facebook.com/conganxaluongtrung/" TargetMode="External"/><Relationship Id="rId1849" Type="http://schemas.openxmlformats.org/officeDocument/2006/relationships/hyperlink" Target="https://www.facebook.com/p/C%C3%B4ng-an-x%C3%A3-D%C6%B0%C6%A1ng-Th%C3%A0nh-Ph%C3%BA-B%C3%ACnh-Th%C3%A1i-Nguy%C3%AAn-100081135273039/" TargetMode="External"/><Relationship Id="rId192" Type="http://schemas.openxmlformats.org/officeDocument/2006/relationships/hyperlink" Target="https://www.facebook.com/C%C3%B4ng-an-x%C3%A3-N%C3%A0-%E1%BB%9At-Mai-S%C6%A1n-103217998988906/" TargetMode="External"/><Relationship Id="rId1709" Type="http://schemas.openxmlformats.org/officeDocument/2006/relationships/hyperlink" Target="https://www.facebook.com/224396292776192/" TargetMode="External"/><Relationship Id="rId1916" Type="http://schemas.openxmlformats.org/officeDocument/2006/relationships/hyperlink" Target="https://thixa.phutho.gov.vn/hathach/Pages/index.aspx" TargetMode="External"/><Relationship Id="rId2080" Type="http://schemas.openxmlformats.org/officeDocument/2006/relationships/hyperlink" Target="https://daklak.gov.vn/krongnang" TargetMode="External"/><Relationship Id="rId869" Type="http://schemas.openxmlformats.org/officeDocument/2006/relationships/hyperlink" Target="https://www.facebook.com/C%C3%B4ng-An-T%E1%BB%89nh-B%E1%BA%A1c-Li%C3%AAu-762123513824855/" TargetMode="External"/><Relationship Id="rId1499" Type="http://schemas.openxmlformats.org/officeDocument/2006/relationships/hyperlink" Target="https://www.facebook.com/322827476213987" TargetMode="External"/><Relationship Id="rId729" Type="http://schemas.openxmlformats.org/officeDocument/2006/relationships/hyperlink" Target="https://www.facebook.com/C%C3%B4ng-an-x%C3%A3-%C4%90%E1%BB%93ng-Ru%E1%BB%99ng-104629571763934/" TargetMode="External"/><Relationship Id="rId1359" Type="http://schemas.openxmlformats.org/officeDocument/2006/relationships/hyperlink" Target="https://phubinh.thainguyen.gov.vn/xa-dao-xa" TargetMode="External"/><Relationship Id="rId936" Type="http://schemas.openxmlformats.org/officeDocument/2006/relationships/hyperlink" Target="https://www.facebook.com/C%C3%B4ng-an-ph%C6%B0%E1%BB%9Dng-Minh-Th%C3%A0nh-C%C3%B4ng-an-th%E1%BB%8B-x%C3%A3-Qu%E1%BA%A3ng-Y%C3%AAn-108113471740027/" TargetMode="External"/><Relationship Id="rId1219" Type="http://schemas.openxmlformats.org/officeDocument/2006/relationships/hyperlink" Target="https://tranphu.hatinhcity.gov.vn/" TargetMode="External"/><Relationship Id="rId1566" Type="http://schemas.openxmlformats.org/officeDocument/2006/relationships/hyperlink" Target="https://hanam.gov.vn/Pages/Uy-ban-nhan-dan-tinh-Ha-Nam2060707545.aspx" TargetMode="External"/><Relationship Id="rId1773" Type="http://schemas.openxmlformats.org/officeDocument/2006/relationships/hyperlink" Target="https://longphu.soctrang.gov.vn/huyenlongphu/1305/33121/65249/Xa-Chau-Khanh/" TargetMode="External"/><Relationship Id="rId1980" Type="http://schemas.openxmlformats.org/officeDocument/2006/relationships/hyperlink" Target="https://www.facebook.com/p/C%C3%B4ng-an-x%C3%A3-H%E1%BA%A3i-Minh-100083555441480/" TargetMode="External"/><Relationship Id="rId2617" Type="http://schemas.openxmlformats.org/officeDocument/2006/relationships/hyperlink" Target="https://phuclinh.daitu.thainguyen.gov.vn/" TargetMode="External"/><Relationship Id="rId65" Type="http://schemas.openxmlformats.org/officeDocument/2006/relationships/hyperlink" Target="https://www.facebook.com/C%C3%B4ng-an-x%C3%A3-Ph%C3%BA-Th%E1%BB%8Bnh-106131605117441/" TargetMode="External"/><Relationship Id="rId1426" Type="http://schemas.openxmlformats.org/officeDocument/2006/relationships/hyperlink" Target="https://vanyen.yenbai.gov.vn/to-chuc-bo-may/cac-xa-thi-tran/?UserKey=Xa-Dai-Phac" TargetMode="External"/><Relationship Id="rId1633" Type="http://schemas.openxmlformats.org/officeDocument/2006/relationships/hyperlink" Target="https://www.facebook.com/BinhPhuPolice/" TargetMode="External"/><Relationship Id="rId1840" Type="http://schemas.openxmlformats.org/officeDocument/2006/relationships/hyperlink" Target="https://www.facebook.com/Conganxachilangnam/" TargetMode="External"/><Relationship Id="rId1700" Type="http://schemas.openxmlformats.org/officeDocument/2006/relationships/hyperlink" Target="https://maichau.hoabinh.gov.vn/index.php?option=com_content&amp;view=article&amp;id=214:gi-i-thi-u-ubnd-xa-bao-la&amp;catid=14&amp;lang=en&amp;Itemid=641" TargetMode="External"/><Relationship Id="rId379" Type="http://schemas.openxmlformats.org/officeDocument/2006/relationships/hyperlink" Target="https://www.facebook.com/profile.php?id=100091068573014" TargetMode="External"/><Relationship Id="rId586" Type="http://schemas.openxmlformats.org/officeDocument/2006/relationships/hyperlink" Target="https://www.facebook.com/C%C3%B4ng-an-x%C3%A3-C%E1%BA%A9m-H%C3%A0-104140854578673" TargetMode="External"/><Relationship Id="rId793" Type="http://schemas.openxmlformats.org/officeDocument/2006/relationships/hyperlink" Target="https://www.facebook.com/C%C3%B4ng-an-x%C3%A3-%C4%90%C3%B4ng-C%C6%B0%E1%BB%9Dng-101479555577269/" TargetMode="External"/><Relationship Id="rId2267" Type="http://schemas.openxmlformats.org/officeDocument/2006/relationships/hyperlink" Target="https://muongnoc.quephong.nghean.gov.vn/" TargetMode="External"/><Relationship Id="rId2474" Type="http://schemas.openxmlformats.org/officeDocument/2006/relationships/hyperlink" Target="https://www.facebook.com/p/C%C3%B4ng-an-x%C3%A3-Nh%C6%A1n-T%C3%A2n-100083292223039/" TargetMode="External"/><Relationship Id="rId2681" Type="http://schemas.openxmlformats.org/officeDocument/2006/relationships/hyperlink" Target="https://thaibinh.gov.vn/van-ban-phap-luat/van-ban-dieu-hanh/ve-viec-cho-phep-uy-ban-nhan-dan-xa-quynh-hong-huyen-quynh-p3.html" TargetMode="External"/><Relationship Id="rId239" Type="http://schemas.openxmlformats.org/officeDocument/2006/relationships/hyperlink" Target="https://www.facebook.com/C%C3%B4ng-an-x%C3%A3-M%C6%B0%E1%BB%9Dng-M%C3%ACn-101344828668472/" TargetMode="External"/><Relationship Id="rId446" Type="http://schemas.openxmlformats.org/officeDocument/2006/relationships/hyperlink" Target="https://www.facebook.com/C%C3%B4ng-an-x%C3%A3-H%C3%B9ng-Ti%E1%BA%BFn-102756008446087" TargetMode="External"/><Relationship Id="rId653" Type="http://schemas.openxmlformats.org/officeDocument/2006/relationships/hyperlink" Target="https://www.facebook.com/C%C3%B4ng-an-x%C3%A3-B%C3%ACnh-An-104659684529942/" TargetMode="External"/><Relationship Id="rId1076" Type="http://schemas.openxmlformats.org/officeDocument/2006/relationships/hyperlink" Target="https://ayunpa.gialai.gov.vn/Phuong-Cheo-Reo/Gioi-thieu/Gioi.aspx" TargetMode="External"/><Relationship Id="rId1283" Type="http://schemas.openxmlformats.org/officeDocument/2006/relationships/hyperlink" Target="https://lacthuy.hoabinh.gov.vn/index.php/thong-tin-co-quan/ubnd-ca-c-xa-tha-tra-n/1894-tha-tra-n-ba-ha-ng-a-i" TargetMode="External"/><Relationship Id="rId1490" Type="http://schemas.openxmlformats.org/officeDocument/2006/relationships/hyperlink" Target="https://dongvuong.yenthe.bacgiang.gov.vn/" TargetMode="External"/><Relationship Id="rId2127" Type="http://schemas.openxmlformats.org/officeDocument/2006/relationships/hyperlink" Target="https://chupuh.gialai.gov.vn/nhonhoa/Gioi-thieu/Qua-trinh-hinh-thanh-va-Phat-trien.aspx" TargetMode="External"/><Relationship Id="rId2334" Type="http://schemas.openxmlformats.org/officeDocument/2006/relationships/hyperlink" Target="https://lucyen.yenbai.gov.vn/Articles/view/?UserKey=Mai-Son-don-nhan-Bang-xep-hang-di-tich-lich-su-cap-tinh-Dinh-va-mieu-Ban-Pho&amp;Category=GTCJ76WEHHR33MNU" TargetMode="External"/><Relationship Id="rId306" Type="http://schemas.openxmlformats.org/officeDocument/2006/relationships/hyperlink" Target="https://www.facebook.com/policethanhmyng" TargetMode="External"/><Relationship Id="rId860" Type="http://schemas.openxmlformats.org/officeDocument/2006/relationships/hyperlink" Target="https://www.facebook.com/C%C3%B4ng-an-th%C3%A0nh-ph%E1%BB%91-%C4%90%E1%BB%93ng-H%E1%BB%9Bi-108419134889211/" TargetMode="External"/><Relationship Id="rId1143" Type="http://schemas.openxmlformats.org/officeDocument/2006/relationships/hyperlink" Target="https://congbao.kiengiang.gov.vn/fileuploads/vanban/Documents/Volume2012/9/11/1347330905859/1347330905859.doc" TargetMode="External"/><Relationship Id="rId2541" Type="http://schemas.openxmlformats.org/officeDocument/2006/relationships/hyperlink" Target="https://www.facebook.com/p/C%C3%B4ng-an-x%C3%A3-Ph%C3%BA-L%C3%A2m-100081836477317/" TargetMode="External"/><Relationship Id="rId513" Type="http://schemas.openxmlformats.org/officeDocument/2006/relationships/hyperlink" Target="https://www.facebook.com/C%C3%B4ng-an-x%C3%A3-Chi%E1%BB%81ng-Sinh-huy%E1%BB%87n-Tu%E1%BA%A7n-Gi%C3%A1o-104212128525724/" TargetMode="External"/><Relationship Id="rId720" Type="http://schemas.openxmlformats.org/officeDocument/2006/relationships/hyperlink" Target="https://www.facebook.com/C%C3%B4ng-an-x%C3%A3-%C4%90%E1%BB%99i-B%C3%ACnh-huy%E1%BB%87n-Y%C3%AAn-S%C6%A1n-t%E1%BB%89nh-Tuy%C3%AAn-Quang-106420358739048/" TargetMode="External"/><Relationship Id="rId1350" Type="http://schemas.openxmlformats.org/officeDocument/2006/relationships/hyperlink" Target="https://hscvvq.hatinh.gov.vn/vuquang/vbpq.nsf/F89B2C836119343447258972000CAE32/$file/QD-TL-To-chuyen-doi-so-xa(14.03.2023_09h17p37)_signed.pdf" TargetMode="External"/><Relationship Id="rId2401" Type="http://schemas.openxmlformats.org/officeDocument/2006/relationships/hyperlink" Target="http://namtrung.namsach.haiduong.gov.vn/" TargetMode="External"/><Relationship Id="rId1003" Type="http://schemas.openxmlformats.org/officeDocument/2006/relationships/hyperlink" Target="https://trungkhanh.caobang.gov.vn/" TargetMode="External"/><Relationship Id="rId1210" Type="http://schemas.openxmlformats.org/officeDocument/2006/relationships/hyperlink" Target="https://www.facebook.com/p/C%C3%B4ng-an-ph%C6%B0%E1%BB%9Dng-Tr%C3%BAc-L%C3%A2m-100063775073396/" TargetMode="External"/><Relationship Id="rId2191" Type="http://schemas.openxmlformats.org/officeDocument/2006/relationships/hyperlink" Target="https://tthoxa.vinhlinh.quangtri.gov.vn/" TargetMode="External"/><Relationship Id="rId163" Type="http://schemas.openxmlformats.org/officeDocument/2006/relationships/hyperlink" Target="https://www.facebook.com/C%C3%B4ng-An-X%C3%A3-Ng%C3%B4-Quy%E1%BB%81n-Thanh-Mi%E1%BB%87n-H%E1%BA%A3i-D%C6%B0%C6%A1ng-102149778677135/" TargetMode="External"/><Relationship Id="rId370" Type="http://schemas.openxmlformats.org/officeDocument/2006/relationships/hyperlink" Target="https://www.facebook.com/profile.php?id=100078280039916" TargetMode="External"/><Relationship Id="rId2051" Type="http://schemas.openxmlformats.org/officeDocument/2006/relationships/hyperlink" Target="https://daibieunhandan.bentre.gov.vn/_layouts/15/listform.aspx?PageType=4&amp;ListId=%7B4CC73ED2%2DB86D%2D4354%2DBCB4%2D201998E1D717%7D&amp;ID=1218&amp;ContentTypeID=0x01006B434E144EA36B09B66CBCE65AAE3E910074F75A807276DD41AAD8740CAFB3F72F" TargetMode="External"/><Relationship Id="rId230" Type="http://schemas.openxmlformats.org/officeDocument/2006/relationships/hyperlink" Target="https://www.facebook.com/C%C3%B4ng-an-x%C3%A3-M%E1%BB%85-S%E1%BB%9F-104759065129247/" TargetMode="External"/><Relationship Id="rId1677" Type="http://schemas.openxmlformats.org/officeDocument/2006/relationships/hyperlink" Target="https://baolinh.dinhhoa.thainguyen.gov.vn/uy-ban-nhan-dan" TargetMode="External"/><Relationship Id="rId1884" Type="http://schemas.openxmlformats.org/officeDocument/2006/relationships/hyperlink" Target="https://www.facebook.com/p/C%C3%B4ng-an-x%C3%A3-Giao-Th%E1%BB%8Bnh-Giao-Th%E1%BB%A7y-Nam-%C4%90%E1%BB%8Bnh-100071767944737/" TargetMode="External"/><Relationship Id="rId907" Type="http://schemas.openxmlformats.org/officeDocument/2006/relationships/hyperlink" Target="https://www.facebook.com/C%C3%B4ng-an-ph%C6%B0%E1%BB%9Dng-Qu%E1%BA%A3ng-Th%E1%BB%8Bnh-TP-Thanh-Ho%C3%A1-122377039632236" TargetMode="External"/><Relationship Id="rId1537" Type="http://schemas.openxmlformats.org/officeDocument/2006/relationships/hyperlink" Target="https://bentre.gov.vn/Documents/848_danh_sach%20nguoi%20phat%20ngon.pdf" TargetMode="External"/><Relationship Id="rId1744" Type="http://schemas.openxmlformats.org/officeDocument/2006/relationships/hyperlink" Target="http://camthanh.camxuyen.hatinh.gov.vn/" TargetMode="External"/><Relationship Id="rId1951" Type="http://schemas.openxmlformats.org/officeDocument/2006/relationships/hyperlink" Target="https://huonglung.camkhe.phutho.gov.vn/Chuyen-muc-tin/t/uy-ban-nhan-dan/ctitle/330" TargetMode="External"/><Relationship Id="rId36" Type="http://schemas.openxmlformats.org/officeDocument/2006/relationships/hyperlink" Target="https://www.facebook.com/C%C3%B4ng-an-x%C3%A3-Phong-D%E1%BB%A5-H%E1%BA%A1-102322575345502/" TargetMode="External"/><Relationship Id="rId1604" Type="http://schemas.openxmlformats.org/officeDocument/2006/relationships/hyperlink" Target="https://phubinh.thainguyen.gov.vn/xa-ban-dat" TargetMode="External"/><Relationship Id="rId181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97" Type="http://schemas.openxmlformats.org/officeDocument/2006/relationships/hyperlink" Target="https://www.facebook.com/C%C3%B4ng-an-x%C3%A3-An-%C4%90i%E1%BB%81n-Th%E1%BA%A1nh-Ph%C3%BA-B%E1%BA%BFn-Tre-100770648923263/" TargetMode="External"/><Relationship Id="rId2378" Type="http://schemas.openxmlformats.org/officeDocument/2006/relationships/hyperlink" Target="https://vanchan.yenbai.gov.vn/cac-xa-thi-tran/xa-nam-muoi" TargetMode="External"/><Relationship Id="rId1187" Type="http://schemas.openxmlformats.org/officeDocument/2006/relationships/hyperlink" Target="https://www.facebook.com/p/C%C3%B4ng-An-Ph%C6%B0%E1%BB%9Dng-T%C3%A2n-Ng%C3%A3i-TP-V%C4%A9nh-Long-100080468944537/" TargetMode="External"/><Relationship Id="rId2585" Type="http://schemas.openxmlformats.org/officeDocument/2006/relationships/hyperlink" Target="https://www.facebook.com/p/C%C3%B4ng-An-Ph%C6%B0%E1%BB%9Dng-Ph%C6%B0%C6%A1ng-Li%E1%BB%85u-100076593765460/" TargetMode="External"/><Relationship Id="rId557" Type="http://schemas.openxmlformats.org/officeDocument/2006/relationships/hyperlink" Target="https://www.facebook.com/C%C3%B4ng-an-x%C3%A3-Ch%C3%A2u-Qu%E1%BA%BF-Th%C6%B0%E1%BB%A3ng-100787252163614/" TargetMode="External"/><Relationship Id="rId764" Type="http://schemas.openxmlformats.org/officeDocument/2006/relationships/hyperlink" Target="https://www.facebook.com/C%C3%B4ng-an-x%C3%A3-%C4%90%E1%BA%A1i-B%E1%BA%A3n-huy%E1%BB%87n-An-D%C6%B0%C6%A1ng-Tp-H%E1%BA%A3i-Ph%C3%B2ng-584623255564017/" TargetMode="External"/><Relationship Id="rId971" Type="http://schemas.openxmlformats.org/officeDocument/2006/relationships/hyperlink" Target="https://www.facebook.com/C%C3%B4ng-an-ph%C6%B0%E1%BB%9Dng-7-th%C3%A0nh-ph%E1%BB%91-B%E1%BA%A1c-Li%C3%AAu-113409208038448/" TargetMode="External"/><Relationship Id="rId1394" Type="http://schemas.openxmlformats.org/officeDocument/2006/relationships/hyperlink" Target="https://www.facebook.com/tinhdoandaknong/?locale=pt_BR" TargetMode="External"/><Relationship Id="rId2238" Type="http://schemas.openxmlformats.org/officeDocument/2006/relationships/hyperlink" Target="https://binhdai.bentre.gov.vn/longdinh" TargetMode="External"/><Relationship Id="rId2445" Type="http://schemas.openxmlformats.org/officeDocument/2006/relationships/hyperlink" Target="https://nghialoi.nghiadan.nghean.gov.vn/" TargetMode="External"/><Relationship Id="rId2652" Type="http://schemas.openxmlformats.org/officeDocument/2006/relationships/hyperlink" Target="https://www.facebook.com/TuoitreConganCaoBang/?locale=vi_VN" TargetMode="External"/><Relationship Id="rId417" Type="http://schemas.openxmlformats.org/officeDocument/2006/relationships/hyperlink" Target="https://www.facebook.com/C%C3%B4ng-an-x%C3%A3-H%E1%BA%A3i-Ph%C3%BA-104239505689261/" TargetMode="External"/><Relationship Id="rId624" Type="http://schemas.openxmlformats.org/officeDocument/2006/relationships/hyperlink" Target="https://www.facebook.com/C%C3%B4ng-an-x%C3%A3-B%E1%BA%A1ch-Long-103033835417855/" TargetMode="External"/><Relationship Id="rId831" Type="http://schemas.openxmlformats.org/officeDocument/2006/relationships/hyperlink" Target="https://www.facebook.com/C%C3%B4ng-an-Th%E1%BB%8B-Tr%E1%BA%A5n-N%C3%B4ng-Tr%C6%B0%E1%BB%9Dng-Th%C3%A1i-B%C3%ACnh-101296575911402/" TargetMode="External"/><Relationship Id="rId1047" Type="http://schemas.openxmlformats.org/officeDocument/2006/relationships/hyperlink" Target="https://www.facebook.com/TuoitreConganbentre/" TargetMode="External"/><Relationship Id="rId1254" Type="http://schemas.openxmlformats.org/officeDocument/2006/relationships/hyperlink" Target="https://namdinh.gov.vn/" TargetMode="External"/><Relationship Id="rId1461" Type="http://schemas.openxmlformats.org/officeDocument/2006/relationships/hyperlink" Target="https://qppl.thanhhoa.gov.vn/vbpq_thanhhoa.nsf/067FF671CB2FAD7847258A070005A1B4/$file/DT-VBDTPT645402469-8-20231691487132920_(giangld)(09.08.2023_16h05p00)_signed.pdf" TargetMode="External"/><Relationship Id="rId2305" Type="http://schemas.openxmlformats.org/officeDocument/2006/relationships/hyperlink" Target="https://www.facebook.com/p/C%C3%B4ng-an-x%C3%A3-M%E1%BB%B9-H%C6%B0ng-huy%E1%BB%87n-Th%E1%BA%A1nh-Ph%C3%BA-t%E1%BB%89nh-B%E1%BA%BFn-Tre-100068865918155/" TargetMode="External"/><Relationship Id="rId2512" Type="http://schemas.openxmlformats.org/officeDocument/2006/relationships/hyperlink" Target="https://congbao.hungyen.gov.vn/vbpq_hungyen.nsf/0E504D94C236E4BE472582AB001F9D05/$file/280.pdf" TargetMode="External"/><Relationship Id="rId1114" Type="http://schemas.openxmlformats.org/officeDocument/2006/relationships/hyperlink" Target="https://www.facebook.com/p/C%C3%B4ng-an-ph%C6%B0%E1%BB%9Dng-Mai-L%C3%A2m-C%C3%B4ng-an-th%E1%BB%8B-x%C3%A3-Nghi-S%C6%A1n-100064039450606/" TargetMode="External"/><Relationship Id="rId1321" Type="http://schemas.openxmlformats.org/officeDocument/2006/relationships/hyperlink" Target="https://quanguyen.quanghoa.caobang.gov.vn/" TargetMode="External"/><Relationship Id="rId2095" Type="http://schemas.openxmlformats.org/officeDocument/2006/relationships/hyperlink" Target="https://www.facebook.com/p/Th%E1%BB%8B-tr%E1%BA%A5n-L%E1%BA%A1c-T%C3%A1nh-100069392456708/" TargetMode="External"/><Relationship Id="rId274" Type="http://schemas.openxmlformats.org/officeDocument/2006/relationships/hyperlink" Target="https://www.facebook.com/C%C3%B4ng-an-x%C3%A3-Li%C3%AAn-S%C6%A1n-124601799806605/" TargetMode="External"/><Relationship Id="rId481" Type="http://schemas.openxmlformats.org/officeDocument/2006/relationships/hyperlink" Target="https://www.facebook.com/C%C3%B4ng-an-x%C3%A3-Gia-Ph%C3%B9-huy%E1%BB%87n-Ph%C3%B9-Y%C3%AAn-104049848902434/" TargetMode="External"/><Relationship Id="rId2162" Type="http://schemas.openxmlformats.org/officeDocument/2006/relationships/hyperlink" Target="https://botrach.quangbinh.gov.vn/chi-tiet-tin/-/view-article/1/1404469290797/1597731676594" TargetMode="External"/><Relationship Id="rId134" Type="http://schemas.openxmlformats.org/officeDocument/2006/relationships/hyperlink" Target="https://www.facebook.com/C%C3%B4ng-an-x%C3%A3-Ngh%C4%A9a-Xu%C3%A2n-huy%E1%BB%87n-Qu%E1%BB%B3-H%E1%BB%A3p-104663691734940/" TargetMode="External"/><Relationship Id="rId341" Type="http://schemas.openxmlformats.org/officeDocument/2006/relationships/hyperlink" Target="https://www.facebook.com/profile.php?id=100064836034983" TargetMode="External"/><Relationship Id="rId2022" Type="http://schemas.openxmlformats.org/officeDocument/2006/relationships/hyperlink" Target="https://www.facebook.com/capLamSon/?locale=vi_VN" TargetMode="External"/><Relationship Id="rId201" Type="http://schemas.openxmlformats.org/officeDocument/2006/relationships/hyperlink" Target="https://www.facebook.com/C%C3%B4ng-an-x%C3%A3-Minh-Ph%C3%BA-103924265201493/" TargetMode="External"/><Relationship Id="rId1788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95" Type="http://schemas.openxmlformats.org/officeDocument/2006/relationships/hyperlink" Target="https://nhoquan.ninhbinh.gov.vn/xa-lac-van" TargetMode="External"/><Relationship Id="rId1648" Type="http://schemas.openxmlformats.org/officeDocument/2006/relationships/hyperlink" Target="https://binhthanh.dinhhoa.thainguyen.gov.vn/uy-ban-nhan-dan" TargetMode="External"/><Relationship Id="rId1508" Type="http://schemas.openxmlformats.org/officeDocument/2006/relationships/hyperlink" Target="https://www.facebook.com/p/C%C3%B4ng-an-x%C3%A3-%C4%90a-L%E1%BB%99c-huy%E1%BB%87n-H%E1%BA%ADu-L%E1%BB%99c-100069501827899/" TargetMode="External"/><Relationship Id="rId1855" Type="http://schemas.openxmlformats.org/officeDocument/2006/relationships/hyperlink" Target="https://www.facebook.com/groups/DiNauquetoi/" TargetMode="External"/><Relationship Id="rId1715" Type="http://schemas.openxmlformats.org/officeDocument/2006/relationships/hyperlink" Target="https://www.facebook.com/p/C%C3%B4ng-an-x%C3%A3-C%C3%B4ng-Ly%CC%81-100063489934939/" TargetMode="External"/><Relationship Id="rId1922" Type="http://schemas.openxmlformats.org/officeDocument/2006/relationships/hyperlink" Target="https://www.facebook.com/322827476213987" TargetMode="External"/><Relationship Id="rId2489" Type="http://schemas.openxmlformats.org/officeDocument/2006/relationships/hyperlink" Target="https://ninhhai.hoalu.ninhbinh.gov.vn/" TargetMode="External"/><Relationship Id="rId668" Type="http://schemas.openxmlformats.org/officeDocument/2006/relationships/hyperlink" Target="https://www.facebook.com/C%C3%B4ng-an-x%C3%A3-An-Thanh-108544351484971/" TargetMode="External"/><Relationship Id="rId875" Type="http://schemas.openxmlformats.org/officeDocument/2006/relationships/hyperlink" Target="https://www.facebook.com/C%C3%B4ng-an-ph%C6%B0%E1%BB%9Dng-Y%C3%AAn-B%E1%BA%AFc-th%E1%BB%8B-x%C3%A3-Duy-Ti%C3%AAn-102124532424809/" TargetMode="External"/><Relationship Id="rId1298" Type="http://schemas.openxmlformats.org/officeDocument/2006/relationships/hyperlink" Target="https://khoaichau.hungyen.gov.vn/" TargetMode="External"/><Relationship Id="rId2349" Type="http://schemas.openxmlformats.org/officeDocument/2006/relationships/hyperlink" Target="https://sokhcn.thaibinh.gov.vn/thong-tin/cong-khai-minh-bach/quyet-dinh-so-3340-qd-ubnd-ngay-27-12-2021-cua-uy-ban-nhan-d.html" TargetMode="External"/><Relationship Id="rId2556" Type="http://schemas.openxmlformats.org/officeDocument/2006/relationships/hyperlink" Target="https://binhdai.bentre.gov.vn/phulong/Lists/ThongTinCanBiet/DispForm.aspx?ID=8" TargetMode="External"/><Relationship Id="rId528" Type="http://schemas.openxmlformats.org/officeDocument/2006/relationships/hyperlink" Target="https://www.facebook.com/C%C3%B4ng-an-x%C3%A3-Chi%E1%BB%81ng-Kheo-Mai-S%C6%A1n-S%C6%A1n-La-100632898875198/" TargetMode="External"/><Relationship Id="rId735" Type="http://schemas.openxmlformats.org/officeDocument/2006/relationships/hyperlink" Target="https://www.facebook.com/C%C3%B4ng-an-x%C3%A3-%C4%90%E1%BB%93ng-K%E1%BB%B3-huy%E1%BB%87n-Y%C3%AAn-Th%E1%BA%BF-105683184663037/" TargetMode="External"/><Relationship Id="rId942" Type="http://schemas.openxmlformats.org/officeDocument/2006/relationships/hyperlink" Target="https://www.facebook.com/C%C3%B4ng-an-ph%C6%B0%E1%BB%9Dng-Long-Xuy%C3%AAn-th%E1%BB%8B-x%C3%A3-Kinh-M%C3%B4n-t%E1%BB%89nh-H%E1%BA%A3i-D%C6%B0%C6%A1ng-101145965604773/" TargetMode="External"/><Relationship Id="rId1158" Type="http://schemas.openxmlformats.org/officeDocument/2006/relationships/hyperlink" Target="https://www.facebook.com/ThanhnienPhuocHoa/" TargetMode="External"/><Relationship Id="rId1365" Type="http://schemas.openxmlformats.org/officeDocument/2006/relationships/hyperlink" Target="https://www.facebook.com/p/C%C3%B4ng-an-x%C3%A3-%C4%90%C3%ACnh-Ph%C3%B9ng-huy%E1%BB%87n-B%E1%BA%A3o-L%E1%BA%A1c-t%E1%BB%89nh-Cao-B%E1%BA%B1ng-100080278058147/" TargetMode="External"/><Relationship Id="rId1572" Type="http://schemas.openxmlformats.org/officeDocument/2006/relationships/hyperlink" Target="https://yenbinh.yenbai.gov.vn/Articles/one/Thong-tin-xa-Phu-Thinh" TargetMode="External"/><Relationship Id="rId2209" Type="http://schemas.openxmlformats.org/officeDocument/2006/relationships/hyperlink" Target="https://www.facebook.com/p/C%C3%B4ng-an-th%E1%BB%8B-tr%E1%BA%A5n-G%C3%B2-D%E1%BA%A7u-100070279838313/" TargetMode="External"/><Relationship Id="rId2416" Type="http://schemas.openxmlformats.org/officeDocument/2006/relationships/hyperlink" Target="http://taison.tuky.haiduong.gov.vn/" TargetMode="External"/><Relationship Id="rId2623" Type="http://schemas.openxmlformats.org/officeDocument/2006/relationships/hyperlink" Target="https://www.facebook.com/p/C%C3%B4ng-an-x%C3%A3-Phi%C3%AAng-C%E1%BA%B1m-huy%E1%BB%87n-Mai-S%C6%A1n-t%E1%BB%89nh-S%C6%A1n-La-100081656375955/" TargetMode="External"/><Relationship Id="rId1018" Type="http://schemas.openxmlformats.org/officeDocument/2006/relationships/hyperlink" Target="https://www.facebook.com/p/C%C3%B4ng-an-ph%C6%B0%E1%BB%9Dng-%C4%90%C3%B4ng-H%E1%BA%A3i-TPTH-100076661276024/" TargetMode="External"/><Relationship Id="rId1225" Type="http://schemas.openxmlformats.org/officeDocument/2006/relationships/hyperlink" Target="https://www.facebook.com/p/C%C3%B4ng-An-T%E1%BB%89nh-B%E1%BA%AFc-Ninh-100067184832103/" TargetMode="External"/><Relationship Id="rId1432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71" Type="http://schemas.openxmlformats.org/officeDocument/2006/relationships/hyperlink" Target="https://www.facebook.com/C%C3%B4ng-an-x%C3%A3-Ph%C3%BA-Qu%E1%BB%9Bi-102428222525618/" TargetMode="External"/><Relationship Id="rId802" Type="http://schemas.openxmlformats.org/officeDocument/2006/relationships/hyperlink" Target="https://www.facebook.com/C%C3%B4ng-an-x%C3%A3-%C4%90%C3%A0o-X%C3%A1-huy%E1%BB%87n-Ph%C3%BA-B%C3%ACnh-t%E1%BB%89nh-Th%C3%A1i-Nguy%C3%AAn-116950237260799/" TargetMode="External"/><Relationship Id="rId178" Type="http://schemas.openxmlformats.org/officeDocument/2006/relationships/hyperlink" Target="https://www.facebook.com/C%C3%B4ng-an-x%C3%A3-Nam-C%C3%A1t-104819471289454/" TargetMode="External"/><Relationship Id="rId385" Type="http://schemas.openxmlformats.org/officeDocument/2006/relationships/hyperlink" Target="https://www.facebook.com/people/C%C3%B4ng-an-th%E1%BB%8B-tr%E1%BA%A5n-Ph%C6%B0%E1%BB%9Bc-H%E1%BA%A3i/100067948103511/" TargetMode="External"/><Relationship Id="rId592" Type="http://schemas.openxmlformats.org/officeDocument/2006/relationships/hyperlink" Target="https://www.facebook.com/C%C3%B4ng-an-x%C3%A3-C%E1%BA%A3nh-Ho%C3%A1-100613638883451/" TargetMode="External"/><Relationship Id="rId2066" Type="http://schemas.openxmlformats.org/officeDocument/2006/relationships/hyperlink" Target="https://vinhthanh.binhdinh.gov.vn/" TargetMode="External"/><Relationship Id="rId2273" Type="http://schemas.openxmlformats.org/officeDocument/2006/relationships/hyperlink" Target="https://sonla.gov.vn/tin-van-hoa-xa-hoi/hoi-nghi-doi-thoai-giua-bi-thu-huyen-uy-voi-nhan-dan-xa-muong-cai-718784" TargetMode="External"/><Relationship Id="rId2480" Type="http://schemas.openxmlformats.org/officeDocument/2006/relationships/hyperlink" Target="https://www.facebook.com/p/C%C3%B4ng-an-x%C3%A3-Nh%E1%BB%8B-Long-Ph%C3%BA-100071045731984/" TargetMode="External"/><Relationship Id="rId245" Type="http://schemas.openxmlformats.org/officeDocument/2006/relationships/hyperlink" Target="https://www.facebook.com/C%C3%B4ng-an-X%C3%A3-M%C6%B0%E1%BB%9Dng-Chanh-Mai-S%C6%A1n-S%C6%A1n-La-108084831511358/" TargetMode="External"/><Relationship Id="rId452" Type="http://schemas.openxmlformats.org/officeDocument/2006/relationships/hyperlink" Target="https://www.facebook.com/C%C3%B4ng-an-x%C3%A3-H%C3%B9ng-L%E1%BB%A3i-Y%C3%AAn-S%C6%A1n-108779708500769" TargetMode="External"/><Relationship Id="rId1082" Type="http://schemas.openxmlformats.org/officeDocument/2006/relationships/hyperlink" Target="https://haininh.thixanghison.thanhhoa.gov.vn/" TargetMode="External"/><Relationship Id="rId2133" Type="http://schemas.openxmlformats.org/officeDocument/2006/relationships/hyperlink" Target="https://ttphuloc.thuathienhue.gov.vn/" TargetMode="External"/><Relationship Id="rId2340" Type="http://schemas.openxmlformats.org/officeDocument/2006/relationships/hyperlink" Target="https://tranyen.yenbai.gov.vn/xa-thi-tran/xa-minh-quan" TargetMode="External"/><Relationship Id="rId105" Type="http://schemas.openxmlformats.org/officeDocument/2006/relationships/hyperlink" Target="https://www.facebook.com/C%C3%B4ng-An-x%C3%A3-Ph%C3%ACn-H%E1%BB%93-huy%E1%BB%87n-S%C3%ACn-H%E1%BB%93-t%E1%BB%89nh-Lai-Ch%C3%A2u-112937917694809/" TargetMode="External"/><Relationship Id="rId312" Type="http://schemas.openxmlformats.org/officeDocument/2006/relationships/hyperlink" Target="https://www.facebook.com/profile.php?id=100078318560551" TargetMode="External"/><Relationship Id="rId2200" Type="http://schemas.openxmlformats.org/officeDocument/2006/relationships/hyperlink" Target="https://mytu.soctrang.gov.vn/huyenmytu/1304/33055/62316/382362/Tin-thoi-su/Le-cong-bo-Quyet-dinh-ve-cong-tac-can-bo-tai-thi-tran-Huynh-Huu-Nghia.aspx" TargetMode="External"/><Relationship Id="rId1899" Type="http://schemas.openxmlformats.org/officeDocument/2006/relationships/hyperlink" Target="https://giatran.giavien.ninhbinh.gov.vn/" TargetMode="External"/><Relationship Id="rId1759" Type="http://schemas.openxmlformats.org/officeDocument/2006/relationships/hyperlink" Target="http://tnmt.backan.gov.vn/index.php?language=vi&amp;nv=news&amp;op=Tin-tuc-Su-kien/Dau-gia-quyen-khai-thac-khoang-san-mo-cat-soi-Vang-Chun-xa-Cao-Ky-huyen-Cho-Moi-3398" TargetMode="External"/><Relationship Id="rId1966" Type="http://schemas.openxmlformats.org/officeDocument/2006/relationships/hyperlink" Target="https://trangbang.tayninh.gov.vn/vi/news/co-cau-to-chuc-443/co-cau-to-chuc-ubnd-xa-hung-thuan-1732.html" TargetMode="External"/><Relationship Id="rId1619" Type="http://schemas.openxmlformats.org/officeDocument/2006/relationships/hyperlink" Target="https://www.facebook.com/TuoitreConganCaoBang/" TargetMode="External"/><Relationship Id="rId1826" Type="http://schemas.openxmlformats.org/officeDocument/2006/relationships/hyperlink" Target="https://www.facebook.com/100072269261381" TargetMode="External"/><Relationship Id="rId779" Type="http://schemas.openxmlformats.org/officeDocument/2006/relationships/hyperlink" Target="https://www.facebook.com/C%C3%B4ng-an-x%C3%A3-%C4%90%C4%83k-Djr%C4%83ng-huy%E1%BB%87n-Mang-Yang-100781235607417/" TargetMode="External"/><Relationship Id="rId986" Type="http://schemas.openxmlformats.org/officeDocument/2006/relationships/hyperlink" Target="https://www.facebook.com/C%C3%B4ng-an-ph%C6%B0%E1%BB%9Dng-%C4%90%E1%BA%ADu-Li%C3%AAu-Th%E1%BB%8B-x%C3%A3-H%E1%BB%93ng-L%C4%A9nh-H%C3%A0-T%C4%A9nh-106435584070476/" TargetMode="External"/><Relationship Id="rId2667" Type="http://schemas.openxmlformats.org/officeDocument/2006/relationships/hyperlink" Target="https://qppl.thanhhoa.gov.vn/vbpq_thanhhoa.nsf/9e6a1e4b64680bd247256801000a8614/6906F493D56FB4A647257D7E000551A6/$file/d3560.pdf" TargetMode="External"/><Relationship Id="rId639" Type="http://schemas.openxmlformats.org/officeDocument/2006/relationships/hyperlink" Target="https://www.facebook.com/C%C3%B4ng-an-x%C3%A3-B%C3%ACnh-S%C6%A1n-Huy%E1%BB%87n-Kim-B%C3%B4i-t%E1%BB%89nh-Ho%C3%A0-B%C3%ACnh-110732971093193/" TargetMode="External"/><Relationship Id="rId1269" Type="http://schemas.openxmlformats.org/officeDocument/2006/relationships/hyperlink" Target="https://congbaokhanhhoa.gov.vn/van-ban-phap-luat-khac/VBKHAC_UBND" TargetMode="External"/><Relationship Id="rId1476" Type="http://schemas.openxmlformats.org/officeDocument/2006/relationships/hyperlink" Target="https://dongloi.trieuson.thanhhoa.gov.vn/chuc-nang-quyen-han" TargetMode="External"/><Relationship Id="rId846" Type="http://schemas.openxmlformats.org/officeDocument/2006/relationships/hyperlink" Target="https://www.facebook.com/C%C3%B4ng-an-th%E1%BB%8B-tr%E1%BA%A5n-Ba-H%C3%A0ng-%C4%90%E1%BB%93i-L%E1%BA%A1c-Thu%E1%BB%B7-Ho%C3%A0-B%C3%ACnh-101321345618369/" TargetMode="External"/><Relationship Id="rId1129" Type="http://schemas.openxmlformats.org/officeDocument/2006/relationships/hyperlink" Target="https://namtien.phoyen.thainguyen.gov.vn/" TargetMode="External"/><Relationship Id="rId1683" Type="http://schemas.openxmlformats.org/officeDocument/2006/relationships/hyperlink" Target="https://www.facebook.com/p/C%C3%B4ng-an-X%C3%A3-B%E1%BA%A3o-Thu%E1%BA%ADn-100075881573880/" TargetMode="External"/><Relationship Id="rId1890" Type="http://schemas.openxmlformats.org/officeDocument/2006/relationships/hyperlink" Target="https://giaphuong.giavien.ninhbinh.gov.vn/" TargetMode="External"/><Relationship Id="rId2527" Type="http://schemas.openxmlformats.org/officeDocument/2006/relationships/hyperlink" Target="https://www.facebook.com/p/C%C3%B4ng-An-X%C3%A3-Ph%C3%BAc-L%C6%B0%C6%A1ng-Huy%E1%BB%87n-%C4%90%E1%BA%A1i-T%E1%BB%AB-T%E1%BB%89nh-Th%C3%A1i-Nguy%C3%AAn-100069781869122/" TargetMode="External"/><Relationship Id="rId706" Type="http://schemas.openxmlformats.org/officeDocument/2006/relationships/hyperlink" Target="https://www.facebook.com/C%C3%B4ng-an-x%C3%A3-%C4%90i%E1%BB%81n-Trung-V%C3%AC-nh%C3%A2n-d%C3%A2n-ph%E1%BB%A5c-v%E1%BB%A5-104950958014092/" TargetMode="External"/><Relationship Id="rId913" Type="http://schemas.openxmlformats.org/officeDocument/2006/relationships/hyperlink" Target="https://www.facebook.com/C%C3%B4ng-An-Ph%C6%B0%E1%BB%9Dng-Ph%E1%BA%A1m-Ng%C5%A9-L%C3%A3o-Th%C3%A0nh-Ph%E1%BB%91-H%E1%BA%A3i-D%C6%B0%C6%A1ng-106748004957175/" TargetMode="External"/><Relationship Id="rId1336" Type="http://schemas.openxmlformats.org/officeDocument/2006/relationships/hyperlink" Target="https://lucyen.yenbai.gov.vn/Articles/one/Thong-tin-thi-tran-Yen-The" TargetMode="External"/><Relationship Id="rId1543" Type="http://schemas.openxmlformats.org/officeDocument/2006/relationships/hyperlink" Target="https://bacninh.gov.vn/" TargetMode="External"/><Relationship Id="rId1750" Type="http://schemas.openxmlformats.org/officeDocument/2006/relationships/hyperlink" Target="https://sotuphap.hanoi.gov.vn/" TargetMode="External"/><Relationship Id="rId42" Type="http://schemas.openxmlformats.org/officeDocument/2006/relationships/hyperlink" Target="https://www.facebook.com/C%C3%B4ng-an-x%C3%A3-Pha-Mu-Than-Uy%C3%AAn-Lai-Ch%C3%A2u-100942786014160/" TargetMode="External"/><Relationship Id="rId1403" Type="http://schemas.openxmlformats.org/officeDocument/2006/relationships/hyperlink" Target="https://kongchro.gialai.gov.vn/Xa-%C4%90ak-To-Pang/Chuyen-muc/Thong-bao/Uy-ban-nhan-dan-xa-%C4%90ak-To-Pang-kien-toan-Ban-Chi-%C4%91.aspx" TargetMode="External"/><Relationship Id="rId1610" Type="http://schemas.openxmlformats.org/officeDocument/2006/relationships/hyperlink" Target="https://baitranh.nhuxuan.thanhhoa.gov.vn/web/trang-chu/he-thong-chinh-tri/uy-ban-nhan-dan-huyen/co-cau-to-chuc-va-nhiem-vu-quyen-han-cua-ubnd-huyen-chu-tich-ubnd-huyen-nhu-xuan.html" TargetMode="External"/><Relationship Id="rId289" Type="http://schemas.openxmlformats.org/officeDocument/2006/relationships/hyperlink" Target="https://www.facebook.com/profile.php?id=100070393075957" TargetMode="External"/><Relationship Id="rId496" Type="http://schemas.openxmlformats.org/officeDocument/2006/relationships/hyperlink" Target="https://www.facebook.com/C%C3%B4ng-An-x%C3%A3-Ea-Huar-Bu%C3%B4n-%C4%90%C3%B4n-100728581668736/" TargetMode="External"/><Relationship Id="rId2177" Type="http://schemas.openxmlformats.org/officeDocument/2006/relationships/hyperlink" Target="https://stnmt.quangnam.gov.vn/webcenter/portal/namgiang/pages_danh-ba-dien-thoai-nam-giang?deptId=2477" TargetMode="External"/><Relationship Id="rId2384" Type="http://schemas.openxmlformats.org/officeDocument/2006/relationships/hyperlink" Target="https://donghy.thainguyen.gov.vn/xa-nam-hoa" TargetMode="External"/><Relationship Id="rId2591" Type="http://schemas.openxmlformats.org/officeDocument/2006/relationships/hyperlink" Target="https://www.facebook.com/caxphuochung/" TargetMode="External"/><Relationship Id="rId149" Type="http://schemas.openxmlformats.org/officeDocument/2006/relationships/hyperlink" Target="https://www.facebook.com/C%C3%B4ng-an-x%C3%A3-Nga-Th%C3%A0nh-100973945302666/" TargetMode="External"/><Relationship Id="rId356" Type="http://schemas.openxmlformats.org/officeDocument/2006/relationships/hyperlink" Target="https://www.facebook.com/profile.php?id=100083296903215" TargetMode="External"/><Relationship Id="rId563" Type="http://schemas.openxmlformats.org/officeDocument/2006/relationships/hyperlink" Target="https://www.facebook.com/C%C3%B4ng-An-X%C3%A3-Ch%C3%A2u-H%E1%BB%99i-108595224618271/" TargetMode="External"/><Relationship Id="rId770" Type="http://schemas.openxmlformats.org/officeDocument/2006/relationships/hyperlink" Target="https://www.facebook.com/C%C3%B4ng-an-x%C3%A3-%C4%90%C4%83k-Tr%C4%83m-112355237772144/" TargetMode="External"/><Relationship Id="rId1193" Type="http://schemas.openxmlformats.org/officeDocument/2006/relationships/hyperlink" Target="https://tichluong.thainguyencity.gov.vn/" TargetMode="External"/><Relationship Id="rId2037" Type="http://schemas.openxmlformats.org/officeDocument/2006/relationships/hyperlink" Target="https://phuochai.datdo.baria-vungtau.gov.vn/" TargetMode="External"/><Relationship Id="rId2244" Type="http://schemas.openxmlformats.org/officeDocument/2006/relationships/hyperlink" Target="https://tiengiang.gov.vn/" TargetMode="External"/><Relationship Id="rId2451" Type="http://schemas.openxmlformats.org/officeDocument/2006/relationships/hyperlink" Target="https://nghiathai.namdinh.gov.vn/" TargetMode="External"/><Relationship Id="rId216" Type="http://schemas.openxmlformats.org/officeDocument/2006/relationships/hyperlink" Target="https://www.facebook.com/C%C3%B4ng-an-x%C3%A3-M%E1%BB%B9-T%C3%A2n-M%E1%BB%B9-L%E1%BB%99c-Nam-%C4%90%E1%BB%8Bnh-111337358005793/" TargetMode="External"/><Relationship Id="rId423" Type="http://schemas.openxmlformats.org/officeDocument/2006/relationships/hyperlink" Target="https://www.facebook.com/C%C3%B4ng-an-x%C3%A3-H%E1%BA%A3i-H%C3%A0-Th%E1%BB%8B-x%C3%A3-Nghi-S%C6%A1n-119421270004819" TargetMode="External"/><Relationship Id="rId1053" Type="http://schemas.openxmlformats.org/officeDocument/2006/relationships/hyperlink" Target="https://tptv.travinh.gov.vn/ubnd-phuong-xa/uy-ban-nhan-dan-phuong-8-594982" TargetMode="External"/><Relationship Id="rId1260" Type="http://schemas.openxmlformats.org/officeDocument/2006/relationships/hyperlink" Target="https://www.facebook.com/CATPCanTho/?locale=vi_VN" TargetMode="External"/><Relationship Id="rId2104" Type="http://schemas.openxmlformats.org/officeDocument/2006/relationships/hyperlink" Target="https://longthanh.dongnai.gov.vn/" TargetMode="External"/><Relationship Id="rId630" Type="http://schemas.openxmlformats.org/officeDocument/2006/relationships/hyperlink" Target="https://www.facebook.com/C%C3%B4ng-an-x%C3%A3-B%C3%ACnh-Tr%E1%BB%8B-106724595003536" TargetMode="External"/><Relationship Id="rId2311" Type="http://schemas.openxmlformats.org/officeDocument/2006/relationships/hyperlink" Target="https://mythanh.yenthanh.nghean.gov.vn/" TargetMode="External"/><Relationship Id="rId1120" Type="http://schemas.openxmlformats.org/officeDocument/2006/relationships/hyperlink" Target="http://thanhpho.tuyenquang.gov.vn/vi/cac-xa-phuong/phuong-minh-xuan?id=3758" TargetMode="External"/><Relationship Id="rId1937" Type="http://schemas.openxmlformats.org/officeDocument/2006/relationships/hyperlink" Target="https://doanhung.phutho.gov.vn/Chuyen-muc-tin/Chi-tiet-tin/tabid/92/title/1693/ctitle/173/language/vi-VN/Default.aspx" TargetMode="External"/><Relationship Id="rId280" Type="http://schemas.openxmlformats.org/officeDocument/2006/relationships/hyperlink" Target="https://www.facebook.com/leminhdao1986" TargetMode="External"/><Relationship Id="rId140" Type="http://schemas.openxmlformats.org/officeDocument/2006/relationships/hyperlink" Target="https://www.facebook.com/C%C3%B4ng-an-x%C3%A3-Ngh%C4%A9a-L%E1%BA%A1c-210870930353495/" TargetMode="External"/><Relationship Id="rId6" Type="http://schemas.openxmlformats.org/officeDocument/2006/relationships/hyperlink" Target="https://www.facebook.com/C%C3%B4ng-an-x%C3%A3-Qu%E1%BB%9Bi-S%C6%A1n-104953298515590/" TargetMode="External"/><Relationship Id="rId957" Type="http://schemas.openxmlformats.org/officeDocument/2006/relationships/hyperlink" Target="https://www.facebook.com/C%C3%B4ng-an-ph%C6%B0%E1%BB%9Dng-Chi%E1%BB%81ng-An-th%C3%A0nh-ph%E1%BB%91-S%C6%A1n-La-105210641763395/" TargetMode="External"/><Relationship Id="rId1587" Type="http://schemas.openxmlformats.org/officeDocument/2006/relationships/hyperlink" Target="https://haiphong.gov.vn/" TargetMode="External"/><Relationship Id="rId1794" Type="http://schemas.openxmlformats.org/officeDocument/2006/relationships/hyperlink" Target="https://chupuh.gialai.gov.vn/Xa-Chu-Don/Tin-tuc.aspx" TargetMode="External"/><Relationship Id="rId2638" Type="http://schemas.openxmlformats.org/officeDocument/2006/relationships/hyperlink" Target="https://dienbien.toaan.gov.vn/webcenter/ShowProperty?nodeId=/UCMServer/TAND193165" TargetMode="External"/><Relationship Id="rId86" Type="http://schemas.openxmlformats.org/officeDocument/2006/relationships/hyperlink" Target="https://www.facebook.com/C%C3%B4ng-An-X%C3%A3-Ph%C3%BA-H%E1%BB%AFu-102140608779398/" TargetMode="External"/><Relationship Id="rId817" Type="http://schemas.openxmlformats.org/officeDocument/2006/relationships/hyperlink" Target="https://www.facebook.com/C%C3%B4ng-An-Th%E1%BB%8B-Tr%E1%BA%A5n-Y%C3%AAn-Th%E1%BA%BF-111422451051463/" TargetMode="External"/><Relationship Id="rId1447" Type="http://schemas.openxmlformats.org/officeDocument/2006/relationships/hyperlink" Target="https://dichvucong.hungyen.gov.vn/dichvucong/hotline" TargetMode="External"/><Relationship Id="rId1654" Type="http://schemas.openxmlformats.org/officeDocument/2006/relationships/hyperlink" Target="https://www.facebook.com/p/C%C3%B4ng-an-x%C3%A3-B%C3%ACnh-Thu%E1%BA%ADn-huy%E1%BB%87n-V%C4%83n-Ch%E1%BA%A5n-t%E1%BB%89nh-Y%C3%AAn-B%C3%A1i-100065198263393/" TargetMode="External"/><Relationship Id="rId1861" Type="http://schemas.openxmlformats.org/officeDocument/2006/relationships/hyperlink" Target="https://nghean.gov.vn/kinh-te/xa-dien-phuc-huyen-dien-chau-ky-niem-70-nam-thanh-lap-va-cong-bo-quyet-dinh-xa-dat-chuan-nong-th-688188" TargetMode="External"/><Relationship Id="rId1307" Type="http://schemas.openxmlformats.org/officeDocument/2006/relationships/hyperlink" Target="https://vanyen.yenbai.gov.vn/to-chuc-bo-may/cac-xa-thi-tran/?UserKey=TT-Mau-A" TargetMode="External"/><Relationship Id="rId1514" Type="http://schemas.openxmlformats.org/officeDocument/2006/relationships/hyperlink" Target="https://chauthanh.tiengiang.gov.vn/chi-tiet-tin?/xa-diem-hy/9025503" TargetMode="External"/><Relationship Id="rId1721" Type="http://schemas.openxmlformats.org/officeDocument/2006/relationships/hyperlink" Target="https://www.facebook.com/tuoitreconganquangbinh/" TargetMode="External"/><Relationship Id="rId13" Type="http://schemas.openxmlformats.org/officeDocument/2006/relationships/hyperlink" Target="https://www.facebook.com/C%C3%B4ng-an-x%C3%A3-Qu%E1%BA%A3ng-Ti%C3%AAn-123929203210230/" TargetMode="External"/><Relationship Id="rId2288" Type="http://schemas.openxmlformats.org/officeDocument/2006/relationships/hyperlink" Target="https://sonla.gov.vn/tin-chinh-tri/le-cong-bo-xa-muong-sai-huyen-song-ma-dat-chuan-nong-thon-moi-744031" TargetMode="External"/><Relationship Id="rId2495" Type="http://schemas.openxmlformats.org/officeDocument/2006/relationships/hyperlink" Target="https://sonla.gov.vn/tin-chinh-tri/dong-chi-bi-thu-huyen-uy-trao-huy-hieu-dang-60-nam-tai-xa-pa-long-769013" TargetMode="External"/><Relationship Id="rId467" Type="http://schemas.openxmlformats.org/officeDocument/2006/relationships/hyperlink" Target="https://www.facebook.com/C%C3%B4ng-an-x%C3%A3-H%C3%A0o-Ph%C3%BA-S%C6%A1n-D%C6%B0%C6%A1ngTuy%C3%AAn-Quang-100696019359975/" TargetMode="External"/><Relationship Id="rId1097" Type="http://schemas.openxmlformats.org/officeDocument/2006/relationships/hyperlink" Target="https://www.facebook.com/p/C%C3%B4ng-An-ph%C6%B0%E1%BB%9Dng-Kh%C6%B0%C6%A1ng-Mai-100063648333285/" TargetMode="External"/><Relationship Id="rId2148" Type="http://schemas.openxmlformats.org/officeDocument/2006/relationships/hyperlink" Target="https://ninhphuoc.ninhthuan.gov.vn/" TargetMode="External"/><Relationship Id="rId674" Type="http://schemas.openxmlformats.org/officeDocument/2006/relationships/hyperlink" Target="https://www.facebook.com/C%C3%B4ng-an-x%C3%A3-An-Ph%C6%B0%E1%BB%9Bc-huy%E1%BB%87n-Mang-Th%C3%ADt-110764227959548/" TargetMode="External"/><Relationship Id="rId881" Type="http://schemas.openxmlformats.org/officeDocument/2006/relationships/hyperlink" Target="https://www.facebook.com/C%C3%B4ng-an-ph%C6%B0%E1%BB%9Dng-Tr%E1%BA%A7n-Ph%C3%BA-Th%C3%A0nh-ph%E1%BB%91-H%C3%A0-T%C4%A9nh-635159100438224/" TargetMode="External"/><Relationship Id="rId2355" Type="http://schemas.openxmlformats.org/officeDocument/2006/relationships/hyperlink" Target="https://www.facebook.com/p/C%C3%B4ng-an-x%C3%A3-Minh-T%C3%A2n-C%E1%BA%A9m-Kh%C3%AA-100076334377197/" TargetMode="External"/><Relationship Id="rId2562" Type="http://schemas.openxmlformats.org/officeDocument/2006/relationships/hyperlink" Target="https://phunghiem.quanhoa.thanhhoa.gov.vn/" TargetMode="External"/><Relationship Id="rId327" Type="http://schemas.openxmlformats.org/officeDocument/2006/relationships/hyperlink" Target="https://www.facebook.com/Conganthitrandakrve.03777.59899" TargetMode="External"/><Relationship Id="rId534" Type="http://schemas.openxmlformats.org/officeDocument/2006/relationships/hyperlink" Target="https://www.facebook.com/C%C3%B4ng-an-x%C3%A3-Chi%E1%BB%81ng-Chung-huy%E1%BB%87n-Mai-S%C6%A1n-t%E1%BB%89nh-S%C6%A1n-La-104716995182123/" TargetMode="External"/><Relationship Id="rId741" Type="http://schemas.openxmlformats.org/officeDocument/2006/relationships/hyperlink" Target="https://www.facebook.com/C%C3%B4ng-An-X%C3%A3-%C4%90%E1%BB%8Bnh-T%C3%A2n-102194095641763/" TargetMode="External"/><Relationship Id="rId1164" Type="http://schemas.openxmlformats.org/officeDocument/2006/relationships/hyperlink" Target="https://dichvucong.namdinh.gov.vn/portaldvc/KenhTin/dich-vu-cong-truc-tuyen.aspx?_dv=20342527-4469-C599-EB08-9B6EBD0EC40C" TargetMode="External"/><Relationship Id="rId1371" Type="http://schemas.openxmlformats.org/officeDocument/2006/relationships/hyperlink" Target="https://www.facebook.com/p/Tu%E1%BB%95i-tr%E1%BA%BB-C%C3%B4ng-an-huy%E1%BB%87n-%C4%90%C3%A0-B%E1%BA%AFc-100064551649842/" TargetMode="External"/><Relationship Id="rId2008" Type="http://schemas.openxmlformats.org/officeDocument/2006/relationships/hyperlink" Target="https://binhdai.bentre.gov.vn/locthuan" TargetMode="External"/><Relationship Id="rId2215" Type="http://schemas.openxmlformats.org/officeDocument/2006/relationships/hyperlink" Target="https://www.facebook.com/conganthitrantanhiep/" TargetMode="External"/><Relationship Id="rId2422" Type="http://schemas.openxmlformats.org/officeDocument/2006/relationships/hyperlink" Target="https://doluong.nghean.gov.vn/ngoc-son/gioi-thieu-chung-xa-ngoc-son-365175" TargetMode="External"/><Relationship Id="rId601" Type="http://schemas.openxmlformats.org/officeDocument/2006/relationships/hyperlink" Target="https://www.facebook.com/C%C3%B4ng-an-x%C3%A3-C%C3%A1t-Th%E1%BB%8Bnh-106385711078846" TargetMode="External"/><Relationship Id="rId1024" Type="http://schemas.openxmlformats.org/officeDocument/2006/relationships/hyperlink" Target="https://dongve.tpthanhhoa.thanhhoa.gov.vn/cai-cach-hanh-chinh/ubnd-phuong-dong-ve-trien-khai-thuc-hien-quyet-dinh-68-2024-qd-ubnd-ngay-29-10-2024-cua-ubnd-tin-275461" TargetMode="External"/><Relationship Id="rId1231" Type="http://schemas.openxmlformats.org/officeDocument/2006/relationships/hyperlink" Target="https://thanhphoyenbai.yenbai.gov.vn/" TargetMode="External"/><Relationship Id="rId184" Type="http://schemas.openxmlformats.org/officeDocument/2006/relationships/hyperlink" Target="https://www.facebook.com/C%C3%B4ng-an-x%C3%A3-N%E1%BA%ADm-C%C3%A0n-K%E1%BB%B3-S%C6%A1n-Ngh%E1%BB%87-An-105992994650860/" TargetMode="External"/><Relationship Id="rId391" Type="http://schemas.openxmlformats.org/officeDocument/2006/relationships/hyperlink" Target="https://www.facebook.com/C%C3%B4ng-an-x%C3%A3-Li%C3%AAm-Phong-105631392168798/" TargetMode="External"/><Relationship Id="rId1908" Type="http://schemas.openxmlformats.org/officeDocument/2006/relationships/hyperlink" Target="https://www.facebook.com/CATXPT/?locale=de_DE" TargetMode="External"/><Relationship Id="rId2072" Type="http://schemas.openxmlformats.org/officeDocument/2006/relationships/hyperlink" Target="https://vancanh.binhdinh.gov.vn/" TargetMode="External"/><Relationship Id="rId251" Type="http://schemas.openxmlformats.org/officeDocument/2006/relationships/hyperlink" Target="https://www.facebook.com/C%C3%B4ng-an-x%C3%A3-M%C6%B0%E1%BB%9Dng-B%C3%A1ng-102249395375069" TargetMode="External"/><Relationship Id="rId111" Type="http://schemas.openxmlformats.org/officeDocument/2006/relationships/hyperlink" Target="https://www.facebook.com/C%C3%B4ng-an-x%C3%A3-Ninh-Th%E1%BA%AFng-Hoa-L%C6%B0-Ninh-B%C3%ACnh-138863608329199/" TargetMode="External"/><Relationship Id="rId1698" Type="http://schemas.openxmlformats.org/officeDocument/2006/relationships/hyperlink" Target="https://bocbo.pacnam.gov.vn/" TargetMode="External"/><Relationship Id="rId928" Type="http://schemas.openxmlformats.org/officeDocument/2006/relationships/hyperlink" Target="https://www.facebook.com/C%C3%B4ng-an-ph%C6%B0%E1%BB%9Dng-Nguy%E1%BB%85n-Du-TP-H%C3%A0-T%C4%A9nh-107276881103353/" TargetMode="External"/><Relationship Id="rId1558" Type="http://schemas.openxmlformats.org/officeDocument/2006/relationships/hyperlink" Target="https://www.yenbai.gov.vn/noidung/vanban/Pages/van-ban-dieu-hanh.aspx?ItemID=3954" TargetMode="External"/><Relationship Id="rId1765" Type="http://schemas.openxmlformats.org/officeDocument/2006/relationships/hyperlink" Target="https://www.facebook.com/p/C%C3%B4ng-an-x%C3%A3-Ch%C3%A0-L%C3%A0-100069692137152/" TargetMode="External"/><Relationship Id="rId2609" Type="http://schemas.openxmlformats.org/officeDocument/2006/relationships/hyperlink" Target="https://mc.ninhthuan.gov.vn/portaldvc/KenhTin/dich-vu-cong-truc-tuyen.aspx?_dv=000-23-34-H43" TargetMode="External"/><Relationship Id="rId57" Type="http://schemas.openxmlformats.org/officeDocument/2006/relationships/hyperlink" Target="https://www.facebook.com/C%C3%B4ng-an-x%C3%A3-Ph%C6%B0%E1%BB%9Bc-H%C6%B0ng-Tuy-Ph%C6%B0%E1%BB%9Bc-B%C3%ACnh-%C4%90%E1%BB%8Bnh-114133904631291/" TargetMode="External"/><Relationship Id="rId1418" Type="http://schemas.openxmlformats.org/officeDocument/2006/relationships/hyperlink" Target="https://www.facebook.com/policeDaihiep/" TargetMode="External"/><Relationship Id="rId1972" Type="http://schemas.openxmlformats.org/officeDocument/2006/relationships/hyperlink" Target="https://haidong-haihau.namdinh.gov.vn/" TargetMode="External"/><Relationship Id="rId1625" Type="http://schemas.openxmlformats.org/officeDocument/2006/relationships/hyperlink" Target="https://www.facebook.com/tuoitreconganhuyenvanquan/" TargetMode="External"/><Relationship Id="rId1832" Type="http://schemas.openxmlformats.org/officeDocument/2006/relationships/hyperlink" Target="https://sonla.gov.vn/tin-van-hoa-xa-hoi/chung-tay-xoa-nha-tam-cho-gia-dinh-co-hoan-canh-dac-biet-kho-khan-tai-xa-chieng-pac-huyen-thuan--719567" TargetMode="External"/><Relationship Id="rId2399" Type="http://schemas.openxmlformats.org/officeDocument/2006/relationships/hyperlink" Target="https://namtien.quanhoa.thanhhoa.gov.vn/" TargetMode="External"/><Relationship Id="rId578" Type="http://schemas.openxmlformats.org/officeDocument/2006/relationships/hyperlink" Target="https://www.facebook.com/C%C3%B4ng-an-x%C3%A3-C%E1%BB%95-B%C3%AC-huy%E1%BB%87n-B%C3%ACnh-Giang-t%E1%BB%89nh-H%E1%BA%A3i-D%C6%B0%C6%A1ng-108426051406376/" TargetMode="External"/><Relationship Id="rId785" Type="http://schemas.openxmlformats.org/officeDocument/2006/relationships/hyperlink" Target="https://www.facebook.com/C%C3%B4ng-an-x%C3%A3-%C4%90%C3%B4ng-Th%E1%BB%8D-109408308225119" TargetMode="External"/><Relationship Id="rId992" Type="http://schemas.openxmlformats.org/officeDocument/2006/relationships/hyperlink" Target="https://www.facebook.com/C%C3%B4ng-an-ph%C6%B0%C6%A1%CC%80ng-%C4%90%C3%B4-Vinh-TP-Phan-Rang-Tha%CC%81p-Cha%CC%80m-103986601989200/" TargetMode="External"/><Relationship Id="rId2259" Type="http://schemas.openxmlformats.org/officeDocument/2006/relationships/hyperlink" Target="https://www.facebook.com/p/C%C3%B4ng-an-x%C3%A3-M%C3%A3o-%C4%90i%E1%BB%81n-100080507744459/" TargetMode="External"/><Relationship Id="rId2466" Type="http://schemas.openxmlformats.org/officeDocument/2006/relationships/hyperlink" Target="https://lynhan.hanam.gov.vn/Pages/Thong-tin-ve-lanh-%C4%91ao-xa--thi-tran792346957.aspx" TargetMode="External"/><Relationship Id="rId2673" Type="http://schemas.openxmlformats.org/officeDocument/2006/relationships/hyperlink" Target="https://skhcn.quangnam.gov.vn/webcenter/portal/hiepduc/pages_tin-tuc/chi-tiet-tin?dDocName=PORTAL511102" TargetMode="External"/><Relationship Id="rId438" Type="http://schemas.openxmlformats.org/officeDocument/2006/relationships/hyperlink" Target="https://www.facebook.com/C%C3%B4ng-an-x%C3%A3-H%C6%B0ng-%C4%90%E1%BA%A1o-149887977203757/" TargetMode="External"/><Relationship Id="rId645" Type="http://schemas.openxmlformats.org/officeDocument/2006/relationships/hyperlink" Target="https://www.facebook.com/C%C3%B4ng-an-x%C3%A3-B%C3%ACnh-Ph%C3%BA-_-B%E1%BA%BFn-Tre-108945884772913/" TargetMode="External"/><Relationship Id="rId852" Type="http://schemas.openxmlformats.org/officeDocument/2006/relationships/hyperlink" Target="https://www.facebook.com/C%C3%B4ng-an-th%C3%A0nh-ph%E1%BB%91-Tam-%C4%90i%E1%BB%87p-100761968338681/" TargetMode="External"/><Relationship Id="rId1068" Type="http://schemas.openxmlformats.org/officeDocument/2006/relationships/hyperlink" Target="https://badinh.bimson.thanhhoa.gov.vn/" TargetMode="External"/><Relationship Id="rId1275" Type="http://schemas.openxmlformats.org/officeDocument/2006/relationships/hyperlink" Target="https://tpthuduc.hochiminhcity.gov.vn/" TargetMode="External"/><Relationship Id="rId1482" Type="http://schemas.openxmlformats.org/officeDocument/2006/relationships/hyperlink" Target="https://tanson.phutho.gov.vn/Chuyen-muc-tin/Chi-tiet-tin/t/xa-dong-son/title/278/ctitle/78" TargetMode="External"/><Relationship Id="rId2119" Type="http://schemas.openxmlformats.org/officeDocument/2006/relationships/hyperlink" Target="https://www.facebook.com/CATTchuse/" TargetMode="External"/><Relationship Id="rId2326" Type="http://schemas.openxmlformats.org/officeDocument/2006/relationships/hyperlink" Target="http://mythanhgiongtrom.bentre.gov.vn/" TargetMode="External"/><Relationship Id="rId2533" Type="http://schemas.openxmlformats.org/officeDocument/2006/relationships/hyperlink" Target="https://phucson.anhson.nghean.gov.vn/" TargetMode="External"/><Relationship Id="rId505" Type="http://schemas.openxmlformats.org/officeDocument/2006/relationships/hyperlink" Target="https://www.facebook.com/C%C3%B4ng-an-x%C3%A3-D%C5%A9ng-Phong-Cao-Phong-101925565363751" TargetMode="External"/><Relationship Id="rId712" Type="http://schemas.openxmlformats.org/officeDocument/2006/relationships/hyperlink" Target="https://www.facebook.com/C%C3%B4ng-an-x%C3%A3-%C4%90a-L%E1%BB%99c-huy%E1%BB%87n-H%E1%BA%ADu-L%E1%BB%99c-102803292048369" TargetMode="External"/><Relationship Id="rId1135" Type="http://schemas.openxmlformats.org/officeDocument/2006/relationships/hyperlink" Target="https://nguyenphuc.thanhphoyenbai.yenbai.gov.vn/" TargetMode="External"/><Relationship Id="rId1342" Type="http://schemas.openxmlformats.org/officeDocument/2006/relationships/hyperlink" Target="https://www.facebook.com/DoanThanhnienCongantinhLaoCai/" TargetMode="External"/><Relationship Id="rId1202" Type="http://schemas.openxmlformats.org/officeDocument/2006/relationships/hyperlink" Target="https://tpbacninh.bacninh.gov.vn/ubnd-phuong-thi-cau" TargetMode="External"/><Relationship Id="rId2600" Type="http://schemas.openxmlformats.org/officeDocument/2006/relationships/hyperlink" Target="https://nhontrach.dongnai.gov.vn/Pages/gioithieu_Xa-TT.aspx?CatID=47" TargetMode="External"/><Relationship Id="rId295" Type="http://schemas.openxmlformats.org/officeDocument/2006/relationships/hyperlink" Target="https://www.facebook.com/profile.php?id=100080789493814" TargetMode="External"/><Relationship Id="rId2183" Type="http://schemas.openxmlformats.org/officeDocument/2006/relationships/hyperlink" Target="http://tienky.tienphuoc.quangnam.gov.vn/Default.aspx?tabid=849&amp;tags=ubnd+th%E1%BB%8B+tr%E1%BA%A5n+ti%C3%AAn+k%E1%BB%B3" TargetMode="External"/><Relationship Id="rId2390" Type="http://schemas.openxmlformats.org/officeDocument/2006/relationships/hyperlink" Target="https://xananhnghe.hoabinh.gov.vn/index.php/tin-t-c-s-ki-n/chinh-tr/267-a-ng-a-y-a-y-ban-nha-n-da-n-xa-na-nh-ngha-giao-l-u-v-n-ha-a-v-n-ngha-cha-o-ma-ng-79-n-m-nga-y-ca-ch-ma-ng-tha-ng-ta-m-tha-nh-ca-ng-va-qua-c-kha-nh-2-9-2024-va-i-xa-nam-phong-huya-n-pha-ya-n-ta-nh-s-n-la" TargetMode="External"/><Relationship Id="rId155" Type="http://schemas.openxmlformats.org/officeDocument/2006/relationships/hyperlink" Target="https://www.facebook.com/C%C3%B4ng-an-x%C3%A3-Ng%E1%BB%8Dc-S%C6%A1n-103692235114475/" TargetMode="External"/><Relationship Id="rId362" Type="http://schemas.openxmlformats.org/officeDocument/2006/relationships/hyperlink" Target="https://www.facebook.com/profile.php?id=100091460436806" TargetMode="External"/><Relationship Id="rId2043" Type="http://schemas.openxmlformats.org/officeDocument/2006/relationships/hyperlink" Target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 TargetMode="External"/><Relationship Id="rId2250" Type="http://schemas.openxmlformats.org/officeDocument/2006/relationships/hyperlink" Target="https://www.facebook.com/p/C%C3%B4ng-an-x%C3%A3-Long-Th%E1%BB%8D-100082443905683/" TargetMode="External"/><Relationship Id="rId222" Type="http://schemas.openxmlformats.org/officeDocument/2006/relationships/hyperlink" Target="https://www.facebook.com/C%C3%B4ng-an-x%C3%A3-M%E1%BB%B9-L%C3%BD-101569265485256/" TargetMode="External"/><Relationship Id="rId2110" Type="http://schemas.openxmlformats.org/officeDocument/2006/relationships/hyperlink" Target="https://iagrai.gialai.gov.vn/Thi-tran-Ia-Kha/Lien-he" TargetMode="External"/><Relationship Id="rId1669" Type="http://schemas.openxmlformats.org/officeDocument/2006/relationships/hyperlink" Target="https://www.laocai.gov.vn/an-toan-giao-thong/bac-ha-thong-tuyen-tam-thoi-den-xa-ban-lien-va-10-thon-tren-dia-ban-huyen-1289144" TargetMode="External"/><Relationship Id="rId1876" Type="http://schemas.openxmlformats.org/officeDocument/2006/relationships/hyperlink" Target="https://www.facebook.com/p/C%C3%B4ng-an-x%C3%A3-Gia-L%C3%A2m-huy%E1%BB%87n-Nho-Quan-100079998546542/" TargetMode="External"/><Relationship Id="rId1529" Type="http://schemas.openxmlformats.org/officeDocument/2006/relationships/hyperlink" Target="http://doanthuong.gialoc.haiduong.gov.vn/" TargetMode="External"/><Relationship Id="rId1736" Type="http://schemas.openxmlformats.org/officeDocument/2006/relationships/hyperlink" Target="https://camlong.camthuy.thanhhoa.gov.vn/" TargetMode="External"/><Relationship Id="rId1943" Type="http://schemas.openxmlformats.org/officeDocument/2006/relationships/hyperlink" Target="https://www.facebook.com/p/C%C3%B4ng-An-X%C3%A3-H%C3%B9ng-Ti%E1%BA%BFn-Kim-S%C6%A1n-100077768989513/" TargetMode="External"/><Relationship Id="rId28" Type="http://schemas.openxmlformats.org/officeDocument/2006/relationships/hyperlink" Target="https://www.facebook.com/C%C3%B4ng-an-x%C3%A3-Qu%C3%A0i-T%E1%BB%9F-huy%E1%BB%87n-Tu%E1%BA%A7n-Gi%C3%A1o-101315625523554/" TargetMode="External"/><Relationship Id="rId1803" Type="http://schemas.openxmlformats.org/officeDocument/2006/relationships/hyperlink" Target="http://chiengsonmocchau.sonla.gov.vn/index.php?module=tochuc&amp;act=view&amp;id=17" TargetMode="External"/><Relationship Id="rId689" Type="http://schemas.openxmlformats.org/officeDocument/2006/relationships/hyperlink" Target="https://www.facebook.com/C%C3%B4ng-An-X%C3%A3-An-Hi%E1%BB%87p-110640021309892/" TargetMode="External"/><Relationship Id="rId896" Type="http://schemas.openxmlformats.org/officeDocument/2006/relationships/hyperlink" Target="https://www.facebook.com/C%C3%B4ng-an-ph%C6%B0%E1%BB%9Dng-T%C3%A2y-S%C6%A1n-102334334996597/" TargetMode="External"/><Relationship Id="rId2577" Type="http://schemas.openxmlformats.org/officeDocument/2006/relationships/hyperlink" Target="https://binhdai.bentre.gov.vn/phuvang" TargetMode="External"/><Relationship Id="rId549" Type="http://schemas.openxmlformats.org/officeDocument/2006/relationships/hyperlink" Target="https://www.facebook.com/C%C3%B4ng-an-x%C3%A3-Ch%C6%B0-Gu-Kr%C3%B4ng-Pa-Gia-Lai-109843341705947/" TargetMode="External"/><Relationship Id="rId756" Type="http://schemas.openxmlformats.org/officeDocument/2006/relationships/hyperlink" Target="https://www.facebook.com/C%C3%B4ng-An-X%C3%A3-%C4%90%E1%BA%A1i-S%C6%A1n-%C4%90%C3%B4-L%C6%B0%C6%A1ng-Ngh%E1%BB%87-An-n%C4%83m-2021-107126994853744/" TargetMode="External"/><Relationship Id="rId1179" Type="http://schemas.openxmlformats.org/officeDocument/2006/relationships/hyperlink" Target="http://hoian.gov.vn/sonphong/pages/detail.aspx?IDBaiViet=17216" TargetMode="External"/><Relationship Id="rId1386" Type="http://schemas.openxmlformats.org/officeDocument/2006/relationships/hyperlink" Target="https://www.facebook.com/p/C%C3%B4ng-an-x%C3%A3-%C4%90%C3%B4ng-Sang-huy%E1%BB%87n-M%E1%BB%99c-Ch%C3%A2u-100069242317075/" TargetMode="External"/><Relationship Id="rId1593" Type="http://schemas.openxmlformats.org/officeDocument/2006/relationships/hyperlink" Target="http://antan.anlao.binhdinh.gov.vn/" TargetMode="External"/><Relationship Id="rId2437" Type="http://schemas.openxmlformats.org/officeDocument/2006/relationships/hyperlink" Target="https://dichvucong.namdinh.gov.vn/portaldvc/KenhTin/dich-vu-cong-truc-tuyen.aspx?_dv=E5F3D330-8E4C-D2A8-C8C5-1C5CBA41B5BE" TargetMode="External"/><Relationship Id="rId409" Type="http://schemas.openxmlformats.org/officeDocument/2006/relationships/hyperlink" Target="https://www.facebook.com/C%C3%B4ng-an-x%C3%A3-L%E1%BA%A1c-Th%E1%BB%8Bnh-101190535413903/" TargetMode="External"/><Relationship Id="rId963" Type="http://schemas.openxmlformats.org/officeDocument/2006/relationships/hyperlink" Target="https://www.facebook.com/C%C3%B4ng-an-ph%C6%B0%E1%BB%9Dng-B%E1%BA%BFn-Ngh%C3%A9-102669205785708/" TargetMode="External"/><Relationship Id="rId1039" Type="http://schemas.openxmlformats.org/officeDocument/2006/relationships/hyperlink" Target="https://www.facebook.com/p/C%C3%B4ng-An-Ph%C6%B0%E1%BB%9Dng-3-CATP-100070683047071/" TargetMode="External"/><Relationship Id="rId1246" Type="http://schemas.openxmlformats.org/officeDocument/2006/relationships/hyperlink" Target="https://haiduong.gov.vn/" TargetMode="External"/><Relationship Id="rId2644" Type="http://schemas.openxmlformats.org/officeDocument/2006/relationships/hyperlink" Target="https://haiha.quangninh.gov.vn/Trang/ChiTietBVGioiThieu.aspx?bvid=126" TargetMode="External"/><Relationship Id="rId92" Type="http://schemas.openxmlformats.org/officeDocument/2006/relationships/hyperlink" Target="https://www.facebook.com/C%C3%B4ng-An-X%C3%A3-Ph%C3%BAc-L%C6%B0%C6%A1ng-Huy%E1%BB%87n-%C4%90%E1%BA%A1i-T%E1%BB%AB-T%E1%BB%89nh-Th%C3%A1i-Nguy%C3%AAn-103217638665831/" TargetMode="External"/><Relationship Id="rId616" Type="http://schemas.openxmlformats.org/officeDocument/2006/relationships/hyperlink" Target="https://www.facebook.com/C%C3%B4ng-An-X%C3%A3-B%E1%BA%A3o-Th%C3%A0nh-100383092297325/" TargetMode="External"/><Relationship Id="rId823" Type="http://schemas.openxmlformats.org/officeDocument/2006/relationships/hyperlink" Target="https://www.facebook.com/C%C3%B4ng-an-th%E1%BB%8B-tr%E1%BA%A5n-T%C3%A0-L%C3%B9ng-100719642203302/" TargetMode="External"/><Relationship Id="rId1453" Type="http://schemas.openxmlformats.org/officeDocument/2006/relationships/hyperlink" Target="https://www.facebook.com/p/C%C3%B4ng-an-x%C3%A3-%C4%90%E1%BB%8Bnh-Ho%C3%A0-100049204906118/" TargetMode="External"/><Relationship Id="rId1660" Type="http://schemas.openxmlformats.org/officeDocument/2006/relationships/hyperlink" Target="https://www.facebook.com/p/C%C3%B4ng-an-x%C3%A3-B%C3%ACnh-Y%C3%AAn-100067540547454/" TargetMode="External"/><Relationship Id="rId2504" Type="http://schemas.openxmlformats.org/officeDocument/2006/relationships/hyperlink" Target="https://sinho.laichau.gov.vn/" TargetMode="External"/><Relationship Id="rId1106" Type="http://schemas.openxmlformats.org/officeDocument/2006/relationships/hyperlink" Target="https://www.facebook.com/265963428377240" TargetMode="External"/><Relationship Id="rId1313" Type="http://schemas.openxmlformats.org/officeDocument/2006/relationships/hyperlink" Target="https://nhambien.yendung.bacgiang.gov.vn/" TargetMode="External"/><Relationship Id="rId1520" Type="http://schemas.openxmlformats.org/officeDocument/2006/relationships/hyperlink" Target="https://www.facebook.com/policedienphuong/" TargetMode="External"/><Relationship Id="rId199" Type="http://schemas.openxmlformats.org/officeDocument/2006/relationships/hyperlink" Target="https://www.facebook.com/C%C3%B4ng-an-x%C3%A3-Minh-Quang-huy%E1%BB%87n-V%C5%A9-Th%C6%B0-t%E1%BB%89nh-Th%C3%A1i-B%C3%ACnh-148570907363964/" TargetMode="External"/><Relationship Id="rId2087" Type="http://schemas.openxmlformats.org/officeDocument/2006/relationships/hyperlink" Target="https://www.facebook.com/tuoitrecongansonla/" TargetMode="External"/><Relationship Id="rId2294" Type="http://schemas.openxmlformats.org/officeDocument/2006/relationships/hyperlink" Target="https://quynhnhai.sonla.gov.vn/Default.aspx?sid=1364&amp;pageid=40104" TargetMode="External"/><Relationship Id="rId266" Type="http://schemas.openxmlformats.org/officeDocument/2006/relationships/hyperlink" Target="https://www.facebook.com/C%C3%B4ng-an-x%C3%A3-Long-Ch%C3%A1nh-123216302859867/" TargetMode="External"/><Relationship Id="rId473" Type="http://schemas.openxmlformats.org/officeDocument/2006/relationships/hyperlink" Target="https://www.facebook.com/C%C3%B4ng-an-x%C3%A3-Gia-Xu%C3%A2n-139882411553092/" TargetMode="External"/><Relationship Id="rId680" Type="http://schemas.openxmlformats.org/officeDocument/2006/relationships/hyperlink" Target="https://www.facebook.com/C%C3%B4ng-an-x%C3%A3-An-Minh-B%E1%BA%AFc-105613555176269/" TargetMode="External"/><Relationship Id="rId2154" Type="http://schemas.openxmlformats.org/officeDocument/2006/relationships/hyperlink" Target="https://www.facebook.com/p/C%C3%B4ng-an-th%E1%BB%8B-tr%E1%BA%A5n-Ch%E1%BB%A3-Ch%C3%B9a-huy%E1%BB%87n-Ngh%C4%A9a-H%C3%A0nh-t%E1%BB%89nh-Qu%E1%BA%A3ng-Ng%C3%A3i-100068996326416/" TargetMode="External"/><Relationship Id="rId2361" Type="http://schemas.openxmlformats.org/officeDocument/2006/relationships/hyperlink" Target="https://www.facebook.com/p/C%C3%B4ng-an-x%C3%A3-N%C3%A0-%E1%BB%9At-Mai-S%C6%A1n-100083108028357/" TargetMode="External"/><Relationship Id="rId126" Type="http://schemas.openxmlformats.org/officeDocument/2006/relationships/hyperlink" Target="https://www.facebook.com/C%C3%B4ng-an-x%C3%A3-Nh%C3%A2n-M%E1%BB%B9-L%C3%BD-Nh%C3%A2n-H%C3%A0-Nam-106433535063998/" TargetMode="External"/><Relationship Id="rId333" Type="http://schemas.openxmlformats.org/officeDocument/2006/relationships/hyperlink" Target="https://www.facebook.com/anttthuanan" TargetMode="External"/><Relationship Id="rId540" Type="http://schemas.openxmlformats.org/officeDocument/2006/relationships/hyperlink" Target="https://www.facebook.com/C%C3%B4ng-an-x%C3%A3-Chi%E1%BB%81ng-%C6%A0n-huy%E1%BB%87n-Qu%E1%BB%B3nh-Nhai-t%E1%BB%89nh-S%C6%A1n-La-109328634710364/" TargetMode="External"/><Relationship Id="rId1170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2014" Type="http://schemas.openxmlformats.org/officeDocument/2006/relationships/hyperlink" Target="https://www.facebook.com/tuoitreconganquangbinh/" TargetMode="External"/><Relationship Id="rId2221" Type="http://schemas.openxmlformats.org/officeDocument/2006/relationships/hyperlink" Target="https://thitrancauquan.tieucan.travinh.gov.vn/" TargetMode="External"/><Relationship Id="rId1030" Type="http://schemas.openxmlformats.org/officeDocument/2006/relationships/hyperlink" Target="https://tpthanhhoa.thanhhoa.gov.vn/web/gioi-thieu-chung/tin-tuc/phuong-dien-bien-tp-thanh-hoa-ky-niem-40-nam-ngay-thanh-lap-phuong-va-don-nhan-huan-chuong-lao-dong-hang-nhat.html" TargetMode="External"/><Relationship Id="rId400" Type="http://schemas.openxmlformats.org/officeDocument/2006/relationships/hyperlink" Target="https://www.facebook.com/C%C3%B4ng-an-x%C3%A3-La-B%E1%BA%B1ng-huy%E1%BB%87n-%C4%90%E1%BA%A1i-T%E1%BB%AB-t%E1%BB%89nh-Th%C3%A1i-Nguy%C3%AAn-140217008177008/" TargetMode="External"/><Relationship Id="rId1987" Type="http://schemas.openxmlformats.org/officeDocument/2006/relationships/hyperlink" Target="https://haiphong-haihau.namdinh.gov.vn/" TargetMode="External"/><Relationship Id="rId1847" Type="http://schemas.openxmlformats.org/officeDocument/2006/relationships/hyperlink" Target="https://www.facebook.com/p/C%C3%B4ng-an-x%C3%A3-D%C5%A9ng-Phong-Cao-Phong-100066840728781/" TargetMode="External"/><Relationship Id="rId1707" Type="http://schemas.openxmlformats.org/officeDocument/2006/relationships/hyperlink" Target="https://www.facebook.com/189255395918117" TargetMode="External"/><Relationship Id="rId190" Type="http://schemas.openxmlformats.org/officeDocument/2006/relationships/hyperlink" Target="https://www.facebook.com/C%C3%B4ng-an-x%C3%A3-N%C3%A0-Ngh%E1%BB%8Bu-S%C3%B4ng-M%C3%A3-106033801594997/" TargetMode="External"/><Relationship Id="rId1914" Type="http://schemas.openxmlformats.org/officeDocument/2006/relationships/hyperlink" Target="https://www.facebook.com/p/C%C3%B4ng-an-x%C3%A3-H%C3%A0-Th%C6%B0%E1%BB%A3ng-huy%E1%BB%87n-%C4%90%E1%BA%A1i-T%E1%BB%AB-100069744573586/" TargetMode="External"/><Relationship Id="rId867" Type="http://schemas.openxmlformats.org/officeDocument/2006/relationships/hyperlink" Target="https://www.facebook.com/C%C3%B4ng-an-t%E1%BB%89nh-H%C3%A0-T%C4%A9nh-527919870719950/" TargetMode="External"/><Relationship Id="rId1497" Type="http://schemas.openxmlformats.org/officeDocument/2006/relationships/hyperlink" Target="https://www.facebook.com/people/C%C3%B4ng-an-x%C3%A3-%C4%90%E1%BB%A9a-M%C3%B2n-huy%E1%BB%87n-S%C3%B4ng-M%C3%A3-t%E1%BB%89nh-S%C6%A1n-La/100066531168216/" TargetMode="External"/><Relationship Id="rId2548" Type="http://schemas.openxmlformats.org/officeDocument/2006/relationships/hyperlink" Target="https://phulam.phutan.angiang.gov.vn/" TargetMode="External"/><Relationship Id="rId727" Type="http://schemas.openxmlformats.org/officeDocument/2006/relationships/hyperlink" Target="https://www.facebook.com/C%C3%B4ng-an-x%C3%A3-%C4%90%E1%BB%93ng-T%C3%A2m-Ninh-Giang-H%E1%BA%A3i-D%C6%B0%C6%A1ng-111894681135864/" TargetMode="External"/><Relationship Id="rId934" Type="http://schemas.openxmlformats.org/officeDocument/2006/relationships/hyperlink" Target="https://www.facebook.com/C%C3%B4ng-an-ph%C6%B0%E1%BB%9Dng-Na-Lay-101925528809618/" TargetMode="External"/><Relationship Id="rId1357" Type="http://schemas.openxmlformats.org/officeDocument/2006/relationships/hyperlink" Target="https://quevo.bacninh.gov.vn/news/-/details/22344/xa-ao-vien" TargetMode="External"/><Relationship Id="rId1564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1771" Type="http://schemas.openxmlformats.org/officeDocument/2006/relationships/hyperlink" Target="https://www.facebook.com/p/C%C3%B4ng-an-x%C3%A3-Ch%C3%A2u-Ho%C3%A1-Huy%E1%BB%87n-Tuy%C3%AAn-Ho%C3%A1-T%E1%BB%89nh-Qu%E1%BA%A3ng-B%C3%ACnh-100071767027084/" TargetMode="External"/><Relationship Id="rId2408" Type="http://schemas.openxmlformats.org/officeDocument/2006/relationships/hyperlink" Target="https://www.facebook.com/p/C%C3%B4ng-an-x%C3%A3-Ng%C5%A9-L%E1%BA%A1c-100071465405945/" TargetMode="External"/><Relationship Id="rId2615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63" Type="http://schemas.openxmlformats.org/officeDocument/2006/relationships/hyperlink" Target="https://www.facebook.com/C%C3%B4ng-an-x%C3%A3-Ph%C6%B0%C6%A1ng-C%C3%B4ng-huy%E1%BB%87n-Ti%E1%BB%81n-H%E1%BA%A3i-t%E1%BB%89nh-Th%C3%A1i-B%C3%ACnh-103696065666704/" TargetMode="External"/><Relationship Id="rId1217" Type="http://schemas.openxmlformats.org/officeDocument/2006/relationships/hyperlink" Target="https://phuly.hanam.gov.vn/Pages/cac-xa-phuong175562080.aspx" TargetMode="External"/><Relationship Id="rId1424" Type="http://schemas.openxmlformats.org/officeDocument/2006/relationships/hyperlink" Target="https://www.facebook.com/p/C%C3%B4ng-an-x%C3%A3-%C4%90%E1%BA%A1i-Lai-Gia-B%C3%ACnh-B%E1%BA%AFc-Ninh-100077303622626/" TargetMode="External"/><Relationship Id="rId1631" Type="http://schemas.openxmlformats.org/officeDocument/2006/relationships/hyperlink" Target="https://www.facebook.com/policebinhphu/" TargetMode="External"/><Relationship Id="rId2198" Type="http://schemas.openxmlformats.org/officeDocument/2006/relationships/hyperlink" Target="https://www.facebook.com/p/ANTT-Th%E1%BB%8B-tr%E1%BA%A5n-%C3%81i-T%E1%BB%AD-100062091741630/" TargetMode="External"/><Relationship Id="rId377" Type="http://schemas.openxmlformats.org/officeDocument/2006/relationships/hyperlink" Target="https://www.facebook.com/profile.php?id=100070026467603" TargetMode="External"/><Relationship Id="rId584" Type="http://schemas.openxmlformats.org/officeDocument/2006/relationships/hyperlink" Target="https://www.facebook.com/C%C3%B4ng-an-x%C3%A3-C%E1%BA%A9m-Long-C%E1%BA%A9m-Th%E1%BB%A7y-104904848042273/" TargetMode="External"/><Relationship Id="rId2058" Type="http://schemas.openxmlformats.org/officeDocument/2006/relationships/hyperlink" Target="https://www.facebook.com/p/C%C3%B4ng-an-huy%E1%BB%87n-V%C4%A9nh-Th%E1%BA%A1nh-100069420150308/" TargetMode="External"/><Relationship Id="rId2265" Type="http://schemas.openxmlformats.org/officeDocument/2006/relationships/hyperlink" Target="https://muongnoc.quephong.nghean.gov.vn/" TargetMode="External"/><Relationship Id="rId237" Type="http://schemas.openxmlformats.org/officeDocument/2006/relationships/hyperlink" Target="https://www.facebook.com/C%C3%B4ng-An-X%C3%A3-M%C6%B0%E1%BB%9Dng-Sai-S%C3%B4ng-M%C3%A3-S%C6%A1n-La-109316490774168/" TargetMode="External"/><Relationship Id="rId791" Type="http://schemas.openxmlformats.org/officeDocument/2006/relationships/hyperlink" Target="https://www.facebook.com/C%C3%B4ng-an-x%C3%A3-%C4%90%C3%B4ng-H%E1%BA%A3i-100506112352939/" TargetMode="External"/><Relationship Id="rId1074" Type="http://schemas.openxmlformats.org/officeDocument/2006/relationships/hyperlink" Target="https://dichvucong.gov.vn/p/home/dvc-tthc-co-quan-chi-tiet.html?id=415760" TargetMode="External"/><Relationship Id="rId2472" Type="http://schemas.openxmlformats.org/officeDocument/2006/relationships/hyperlink" Target="https://www.facebook.com/CAXnhonson/" TargetMode="External"/><Relationship Id="rId444" Type="http://schemas.openxmlformats.org/officeDocument/2006/relationships/hyperlink" Target="https://www.facebook.com/C%C3%B4ng-an-x%C3%A3-H%C6%A1-Moong-103317398951606/" TargetMode="External"/><Relationship Id="rId651" Type="http://schemas.openxmlformats.org/officeDocument/2006/relationships/hyperlink" Target="https://www.facebook.com/C%C3%B4ng-an-x%C3%A3-B%C3%ACnh-D%C6%B0%C6%A1ng-108081001637770/" TargetMode="External"/><Relationship Id="rId1281" Type="http://schemas.openxmlformats.org/officeDocument/2006/relationships/hyperlink" Target="https://batxat.laocai.gov.vn/" TargetMode="External"/><Relationship Id="rId2125" Type="http://schemas.openxmlformats.org/officeDocument/2006/relationships/hyperlink" Target="https://www.facebook.com/ConganPhuthien/?locale=vi_VN" TargetMode="External"/><Relationship Id="rId2332" Type="http://schemas.openxmlformats.org/officeDocument/2006/relationships/hyperlink" Target="https://vienkiemsat.backan.gov.vn/index.php?com=tintuc_ct&amp;id_news=66" TargetMode="External"/><Relationship Id="rId304" Type="http://schemas.openxmlformats.org/officeDocument/2006/relationships/hyperlink" Target="https://www.facebook.com/policehalam" TargetMode="External"/><Relationship Id="rId511" Type="http://schemas.openxmlformats.org/officeDocument/2006/relationships/hyperlink" Target="https://www.facebook.com/C%C3%B4ng-an-x%C3%A3-Chi%E1%BB%81ng-Ve-huy%E1%BB%87n-Mai-S%C6%A1n-t%E1%BB%89nh-S%C6%A1n-La-102884868645257/" TargetMode="External"/><Relationship Id="rId1141" Type="http://schemas.openxmlformats.org/officeDocument/2006/relationships/hyperlink" Target="https://ninhthanh.tayninh.gov.vn/" TargetMode="External"/><Relationship Id="rId1001" Type="http://schemas.openxmlformats.org/officeDocument/2006/relationships/hyperlink" Target="https://thanuyen.laichau.gov.vn/" TargetMode="External"/><Relationship Id="rId1958" Type="http://schemas.openxmlformats.org/officeDocument/2006/relationships/hyperlink" Target="https://www.facebook.com/p/C%C3%B4ng-an-x%C3%A3-H%C6%B0ng-Kh%C3%A1nh-100081934204653/" TargetMode="External"/><Relationship Id="rId1818" Type="http://schemas.openxmlformats.org/officeDocument/2006/relationships/hyperlink" Target="https://sonla.gov.vn/4/469/61724/541498/tin-van-hoa-xa-hoi/gia-ban-giang-a-tao-nguoi-cao-tuoi-co-uy-tin-o-ban-khau-pum" TargetMode="External"/><Relationship Id="rId161" Type="http://schemas.openxmlformats.org/officeDocument/2006/relationships/hyperlink" Target="https://www.facebook.com/C%C3%B4ng-an-x%C3%A3-Ng%C5%A9-Ph%E1%BB%A5ng-%C4%91%E1%BA%A3o-Ph%C3%BA-Qu%C3%BD-110764167775211/" TargetMode="External"/><Relationship Id="rId978" Type="http://schemas.openxmlformats.org/officeDocument/2006/relationships/hyperlink" Target="https://www.facebook.com/C%C3%B4ng-An-Ph%C6%B0%E1%BB%9Dng-3-CATP-110051778010720/" TargetMode="External"/><Relationship Id="rId2659" Type="http://schemas.openxmlformats.org/officeDocument/2006/relationships/hyperlink" Target="https://quangdai.samson.thanhhoa.gov.vn/" TargetMode="External"/><Relationship Id="rId838" Type="http://schemas.openxmlformats.org/officeDocument/2006/relationships/hyperlink" Target="https://www.facebook.com/C%C3%B4ng-an-Th%E1%BB%8B-Tr%E1%BA%A5n-Kho%C3%A1i-Ch%C3%A2u-107414958225786" TargetMode="External"/><Relationship Id="rId1468" Type="http://schemas.openxmlformats.org/officeDocument/2006/relationships/hyperlink" Target="https://www.facebook.com/tuoitreconganninhbinh/" TargetMode="External"/><Relationship Id="rId1675" Type="http://schemas.openxmlformats.org/officeDocument/2006/relationships/hyperlink" Target="https://xabaohieu.hoabinh.gov.vn/" TargetMode="External"/><Relationship Id="rId1882" Type="http://schemas.openxmlformats.org/officeDocument/2006/relationships/hyperlink" Target="https://www.facebook.com/p/C%C3%B4ng-an-x%C3%A3-Giao-Th%E1%BA%A1nh-Th%E1%BA%A1nh-Ph%C3%BA-B%E1%BA%BFn-Tre-100083121499594/" TargetMode="External"/><Relationship Id="rId2519" Type="http://schemas.openxmlformats.org/officeDocument/2006/relationships/hyperlink" Target="https://www.facebook.com/301215668049813" TargetMode="External"/><Relationship Id="rId1328" Type="http://schemas.openxmlformats.org/officeDocument/2006/relationships/hyperlink" Target="https://tanan.yendung.bacgiang.gov.vn/" TargetMode="External"/><Relationship Id="rId1535" Type="http://schemas.openxmlformats.org/officeDocument/2006/relationships/hyperlink" Target="https://haiphong.gov.vn/" TargetMode="External"/><Relationship Id="rId905" Type="http://schemas.openxmlformats.org/officeDocument/2006/relationships/hyperlink" Target="https://www.facebook.com/C%C3%B4ng-an-Ph%C6%B0%E1%BB%9Dng-Quy%E1%BA%BFt-T%C3%A2m-th%C3%A0nh-ph%E1%BB%91-S%C6%A1n-La-106829958283366/" TargetMode="External"/><Relationship Id="rId1742" Type="http://schemas.openxmlformats.org/officeDocument/2006/relationships/hyperlink" Target="https://camtan.camthuy.thanhhoa.gov.vn/" TargetMode="External"/><Relationship Id="rId34" Type="http://schemas.openxmlformats.org/officeDocument/2006/relationships/hyperlink" Target="https://www.facebook.com/C%C3%B4ng-an-x%C3%A3-Phong-D%E1%BB%A5-huy%E1%BB%87n-Ti%C3%AAn-Y%C3%AAn-t%E1%BB%89nh-Qu%E1%BA%A3ng-Ninh-236612801603147/" TargetMode="External"/><Relationship Id="rId1602" Type="http://schemas.openxmlformats.org/officeDocument/2006/relationships/hyperlink" Target="https://vuthu.thaibinh.gov.vn/" TargetMode="External"/><Relationship Id="rId488" Type="http://schemas.openxmlformats.org/officeDocument/2006/relationships/hyperlink" Target="https://www.facebook.com/C%C3%B4ng-an-x%C3%A3-Gia-Ho%C3%A0-2-113062064216673/" TargetMode="External"/><Relationship Id="rId695" Type="http://schemas.openxmlformats.org/officeDocument/2006/relationships/hyperlink" Target="https://www.facebook.com/C%C3%B4ng-an-x%C3%A3-An-B%C3%ACnh-104781118597617/" TargetMode="External"/><Relationship Id="rId2169" Type="http://schemas.openxmlformats.org/officeDocument/2006/relationships/hyperlink" Target="https://www.facebook.com/policeprao/" TargetMode="External"/><Relationship Id="rId2376" Type="http://schemas.openxmlformats.org/officeDocument/2006/relationships/hyperlink" Target="https://www.facebook.com/people/C%C3%B4ng-an-x%C3%A3-N%E1%BA%ADm-L%E1%BA%A1nh-huy%E1%BB%87n-S%E1%BB%91p-C%E1%BB%99p-t%E1%BB%89nh-S%C6%A1n-La/100068015739935/" TargetMode="External"/><Relationship Id="rId2583" Type="http://schemas.openxmlformats.org/officeDocument/2006/relationships/hyperlink" Target="https://congan.thaibinh.gov.vn/tin-tuc/tin-trong-nganh/cong-an-xa-phuong-cong-huye-n-tie-n-ha-i-tham-muu-ra-mat-06-.html" TargetMode="External"/><Relationship Id="rId348" Type="http://schemas.openxmlformats.org/officeDocument/2006/relationships/hyperlink" Target="https://www.facebook.com/profile.php?id=100077753180589" TargetMode="External"/><Relationship Id="rId555" Type="http://schemas.openxmlformats.org/officeDocument/2006/relationships/hyperlink" Target="https://www.facebook.com/C%C3%B4ng-an-x%C3%A3-Ch%C3%A2u-Ti%E1%BA%BFn-159913552527931/" TargetMode="External"/><Relationship Id="rId762" Type="http://schemas.openxmlformats.org/officeDocument/2006/relationships/hyperlink" Target="https://www.facebook.com/C%C3%B4ng-an-x%C3%A3-%C4%90%E1%BA%A1i-Ho%C3%A1-huy%E1%BB%87n-T%C3%A2n-Y%C3%AAn-t%E1%BB%89nh-B%E1%BA%AFc-Giang-102684511640663/" TargetMode="External"/><Relationship Id="rId1185" Type="http://schemas.openxmlformats.org/officeDocument/2006/relationships/hyperlink" Target="https://www.facebook.com/p/C%C3%B4ng-an-ph%C6%B0%E1%BB%9Dng-T%C3%A2n-H%C3%A0-TP-Tuy%C3%AAn-Quang-100068061935760/" TargetMode="External"/><Relationship Id="rId1392" Type="http://schemas.openxmlformats.org/officeDocument/2006/relationships/hyperlink" Target="https://www.quangninh.gov.vn/" TargetMode="External"/><Relationship Id="rId2029" Type="http://schemas.openxmlformats.org/officeDocument/2006/relationships/hyperlink" Target="https://www.facebook.com/p/C%C3%B4ng-an-th%E1%BB%8B-tr%E1%BA%A5n-Ng%C3%A3i-Giao-100083278341281/" TargetMode="External"/><Relationship Id="rId2236" Type="http://schemas.openxmlformats.org/officeDocument/2006/relationships/hyperlink" Target="https://linhhai.giolinh.quangtri.gov.vn/" TargetMode="External"/><Relationship Id="rId2443" Type="http://schemas.openxmlformats.org/officeDocument/2006/relationships/hyperlink" Target="https://www.facebook.com/p/C%C3%B4ng-an-x%C3%A3-Ngh%C4%A9a-L%E1%BA%A1c-100066517454795/" TargetMode="External"/><Relationship Id="rId2650" Type="http://schemas.openxmlformats.org/officeDocument/2006/relationships/hyperlink" Target="https://quanghung.samson.thanhhoa.gov.vn/" TargetMode="External"/><Relationship Id="rId208" Type="http://schemas.openxmlformats.org/officeDocument/2006/relationships/hyperlink" Target="https://www.facebook.com/C%C3%B4ng-an-x%C3%A3-Ma-Th%C3%AC-H%E1%BB%93-huy%E1%BB%87n-M%C6%B0%E1%BB%9Dng-Ch%C3%A0-t%E1%BB%89nh-%C4%90i%E1%BB%87n-Bi%C3%AAn-110608371228495" TargetMode="External"/><Relationship Id="rId415" Type="http://schemas.openxmlformats.org/officeDocument/2006/relationships/hyperlink" Target="https://www.facebook.com/C%C3%B4ng-an-x%C3%A3-H%E1%BA%A3i-Phong-104322372352882/" TargetMode="External"/><Relationship Id="rId622" Type="http://schemas.openxmlformats.org/officeDocument/2006/relationships/hyperlink" Target="https://www.facebook.com/C%C3%B4ng-an-x%C3%A3-B%E1%BA%A3n-Hon-huy%E1%BB%87n-Tam-%C4%90%C6%B0%E1%BB%9Dng-t%E1%BB%89nh-Lai-Ch%C3%A2u-111037888235617/" TargetMode="External"/><Relationship Id="rId1045" Type="http://schemas.openxmlformats.org/officeDocument/2006/relationships/hyperlink" Target="https://www.facebook.com/p/C%C3%B4ng-An-Ph%C6%B0%E1%BB%9Dng-5-TP-B%E1%BA%BFn-Tre-100076157195740/" TargetMode="External"/><Relationship Id="rId1252" Type="http://schemas.openxmlformats.org/officeDocument/2006/relationships/hyperlink" Target="https://namdinh.gov.vn/" TargetMode="External"/><Relationship Id="rId2303" Type="http://schemas.openxmlformats.org/officeDocument/2006/relationships/hyperlink" Target="https://myhoa.caungang.travinh.gov.vn/tin-tuc" TargetMode="External"/><Relationship Id="rId2510" Type="http://schemas.openxmlformats.org/officeDocument/2006/relationships/hyperlink" Target="http://phulinh.socson.hanoi.gov.vn/uy-ban-nhan-dan" TargetMode="External"/><Relationship Id="rId1112" Type="http://schemas.openxmlformats.org/officeDocument/2006/relationships/hyperlink" Target="https://www.facebook.com/p/C%C3%B4ng-An-Ph%C6%B0%E1%BB%9Dng-Qu%E1%BB%B3nh-Xu%C3%A2n-100069687083384/" TargetMode="External"/><Relationship Id="rId1929" Type="http://schemas.openxmlformats.org/officeDocument/2006/relationships/hyperlink" Target="https://hoatan.cauke.travinh.gov.vn/" TargetMode="External"/><Relationship Id="rId2093" Type="http://schemas.openxmlformats.org/officeDocument/2006/relationships/hyperlink" Target="https://www.facebook.com/conganthitranvangia/" TargetMode="External"/><Relationship Id="rId272" Type="http://schemas.openxmlformats.org/officeDocument/2006/relationships/hyperlink" Target="https://www.facebook.com/C%C3%B4ng-an-x%C3%A3-Li%E1%BB%87p-T%C3%A8-101689305559691/" TargetMode="External"/><Relationship Id="rId2160" Type="http://schemas.openxmlformats.org/officeDocument/2006/relationships/hyperlink" Target="https://www.facebook.com/p/C%C3%B4ng-an-Th%E1%BB%8B-Tr%E1%BA%A5n-%C4%90%E1%BB%93ng-L%C3%AA-huy%E1%BB%87n-Tuy%C3%AAn-Ho%C3%A1-100082282251481/" TargetMode="External"/><Relationship Id="rId132" Type="http://schemas.openxmlformats.org/officeDocument/2006/relationships/hyperlink" Target="https://www.facebook.com/C%C3%B4ng-an-x%C3%A3-Nguy%C3%AAn-Gi%C3%A1p-huy%E1%BB%87n-T%E1%BB%A9-K%E1%BB%B3-t%E1%BB%89nh-H%E1%BA%A3i-D%C6%B0%C6%A1ng-109660011374991/" TargetMode="External"/><Relationship Id="rId2020" Type="http://schemas.openxmlformats.org/officeDocument/2006/relationships/hyperlink" Target="https://www.facebook.com/p/C%C3%B4ng-an-x%C3%A3-Lam-C%E1%BB%91t-100063645669904/" TargetMode="External"/><Relationship Id="rId1579" Type="http://schemas.openxmlformats.org/officeDocument/2006/relationships/hyperlink" Target="https://www.facebook.com/p/C%C3%B4ng-an-x%C3%A3-An-Qui-Th%E1%BA%A1nh-Ph%C3%BA-B%E1%BA%BFn-Tre-100069547394799/" TargetMode="External"/><Relationship Id="rId949" Type="http://schemas.openxmlformats.org/officeDocument/2006/relationships/hyperlink" Target="https://www.facebook.com/C%C3%B4ng-an-ph%C6%B0%E1%BB%9Dng-Huy%E1%BB%81n-T%E1%BB%A5ng-TP-B%E1%BA%AFc-K%E1%BA%A1n-100212775975782/" TargetMode="External"/><Relationship Id="rId1786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93" Type="http://schemas.openxmlformats.org/officeDocument/2006/relationships/hyperlink" Target="https://www.facebook.com/p/C%C3%B4ng-an-x%C3%A3-L%E1%BA%A1c-L%C6%B0%C6%A1ng-100067576050225/" TargetMode="External"/><Relationship Id="rId78" Type="http://schemas.openxmlformats.org/officeDocument/2006/relationships/hyperlink" Target="https://www.facebook.com/C%C3%B4ng-an-x%C3%A3-Ph%C3%BA-L%E1%BB%99c-H%E1%BA%ADu-L%E1%BB%99c-102941625302112/" TargetMode="External"/><Relationship Id="rId809" Type="http://schemas.openxmlformats.org/officeDocument/2006/relationships/hyperlink" Target="https://www.facebook.com/C%C3%B4ng-an-x%C3%A3-%C3%82n-Ngh%C4%A9a-105551132196606/" TargetMode="External"/><Relationship Id="rId1439" Type="http://schemas.openxmlformats.org/officeDocument/2006/relationships/hyperlink" Target="https://daithanh.hiephoa.bacgiang.gov.vn/" TargetMode="External"/><Relationship Id="rId1646" Type="http://schemas.openxmlformats.org/officeDocument/2006/relationships/hyperlink" Target="https://www.facebook.com/TuoitreCongantinhBinhDinh/" TargetMode="External"/><Relationship Id="rId1853" Type="http://schemas.openxmlformats.org/officeDocument/2006/relationships/hyperlink" Target="https://congbao.hungyen.gov.vn/vbpq_hungyen.nsf/B8CD0537443B6951472582AB001F0194/$file/1977.pdf" TargetMode="External"/><Relationship Id="rId1506" Type="http://schemas.openxmlformats.org/officeDocument/2006/relationships/hyperlink" Target="http://ducxuan.thachan.caobang.gov.vn/" TargetMode="External"/><Relationship Id="rId1713" Type="http://schemas.openxmlformats.org/officeDocument/2006/relationships/hyperlink" Target="https://www.facebook.com/p/C%C3%B4ng-an-x%C3%A3-C%C3%B4ng-Li%C3%AAm-CA-huy%E1%BB%87n-N%C3%B4ng-C%E1%BB%91ng-100063767244389/" TargetMode="External"/><Relationship Id="rId1920" Type="http://schemas.openxmlformats.org/officeDocument/2006/relationships/hyperlink" Target="https://hoabinh.kontumcity.kontum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70" zoomScale="25" zoomScaleNormal="25" workbookViewId="0">
      <selection sqref="A1:Q2001"/>
    </sheetView>
  </sheetViews>
  <sheetFormatPr defaultRowHeight="18.75" x14ac:dyDescent="0.25"/>
  <cols>
    <col min="1" max="1" width="8.125" style="6" bestFit="1" customWidth="1"/>
    <col min="2" max="2" width="76.25" style="6" bestFit="1" customWidth="1"/>
    <col min="3" max="3" width="9.375" style="8" bestFit="1" customWidth="1"/>
    <col min="4" max="4" width="8.5" style="7" bestFit="1" customWidth="1"/>
    <col min="5" max="5" width="63.875" bestFit="1" customWidth="1"/>
    <col min="6" max="6" width="28.5" bestFit="1" customWidth="1"/>
    <col min="7" max="7" width="11.875" bestFit="1" customWidth="1"/>
    <col min="8" max="8" width="13" bestFit="1" customWidth="1"/>
    <col min="9" max="9" width="23.125" bestFit="1" customWidth="1"/>
    <col min="10" max="10" width="11.375" bestFit="1" customWidth="1"/>
    <col min="11" max="11" width="15.625" bestFit="1" customWidth="1"/>
    <col min="12" max="12" width="23.125" bestFit="1" customWidth="1"/>
    <col min="13" max="13" width="9.75" bestFit="1" customWidth="1"/>
    <col min="14" max="14" width="17.125" bestFit="1" customWidth="1"/>
    <col min="15" max="15" width="7.125" bestFit="1" customWidth="1"/>
    <col min="16" max="16" width="25.625" bestFit="1" customWidth="1"/>
    <col min="17" max="17" width="8.87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184</v>
      </c>
      <c r="D1" s="3" t="s">
        <v>185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186</v>
      </c>
      <c r="M1" s="15" t="s">
        <v>9</v>
      </c>
      <c r="N1" s="16" t="s">
        <v>187</v>
      </c>
      <c r="O1" s="16" t="s">
        <v>10</v>
      </c>
      <c r="P1" s="16" t="s">
        <v>188</v>
      </c>
      <c r="Q1" s="16" t="s">
        <v>11</v>
      </c>
    </row>
    <row r="2" spans="1:17" x14ac:dyDescent="0.25">
      <c r="A2" s="17">
        <v>25001</v>
      </c>
      <c r="B2" s="18" t="str">
        <f>HYPERLINK("https://www.facebook.com/p/C%C3%B4ng-an-huy%E1%BB%87n-Than-Uy%C3%AAn-100066600894446/", "Công an huyện Than Uyên _x000D__x000D_
 _x000D__x000D_
  tỉnh Lai Châu")</f>
        <v>Công an huyện Than Uyên _x000D__x000D_
 _x000D__x000D_
  tỉnh Lai Châu</v>
      </c>
      <c r="C2" s="19" t="s">
        <v>12</v>
      </c>
      <c r="D2" s="19" t="s">
        <v>13</v>
      </c>
      <c r="E2" s="20" t="s">
        <v>14</v>
      </c>
      <c r="F2" s="20" t="s">
        <v>14</v>
      </c>
      <c r="G2" s="20" t="s">
        <v>14</v>
      </c>
      <c r="H2" s="20" t="s">
        <v>15</v>
      </c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17">
        <v>25002</v>
      </c>
      <c r="B3" s="18" t="str">
        <f>HYPERLINK("https://thanuyen.laichau.gov.vn/", "UBND Ủy ban nhân dân huyện Than Uyên _x000D__x000D_
 _x000D__x000D_
  tỉnh Lai Châu")</f>
        <v>UBND Ủy ban nhân dân huyện Than Uyên _x000D__x000D_
 _x000D__x000D_
  tỉnh Lai Châu</v>
      </c>
      <c r="C3" s="19" t="s">
        <v>12</v>
      </c>
      <c r="D3" s="21"/>
      <c r="E3" s="20" t="s">
        <v>14</v>
      </c>
      <c r="F3" s="20" t="s">
        <v>14</v>
      </c>
      <c r="G3" s="20" t="s">
        <v>14</v>
      </c>
      <c r="H3" s="20" t="s">
        <v>14</v>
      </c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17">
        <v>25003</v>
      </c>
      <c r="B4" s="18" t="str">
        <f>HYPERLINK("https://www.facebook.com/p/C%C3%B4ng-an-huy%E1%BB%87n-Tr%C3%B9ng-Kh%C3%A1nh-Cao-B%E1%BA%B1ng-100067421203974/", "Công an huyện Trùng Khánh tỉnh Cao Bằng")</f>
        <v>Công an huyện Trùng Khánh tỉnh Cao Bằng</v>
      </c>
      <c r="C4" s="19" t="s">
        <v>12</v>
      </c>
      <c r="D4" s="19" t="s">
        <v>13</v>
      </c>
      <c r="E4" s="20" t="s">
        <v>14</v>
      </c>
      <c r="F4" s="20" t="s">
        <v>14</v>
      </c>
      <c r="G4" s="20" t="s">
        <v>14</v>
      </c>
      <c r="H4" s="20" t="s">
        <v>15</v>
      </c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17">
        <v>25004</v>
      </c>
      <c r="B5" s="18" t="str">
        <f>HYPERLINK("https://trungkhanh.caobang.gov.vn/", "UBND Ủy ban nhân dân huyện Trùng Khánh tỉnh Cao Bằng")</f>
        <v>UBND Ủy ban nhân dân huyện Trùng Khánh tỉnh Cao Bằng</v>
      </c>
      <c r="C5" s="19" t="s">
        <v>12</v>
      </c>
      <c r="D5" s="21"/>
      <c r="E5" s="20" t="s">
        <v>14</v>
      </c>
      <c r="F5" s="20" t="s">
        <v>14</v>
      </c>
      <c r="G5" s="20" t="s">
        <v>14</v>
      </c>
      <c r="H5" s="20" t="s">
        <v>14</v>
      </c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17">
        <v>25005</v>
      </c>
      <c r="B6" s="18" t="str">
        <f>HYPERLINK("https://www.facebook.com/conganhuyentuyenhoa/", "Công an huyện Tuyên Hóa _x000D__x000D_
 _x000D__x000D_
  tỉnh Quảng Bình")</f>
        <v>Công an huyện Tuyên Hóa _x000D__x000D_
 _x000D__x000D_
  tỉnh Quảng Bình</v>
      </c>
      <c r="C6" s="19" t="s">
        <v>12</v>
      </c>
      <c r="D6" s="19" t="s">
        <v>13</v>
      </c>
      <c r="E6" s="20" t="s">
        <v>14</v>
      </c>
      <c r="F6" s="20" t="s">
        <v>14</v>
      </c>
      <c r="G6" s="20" t="s">
        <v>14</v>
      </c>
      <c r="H6" s="20" t="s">
        <v>15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17">
        <v>25006</v>
      </c>
      <c r="B7" s="18" t="str">
        <f>HYPERLINK("https://tuyenhoa.quangbinh.gov.vn/", "UBND Ủy ban nhân dân huyện Tuyên Hóa _x000D__x000D_
 _x000D__x000D_
  tỉnh Quảng Bình")</f>
        <v>UBND Ủy ban nhân dân huyện Tuyên Hóa _x000D__x000D_
 _x000D__x000D_
  tỉnh Quảng Bình</v>
      </c>
      <c r="C7" s="19" t="s">
        <v>12</v>
      </c>
      <c r="D7" s="21"/>
      <c r="E7" s="20" t="s">
        <v>14</v>
      </c>
      <c r="F7" s="20" t="s">
        <v>14</v>
      </c>
      <c r="G7" s="20" t="s">
        <v>14</v>
      </c>
      <c r="H7" s="20" t="s">
        <v>14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17">
        <v>25007</v>
      </c>
      <c r="B8" s="18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8" s="19" t="s">
        <v>12</v>
      </c>
      <c r="D8" s="19" t="s">
        <v>13</v>
      </c>
      <c r="E8" s="20" t="s">
        <v>14</v>
      </c>
      <c r="F8" s="20" t="s">
        <v>14</v>
      </c>
      <c r="G8" s="20" t="s">
        <v>14</v>
      </c>
      <c r="H8" s="20" t="s">
        <v>15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17">
        <v>25008</v>
      </c>
      <c r="B9" s="18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9" s="19" t="s">
        <v>12</v>
      </c>
      <c r="D9" s="21"/>
      <c r="E9" s="20" t="s">
        <v>14</v>
      </c>
      <c r="F9" s="20" t="s">
        <v>14</v>
      </c>
      <c r="G9" s="20" t="s">
        <v>14</v>
      </c>
      <c r="H9" s="20" t="s">
        <v>14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17">
        <v>25009</v>
      </c>
      <c r="B10" s="18" t="str">
        <f>HYPERLINK("https://www.facebook.com/p/C%C3%B4ng-an-huy%E1%BB%87n-Y%C3%AAn-L%E1%BA%ADp-100076404181551/", "Công an huyện Yên Lập _x000D__x000D_
 _x000D__x000D_
  tỉnh Phú Thọ")</f>
        <v>Công an huyện Yên Lập _x000D__x000D_
 _x000D__x000D_
  tỉnh Phú Thọ</v>
      </c>
      <c r="C10" s="19" t="s">
        <v>12</v>
      </c>
      <c r="D10" s="19" t="s">
        <v>13</v>
      </c>
      <c r="E10" s="20" t="s">
        <v>14</v>
      </c>
      <c r="F10" s="20" t="s">
        <v>14</v>
      </c>
      <c r="G10" s="20" t="s">
        <v>14</v>
      </c>
      <c r="H10" s="20" t="s">
        <v>15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17">
        <v>25010</v>
      </c>
      <c r="B11" s="18" t="str">
        <f>HYPERLINK("https://yenlap.phutho.gov.vn/", "UBND Ủy ban nhân dân huyện Yên Lập _x000D__x000D_
 _x000D__x000D_
  tỉnh Phú Thọ")</f>
        <v>UBND Ủy ban nhân dân huyện Yên Lập _x000D__x000D_
 _x000D__x000D_
  tỉnh Phú Thọ</v>
      </c>
      <c r="C11" s="19" t="s">
        <v>12</v>
      </c>
      <c r="D11" s="21"/>
      <c r="E11" s="20" t="s">
        <v>14</v>
      </c>
      <c r="F11" s="20" t="s">
        <v>14</v>
      </c>
      <c r="G11" s="20" t="s">
        <v>14</v>
      </c>
      <c r="H11" s="20" t="s">
        <v>14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17">
        <v>25011</v>
      </c>
      <c r="B12" s="18" t="str">
        <f>HYPERLINK("https://www.facebook.com/p/C%C3%94NG-AN-L%C6%AF%C6%A0NG-QU%E1%BB%9AI-100069515865522/", "Công an xã Lương Quới tỉnh Bến Tre")</f>
        <v>Công an xã Lương Quới tỉnh Bến Tre</v>
      </c>
      <c r="C12" s="19" t="s">
        <v>12</v>
      </c>
      <c r="D12" s="19" t="s">
        <v>13</v>
      </c>
      <c r="E12" s="20" t="s">
        <v>14</v>
      </c>
      <c r="F12" s="20" t="s">
        <v>14</v>
      </c>
      <c r="G12" s="20" t="s">
        <v>14</v>
      </c>
      <c r="H12" s="20" t="s">
        <v>15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17">
        <v>25012</v>
      </c>
      <c r="B13" s="18" t="str">
        <f>HYPERLINK("http://luongquoi.giongtrom.bentre.gov.vn/", "UBND Ủy ban nhân dân xã Lương Quới tỉnh Bến Tre")</f>
        <v>UBND Ủy ban nhân dân xã Lương Quới tỉnh Bến Tre</v>
      </c>
      <c r="C13" s="19" t="s">
        <v>12</v>
      </c>
      <c r="D13" s="21"/>
      <c r="E13" s="20" t="s">
        <v>14</v>
      </c>
      <c r="F13" s="20" t="s">
        <v>14</v>
      </c>
      <c r="G13" s="20" t="s">
        <v>14</v>
      </c>
      <c r="H13" s="20" t="s">
        <v>14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17">
        <v>25013</v>
      </c>
      <c r="B14" s="18" t="str">
        <f>HYPERLINK("https://www.facebook.com/Congantinhlaichau/", "Công an tỉnh Lai Châu tỉnh Lai Châu")</f>
        <v>Công an tỉnh Lai Châu tỉnh Lai Châu</v>
      </c>
      <c r="C14" s="19" t="s">
        <v>12</v>
      </c>
      <c r="D14" s="19" t="s">
        <v>13</v>
      </c>
      <c r="E14" s="20" t="s">
        <v>14</v>
      </c>
      <c r="F14" s="20" t="s">
        <v>14</v>
      </c>
      <c r="G14" s="20" t="s">
        <v>14</v>
      </c>
      <c r="H14" s="20" t="s">
        <v>15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17">
        <v>25014</v>
      </c>
      <c r="B15" s="18" t="str">
        <f>HYPERLINK("https://laichau.gov.vn/", "UBND Ủy ban nhân dân tỉnh Lai Châu tỉnh Lai Châu")</f>
        <v>UBND Ủy ban nhân dân tỉnh Lai Châu tỉnh Lai Châu</v>
      </c>
      <c r="C15" s="19" t="s">
        <v>12</v>
      </c>
      <c r="D15" s="21"/>
      <c r="E15" s="20" t="s">
        <v>14</v>
      </c>
      <c r="F15" s="20" t="s">
        <v>14</v>
      </c>
      <c r="G15" s="20" t="s">
        <v>14</v>
      </c>
      <c r="H15" s="20" t="s">
        <v>14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17">
        <v>25015</v>
      </c>
      <c r="B16" s="18" t="str">
        <f>HYPERLINK("https://www.facebook.com/p/C%C3%B4ng-an-ph%C6%B0%C6%A1%CC%80ng-%C4%90%C3%B4-Vinh-TP-Phan-Rang-Tha%CC%81p-Cha%CC%80m-100071299765424/", "Công an phường Đô Vinh tỉnh Ninh Thuận")</f>
        <v>Công an phường Đô Vinh tỉnh Ninh Thuận</v>
      </c>
      <c r="C16" s="19" t="s">
        <v>12</v>
      </c>
      <c r="D16" s="19" t="s">
        <v>13</v>
      </c>
      <c r="E16" s="20" t="s">
        <v>14</v>
      </c>
      <c r="F16" s="20" t="s">
        <v>14</v>
      </c>
      <c r="G16" s="20" t="s">
        <v>14</v>
      </c>
      <c r="H16" s="20" t="s">
        <v>15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17">
        <v>25016</v>
      </c>
      <c r="B17" s="18" t="str">
        <f>HYPERLINK("https://prtc.ninhthuan.gov.vn/", "UBND Ủy ban nhân dân phường Đô Vinh tỉnh Ninh Thuận")</f>
        <v>UBND Ủy ban nhân dân phường Đô Vinh tỉnh Ninh Thuận</v>
      </c>
      <c r="C17" s="19" t="s">
        <v>12</v>
      </c>
      <c r="D17" s="21"/>
      <c r="E17" s="20" t="s">
        <v>14</v>
      </c>
      <c r="F17" s="20" t="s">
        <v>14</v>
      </c>
      <c r="G17" s="20" t="s">
        <v>14</v>
      </c>
      <c r="H17" s="20" t="s">
        <v>14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17">
        <v>25017</v>
      </c>
      <c r="B18" s="18" t="str">
        <f>HYPERLINK("https://www.facebook.com/p/C%C3%B4ng-an-ph%C6%B0%E1%BB%9Dng-%C4%90%C3%ACnh-B%E1%BA%A3ng-100081900827209/", "Công an phường Đình Bảng _x000D__x000D_
 _x000D__x000D_
  tỉnh Bắc Ninh")</f>
        <v>Công an phường Đình Bảng _x000D__x000D_
 _x000D__x000D_
  tỉnh Bắc Ninh</v>
      </c>
      <c r="C18" s="19" t="s">
        <v>12</v>
      </c>
      <c r="D18" s="19" t="s">
        <v>13</v>
      </c>
      <c r="E18" s="20" t="s">
        <v>14</v>
      </c>
      <c r="F18" s="20" t="s">
        <v>14</v>
      </c>
      <c r="G18" s="20" t="s">
        <v>14</v>
      </c>
      <c r="H18" s="20" t="s">
        <v>15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17">
        <v>25018</v>
      </c>
      <c r="B19" s="18" t="str">
        <f>HYPERLINK("https://www.bacninh.gov.vn/web/phuong-inh-bang", "UBND Ủy ban nhân dân phường Đình Bảng _x000D__x000D_
 _x000D__x000D_
  tỉnh Bắc Ninh")</f>
        <v>UBND Ủy ban nhân dân phường Đình Bảng _x000D__x000D_
 _x000D__x000D_
  tỉnh Bắc Ninh</v>
      </c>
      <c r="C19" s="19" t="s">
        <v>12</v>
      </c>
      <c r="D19" s="21"/>
      <c r="E19" s="20" t="s">
        <v>14</v>
      </c>
      <c r="F19" s="20" t="s">
        <v>14</v>
      </c>
      <c r="G19" s="20" t="s">
        <v>14</v>
      </c>
      <c r="H19" s="20" t="s">
        <v>14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17">
        <v>25019</v>
      </c>
      <c r="B20" s="18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20" s="19" t="s">
        <v>12</v>
      </c>
      <c r="D20" s="19" t="s">
        <v>13</v>
      </c>
      <c r="E20" s="20" t="s">
        <v>14</v>
      </c>
      <c r="F20" s="20" t="s">
        <v>14</v>
      </c>
      <c r="G20" s="20" t="s">
        <v>14</v>
      </c>
      <c r="H20" s="20" t="s">
        <v>15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17">
        <v>25020</v>
      </c>
      <c r="B21" s="18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21" s="19" t="s">
        <v>12</v>
      </c>
      <c r="D21" s="21"/>
      <c r="E21" s="20" t="s">
        <v>14</v>
      </c>
      <c r="F21" s="20" t="s">
        <v>14</v>
      </c>
      <c r="G21" s="20" t="s">
        <v>14</v>
      </c>
      <c r="H21" s="20" t="s">
        <v>14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17">
        <v>25021</v>
      </c>
      <c r="B22" s="18" t="s">
        <v>16</v>
      </c>
      <c r="C22" s="22" t="s">
        <v>14</v>
      </c>
      <c r="D22" s="19" t="s">
        <v>13</v>
      </c>
      <c r="E22" s="20" t="s">
        <v>14</v>
      </c>
      <c r="F22" s="20" t="s">
        <v>14</v>
      </c>
      <c r="G22" s="20" t="s">
        <v>14</v>
      </c>
      <c r="H22" s="20" t="s">
        <v>15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17">
        <v>25022</v>
      </c>
      <c r="B23" s="18" t="str">
        <f>HYPERLINK("http://dongmai.hadong.hanoi.gov.vn/", "UBND Ủy ban nhân dân phường Đông Mai thành phố Hà Nội")</f>
        <v>UBND Ủy ban nhân dân phường Đông Mai thành phố Hà Nội</v>
      </c>
      <c r="C23" s="19" t="s">
        <v>12</v>
      </c>
      <c r="D23" s="21"/>
      <c r="E23" s="20" t="s">
        <v>14</v>
      </c>
      <c r="F23" s="20" t="s">
        <v>14</v>
      </c>
      <c r="G23" s="20" t="s">
        <v>14</v>
      </c>
      <c r="H23" s="20" t="s">
        <v>14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17">
        <v>25023</v>
      </c>
      <c r="B24" s="18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24" s="19" t="s">
        <v>12</v>
      </c>
      <c r="D24" s="19" t="s">
        <v>13</v>
      </c>
      <c r="E24" s="20" t="s">
        <v>14</v>
      </c>
      <c r="F24" s="20" t="s">
        <v>14</v>
      </c>
      <c r="G24" s="20" t="s">
        <v>14</v>
      </c>
      <c r="H24" s="20" t="s">
        <v>15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17">
        <v>25024</v>
      </c>
      <c r="B25" s="18" t="str">
        <f>HYPERLINK("https://dongtho.tpthanhhoa.thanhhoa.gov.vn/trang-chu", "UBND Ủy ban nhân dân phường Đông Thọ tỉnh Thanh Hóa")</f>
        <v>UBND Ủy ban nhân dân phường Đông Thọ tỉnh Thanh Hóa</v>
      </c>
      <c r="C25" s="19" t="s">
        <v>12</v>
      </c>
      <c r="D25" s="21"/>
      <c r="E25" s="20" t="s">
        <v>14</v>
      </c>
      <c r="F25" s="20" t="s">
        <v>14</v>
      </c>
      <c r="G25" s="20" t="s">
        <v>14</v>
      </c>
      <c r="H25" s="20" t="s">
        <v>14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17">
        <v>25025</v>
      </c>
      <c r="B26" s="18" t="str">
        <f>HYPERLINK("https://www.facebook.com/250567483120241", "Công an phường Đông Vệ tỉnh Thanh Hóa")</f>
        <v>Công an phường Đông Vệ tỉnh Thanh Hóa</v>
      </c>
      <c r="C26" s="19" t="s">
        <v>12</v>
      </c>
      <c r="D26" s="19" t="s">
        <v>13</v>
      </c>
      <c r="E26" s="20" t="s">
        <v>14</v>
      </c>
      <c r="F26" s="20" t="s">
        <v>14</v>
      </c>
      <c r="G26" s="20" t="s">
        <v>14</v>
      </c>
      <c r="H26" s="20" t="s">
        <v>15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17">
        <v>25026</v>
      </c>
      <c r="B27" s="18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27" s="19" t="s">
        <v>12</v>
      </c>
      <c r="D27" s="21"/>
      <c r="E27" s="20" t="s">
        <v>14</v>
      </c>
      <c r="F27" s="20" t="s">
        <v>14</v>
      </c>
      <c r="G27" s="20" t="s">
        <v>14</v>
      </c>
      <c r="H27" s="20" t="s">
        <v>14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17">
        <v>25027</v>
      </c>
      <c r="B28" s="18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28" s="19" t="s">
        <v>12</v>
      </c>
      <c r="D28" s="19" t="s">
        <v>13</v>
      </c>
      <c r="E28" s="20" t="s">
        <v>14</v>
      </c>
      <c r="F28" s="20" t="s">
        <v>14</v>
      </c>
      <c r="G28" s="20" t="s">
        <v>14</v>
      </c>
      <c r="H28" s="20" t="s">
        <v>15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17">
        <v>25028</v>
      </c>
      <c r="B29" s="18" t="str">
        <f>HYPERLINK("https://daulieu.hatinh.gov.vn/", "UBND Ủy ban nhân dân phường Đậu Liêu tỉnh Hà Tĩnh")</f>
        <v>UBND Ủy ban nhân dân phường Đậu Liêu tỉnh Hà Tĩnh</v>
      </c>
      <c r="C29" s="19" t="s">
        <v>12</v>
      </c>
      <c r="D29" s="21"/>
      <c r="E29" s="20" t="s">
        <v>14</v>
      </c>
      <c r="F29" s="20" t="s">
        <v>14</v>
      </c>
      <c r="G29" s="20" t="s">
        <v>14</v>
      </c>
      <c r="H29" s="20" t="s">
        <v>14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17">
        <v>25029</v>
      </c>
      <c r="B30" s="18" t="str">
        <f>HYPERLINK("https://www.facebook.com/p/C%C3%B4ng-an-ph%C6%B0%E1%BB%9Dng-%C4%90%E1%BB%93ng-V%C4%83n-100077179269092/", "Công an phường Đồng Văn _x000D__x000D_
 _x000D__x000D_
  tỉnh Hà Nam")</f>
        <v>Công an phường Đồng Văn _x000D__x000D_
 _x000D__x000D_
  tỉnh Hà Nam</v>
      </c>
      <c r="C30" s="19" t="s">
        <v>12</v>
      </c>
      <c r="D30" s="19" t="s">
        <v>13</v>
      </c>
      <c r="E30" s="20" t="s">
        <v>14</v>
      </c>
      <c r="F30" s="20" t="s">
        <v>14</v>
      </c>
      <c r="G30" s="20" t="s">
        <v>14</v>
      </c>
      <c r="H30" s="20" t="s">
        <v>15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5">
      <c r="A31" s="17">
        <v>25030</v>
      </c>
      <c r="B31" s="18" t="str">
        <f>HYPERLINK("https://www.duytien.gov.vn/", "UBND Ủy ban nhân dân phường Đồng Văn _x000D__x000D_
 _x000D__x000D_
  tỉnh Hà Nam")</f>
        <v>UBND Ủy ban nhân dân phường Đồng Văn _x000D__x000D_
 _x000D__x000D_
  tỉnh Hà Nam</v>
      </c>
      <c r="C31" s="19" t="s">
        <v>12</v>
      </c>
      <c r="D31" s="21"/>
      <c r="E31" s="20" t="s">
        <v>14</v>
      </c>
      <c r="F31" s="20" t="s">
        <v>14</v>
      </c>
      <c r="G31" s="20" t="s">
        <v>14</v>
      </c>
      <c r="H31" s="20" t="s">
        <v>14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5">
      <c r="A32" s="17">
        <v>25031</v>
      </c>
      <c r="B32" s="18" t="str">
        <f>HYPERLINK("https://www.facebook.com/p/C%C3%B4ng-an-Ph%C6%B0%E1%BB%9Dng-%C4%90i%E1%BB%87n-Bi%C3%AAn-TP-Thanh-Ho%C3%A1-100063745954284/", "Công an phường Điện Biên tỉnh Thanh Hóa")</f>
        <v>Công an phường Điện Biên tỉnh Thanh Hóa</v>
      </c>
      <c r="C32" s="19" t="s">
        <v>12</v>
      </c>
      <c r="D32" s="19" t="s">
        <v>13</v>
      </c>
      <c r="E32" s="20" t="s">
        <v>14</v>
      </c>
      <c r="F32" s="20" t="s">
        <v>14</v>
      </c>
      <c r="G32" s="20" t="s">
        <v>14</v>
      </c>
      <c r="H32" s="20" t="s">
        <v>15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A33" s="17">
        <v>25032</v>
      </c>
      <c r="B33" s="18" t="str">
        <f>HYPERLINK("https://tpthanhhoa.thanhhoa.gov.vn/web/gioi-thieu-chung/tin-tuc/phuong-dien-bien-tp-thanh-hoa-ky-niem-40-nam-ngay-thanh-lap-phuong-va-don-nhan-huan-chuong-lao-dong-hang-nhat.html", "UBND Ủy ban nhân dân phường Điện Biên tỉnh Thanh Hóa")</f>
        <v>UBND Ủy ban nhân dân phường Điện Biên tỉnh Thanh Hóa</v>
      </c>
      <c r="C33" s="19" t="s">
        <v>12</v>
      </c>
      <c r="D33" s="21"/>
      <c r="E33" s="20" t="s">
        <v>14</v>
      </c>
      <c r="F33" s="20" t="s">
        <v>14</v>
      </c>
      <c r="G33" s="20" t="s">
        <v>14</v>
      </c>
      <c r="H33" s="20" t="s">
        <v>14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5">
      <c r="A34" s="17">
        <v>25033</v>
      </c>
      <c r="B34" s="18" t="s">
        <v>189</v>
      </c>
      <c r="C34" s="22" t="s">
        <v>14</v>
      </c>
      <c r="D34" s="19" t="s">
        <v>13</v>
      </c>
      <c r="E34" s="20" t="s">
        <v>14</v>
      </c>
      <c r="F34" s="20" t="s">
        <v>14</v>
      </c>
      <c r="G34" s="20" t="s">
        <v>14</v>
      </c>
      <c r="H34" s="20" t="s">
        <v>15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17">
        <v>25034</v>
      </c>
      <c r="B35" s="18" t="str">
        <f>HYPERLINK("https://dienban.quangnam.gov.vn/Default.aspx?tabid=107&amp;NewsViews=8843&amp;language=en-US", "UBND Ủy ban nhân dân phường Điện Dương _x000D__x000D_
 _x000D__x000D_
  tỉnh Quảng Nam")</f>
        <v>UBND Ủy ban nhân dân phường Điện Dương _x000D__x000D_
 _x000D__x000D_
  tỉnh Quảng Nam</v>
      </c>
      <c r="C35" s="19" t="s">
        <v>12</v>
      </c>
      <c r="D35" s="21"/>
      <c r="E35" s="20" t="s">
        <v>14</v>
      </c>
      <c r="F35" s="20" t="s">
        <v>14</v>
      </c>
      <c r="G35" s="20" t="s">
        <v>14</v>
      </c>
      <c r="H35" s="20" t="s">
        <v>14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17">
        <v>25035</v>
      </c>
      <c r="B36" s="18" t="s">
        <v>17</v>
      </c>
      <c r="C36" s="22" t="s">
        <v>14</v>
      </c>
      <c r="D36" s="19" t="s">
        <v>13</v>
      </c>
      <c r="E36" s="20" t="s">
        <v>14</v>
      </c>
      <c r="F36" s="20" t="s">
        <v>14</v>
      </c>
      <c r="G36" s="20" t="s">
        <v>14</v>
      </c>
      <c r="H36" s="20" t="s">
        <v>15</v>
      </c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17">
        <v>25036</v>
      </c>
      <c r="B37" s="18" t="str">
        <f>HYPERLINK("https://phuong1.txdh.travinh.gov.vn/", "UBND Ủy ban nhân dân phường 1 tỉnh Trà Vinh")</f>
        <v>UBND Ủy ban nhân dân phường 1 tỉnh Trà Vinh</v>
      </c>
      <c r="C37" s="19" t="s">
        <v>12</v>
      </c>
      <c r="D37" s="21"/>
      <c r="E37" s="20" t="s">
        <v>14</v>
      </c>
      <c r="F37" s="20" t="s">
        <v>14</v>
      </c>
      <c r="G37" s="20" t="s">
        <v>14</v>
      </c>
      <c r="H37" s="20" t="s">
        <v>14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17">
        <v>25037</v>
      </c>
      <c r="B38" s="18" t="str">
        <f>HYPERLINK("https://www.facebook.com/p/C%C3%B4ng-an-Ph%C6%B0%E1%BB%9Dng-10-TPST-100070651758360/", "Công an phường 10 tỉnh Sóc Trăng")</f>
        <v>Công an phường 10 tỉnh Sóc Trăng</v>
      </c>
      <c r="C38" s="19" t="s">
        <v>12</v>
      </c>
      <c r="D38" s="19" t="s">
        <v>13</v>
      </c>
      <c r="E38" s="20" t="s">
        <v>14</v>
      </c>
      <c r="F38" s="20" t="s">
        <v>14</v>
      </c>
      <c r="G38" s="20" t="s">
        <v>14</v>
      </c>
      <c r="H38" s="20" t="s">
        <v>15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5">
      <c r="A39" s="17">
        <v>25038</v>
      </c>
      <c r="B39" s="18" t="str">
        <f>HYPERLINK("https://ubndtp.soctrang.gov.vn/mDefault.aspx?sname=tpsoctrang&amp;sid=1279&amp;pageid=39&amp;catid=53975&amp;id=339864&amp;catname=UBND%20Ph%C6%B0%E1%BB%9Dng%20&amp;title=uy-ban-nhan-dan-10-phuong", "UBND Ủy ban nhân dân phường 10 tỉnh Sóc Trăng")</f>
        <v>UBND Ủy ban nhân dân phường 10 tỉnh Sóc Trăng</v>
      </c>
      <c r="C39" s="19" t="s">
        <v>12</v>
      </c>
      <c r="D39" s="21"/>
      <c r="E39" s="20" t="s">
        <v>14</v>
      </c>
      <c r="F39" s="20" t="s">
        <v>14</v>
      </c>
      <c r="G39" s="20" t="s">
        <v>14</v>
      </c>
      <c r="H39" s="20" t="s">
        <v>14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25">
      <c r="A40" s="17">
        <v>25039</v>
      </c>
      <c r="B40" s="18" t="str">
        <f>HYPERLINK("https://www.facebook.com/p/C%C3%B4ng-an-ph%C6%B0%E1%BB%9Dng-1-TX-Gi%C3%A1-Rai-B%E1%BA%A1c-Li%C3%AAu-100085484734723/", "Công an phường 1 tỉnh Bạc Liêu")</f>
        <v>Công an phường 1 tỉnh Bạc Liêu</v>
      </c>
      <c r="C40" s="19" t="s">
        <v>12</v>
      </c>
      <c r="D40" s="19" t="s">
        <v>13</v>
      </c>
      <c r="E40" s="20" t="s">
        <v>14</v>
      </c>
      <c r="F40" s="20" t="s">
        <v>14</v>
      </c>
      <c r="G40" s="20" t="s">
        <v>14</v>
      </c>
      <c r="H40" s="20" t="s">
        <v>15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5">
      <c r="A41" s="17">
        <v>25040</v>
      </c>
      <c r="B41" s="18" t="str">
        <f>HYPERLINK("https://vpubnd.baclieu.gov.vn/lienhe", "UBND Ủy ban nhân dân phường 1 tỉnh Bạc Liêu")</f>
        <v>UBND Ủy ban nhân dân phường 1 tỉnh Bạc Liêu</v>
      </c>
      <c r="C41" s="19" t="s">
        <v>12</v>
      </c>
      <c r="D41" s="21"/>
      <c r="E41" s="20" t="s">
        <v>14</v>
      </c>
      <c r="F41" s="20" t="s">
        <v>14</v>
      </c>
      <c r="G41" s="20" t="s">
        <v>14</v>
      </c>
      <c r="H41" s="20" t="s">
        <v>14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25">
      <c r="A42" s="17">
        <v>25041</v>
      </c>
      <c r="B42" s="18" t="str">
        <f>HYPERLINK("https://www.facebook.com/p/C%C3%B4ng-An-Ph%C6%B0%E1%BB%9Dng-2-TP-V%C4%A9nh-Long-100080624905180/", "Công an phường 2 tỉnh Vĩnh Long")</f>
        <v>Công an phường 2 tỉnh Vĩnh Long</v>
      </c>
      <c r="C42" s="19" t="s">
        <v>12</v>
      </c>
      <c r="D42" s="19" t="s">
        <v>13</v>
      </c>
      <c r="E42" s="20" t="s">
        <v>14</v>
      </c>
      <c r="F42" s="20" t="s">
        <v>14</v>
      </c>
      <c r="G42" s="20" t="s">
        <v>14</v>
      </c>
      <c r="H42" s="20" t="s">
        <v>15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25">
      <c r="A43" s="17">
        <v>25042</v>
      </c>
      <c r="B43" s="18" t="str">
        <f>HYPERLINK("https://portal.vinhlong.gov.vn/portal/wpphuong2/wpx/page/hoidap.cpx", "UBND Ủy ban nhân dân phường 2 tỉnh Vĩnh Long")</f>
        <v>UBND Ủy ban nhân dân phường 2 tỉnh Vĩnh Long</v>
      </c>
      <c r="C43" s="19" t="s">
        <v>12</v>
      </c>
      <c r="D43" s="21"/>
      <c r="E43" s="20" t="s">
        <v>14</v>
      </c>
      <c r="F43" s="20" t="s">
        <v>14</v>
      </c>
      <c r="G43" s="20" t="s">
        <v>14</v>
      </c>
      <c r="H43" s="20" t="s">
        <v>14</v>
      </c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25">
      <c r="A44" s="17">
        <v>25043</v>
      </c>
      <c r="B44" s="18" t="str">
        <f>HYPERLINK("https://www.facebook.com/p/C%C3%B4ng-An-Ph%C6%B0%E1%BB%9Dng-3-CATP-100070683047071/", "Công an phường 3 tỉnh Sóc Trăng")</f>
        <v>Công an phường 3 tỉnh Sóc Trăng</v>
      </c>
      <c r="C44" s="19" t="s">
        <v>12</v>
      </c>
      <c r="D44" s="19" t="s">
        <v>13</v>
      </c>
      <c r="E44" s="20" t="s">
        <v>14</v>
      </c>
      <c r="F44" s="20" t="s">
        <v>14</v>
      </c>
      <c r="G44" s="20" t="s">
        <v>14</v>
      </c>
      <c r="H44" s="20" t="s">
        <v>15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17">
        <v>25044</v>
      </c>
      <c r="B45" s="18" t="str">
        <f>HYPERLINK("https://ubndtp.soctrang.gov.vn/tpsoctrang/1279/30417/65235/Phuong-3/", "UBND Ủy ban nhân dân phường 3 tỉnh Sóc Trăng")</f>
        <v>UBND Ủy ban nhân dân phường 3 tỉnh Sóc Trăng</v>
      </c>
      <c r="C45" s="19" t="s">
        <v>12</v>
      </c>
      <c r="D45" s="21"/>
      <c r="E45" s="20" t="s">
        <v>14</v>
      </c>
      <c r="F45" s="20" t="s">
        <v>14</v>
      </c>
      <c r="G45" s="20" t="s">
        <v>14</v>
      </c>
      <c r="H45" s="20" t="s">
        <v>14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25">
      <c r="A46" s="17">
        <v>25045</v>
      </c>
      <c r="B46" s="18" t="s">
        <v>18</v>
      </c>
      <c r="C46" s="22" t="s">
        <v>14</v>
      </c>
      <c r="D46" s="19" t="s">
        <v>13</v>
      </c>
      <c r="E46" s="20" t="s">
        <v>14</v>
      </c>
      <c r="F46" s="20" t="s">
        <v>14</v>
      </c>
      <c r="G46" s="20" t="s">
        <v>14</v>
      </c>
      <c r="H46" s="20" t="s">
        <v>15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25">
      <c r="A47" s="17">
        <v>25046</v>
      </c>
      <c r="B47" s="18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47" s="19" t="s">
        <v>12</v>
      </c>
      <c r="D47" s="21"/>
      <c r="E47" s="20" t="s">
        <v>14</v>
      </c>
      <c r="F47" s="20" t="s">
        <v>14</v>
      </c>
      <c r="G47" s="20" t="s">
        <v>14</v>
      </c>
      <c r="H47" s="20" t="s">
        <v>14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A48" s="17">
        <v>25047</v>
      </c>
      <c r="B48" s="18" t="s">
        <v>19</v>
      </c>
      <c r="C48" s="22" t="s">
        <v>14</v>
      </c>
      <c r="D48" s="19" t="s">
        <v>13</v>
      </c>
      <c r="E48" s="20" t="s">
        <v>14</v>
      </c>
      <c r="F48" s="20" t="s">
        <v>14</v>
      </c>
      <c r="G48" s="20" t="s">
        <v>14</v>
      </c>
      <c r="H48" s="20" t="s">
        <v>15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A49" s="17">
        <v>25048</v>
      </c>
      <c r="B49" s="18" t="str">
        <f>HYPERLINK("https://csdl.bentre.gov.vn/lien-he", "UBND Ủy ban nhân dân phường 4 tỉnh Bến Tre")</f>
        <v>UBND Ủy ban nhân dân phường 4 tỉnh Bến Tre</v>
      </c>
      <c r="C49" s="19" t="s">
        <v>12</v>
      </c>
      <c r="D49" s="21"/>
      <c r="E49" s="20" t="s">
        <v>14</v>
      </c>
      <c r="F49" s="20" t="s">
        <v>14</v>
      </c>
      <c r="G49" s="20" t="s">
        <v>14</v>
      </c>
      <c r="H49" s="20" t="s">
        <v>14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25">
      <c r="A50" s="17">
        <v>25049</v>
      </c>
      <c r="B50" s="18" t="str">
        <f>HYPERLINK("https://www.facebook.com/conganphuong4/", "Công an phường 4 tỉnh Trà Vinh")</f>
        <v>Công an phường 4 tỉnh Trà Vinh</v>
      </c>
      <c r="C50" s="19" t="s">
        <v>12</v>
      </c>
      <c r="D50" s="19" t="s">
        <v>13</v>
      </c>
      <c r="E50" s="20" t="s">
        <v>14</v>
      </c>
      <c r="F50" s="20" t="s">
        <v>14</v>
      </c>
      <c r="G50" s="20" t="s">
        <v>14</v>
      </c>
      <c r="H50" s="20" t="s">
        <v>15</v>
      </c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25">
      <c r="A51" s="17">
        <v>25050</v>
      </c>
      <c r="B51" s="18" t="str">
        <f>HYPERLINK("https://tptv.travinh.gov.vn/ubnd-phuong-xa/uy-ban-nhan-dan-phuong-4-594983", "UBND Ủy ban nhân dân phường 4 tỉnh Trà Vinh")</f>
        <v>UBND Ủy ban nhân dân phường 4 tỉnh Trà Vinh</v>
      </c>
      <c r="C51" s="19" t="s">
        <v>12</v>
      </c>
      <c r="D51" s="21"/>
      <c r="E51" s="20" t="s">
        <v>14</v>
      </c>
      <c r="F51" s="20" t="s">
        <v>14</v>
      </c>
      <c r="G51" s="20" t="s">
        <v>14</v>
      </c>
      <c r="H51" s="20" t="s">
        <v>14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5">
      <c r="A52" s="17">
        <v>25051</v>
      </c>
      <c r="B52" s="18" t="str">
        <f>HYPERLINK("https://www.facebook.com/p/C%C3%B4ng-An-Ph%C6%B0%E1%BB%9Dng-5-TP-B%E1%BA%BFn-Tre-100076157195740/", "Công an phường 5 tỉnh Bến Tre")</f>
        <v>Công an phường 5 tỉnh Bến Tre</v>
      </c>
      <c r="C52" s="19" t="s">
        <v>12</v>
      </c>
      <c r="D52" s="19" t="s">
        <v>13</v>
      </c>
      <c r="E52" s="20" t="s">
        <v>14</v>
      </c>
      <c r="F52" s="20" t="s">
        <v>14</v>
      </c>
      <c r="G52" s="20" t="s">
        <v>14</v>
      </c>
      <c r="H52" s="20" t="s">
        <v>15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5">
      <c r="A53" s="17">
        <v>25052</v>
      </c>
      <c r="B53" s="18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53" s="19" t="s">
        <v>12</v>
      </c>
      <c r="D53" s="21"/>
      <c r="E53" s="20" t="s">
        <v>14</v>
      </c>
      <c r="F53" s="20" t="s">
        <v>14</v>
      </c>
      <c r="G53" s="20" t="s">
        <v>14</v>
      </c>
      <c r="H53" s="20" t="s">
        <v>14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25">
      <c r="A54" s="17">
        <v>25053</v>
      </c>
      <c r="B54" s="18" t="str">
        <f>HYPERLINK("https://www.facebook.com/TuoitreConganbentre/", "Công an phường 6 tỉnh Bến Tre")</f>
        <v>Công an phường 6 tỉnh Bến Tre</v>
      </c>
      <c r="C54" s="19" t="s">
        <v>12</v>
      </c>
      <c r="D54" s="19" t="s">
        <v>13</v>
      </c>
      <c r="E54" s="20" t="s">
        <v>14</v>
      </c>
      <c r="F54" s="20" t="s">
        <v>14</v>
      </c>
      <c r="G54" s="20" t="s">
        <v>14</v>
      </c>
      <c r="H54" s="20" t="s">
        <v>15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A55" s="17">
        <v>25054</v>
      </c>
      <c r="B55" s="18" t="str">
        <f>HYPERLINK("https://dichvucong.gov.vn/p/home/dvc-tthc-co-quan-chi-tiet.html?id=403955", "UBND Ủy ban nhân dân phường 6 tỉnh Bến Tre")</f>
        <v>UBND Ủy ban nhân dân phường 6 tỉnh Bến Tre</v>
      </c>
      <c r="C55" s="19" t="s">
        <v>12</v>
      </c>
      <c r="D55" s="21"/>
      <c r="E55" s="20" t="s">
        <v>14</v>
      </c>
      <c r="F55" s="20" t="s">
        <v>14</v>
      </c>
      <c r="G55" s="20" t="s">
        <v>14</v>
      </c>
      <c r="H55" s="20" t="s">
        <v>14</v>
      </c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A56" s="17">
        <v>25055</v>
      </c>
      <c r="B56" s="18" t="s">
        <v>20</v>
      </c>
      <c r="C56" s="22" t="s">
        <v>14</v>
      </c>
      <c r="D56" s="19" t="s">
        <v>13</v>
      </c>
      <c r="E56" s="20" t="s">
        <v>14</v>
      </c>
      <c r="F56" s="20" t="s">
        <v>14</v>
      </c>
      <c r="G56" s="20" t="s">
        <v>14</v>
      </c>
      <c r="H56" s="20" t="s">
        <v>15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25">
      <c r="A57" s="17">
        <v>25056</v>
      </c>
      <c r="B57" s="18" t="str">
        <f>HYPERLINK("https://tptv.travinh.gov.vn/1429/38107/71657/ubnd-phuong-xa", "UBND Ủy ban nhân dân phường 6 tỉnh Trà Vinh")</f>
        <v>UBND Ủy ban nhân dân phường 6 tỉnh Trà Vinh</v>
      </c>
      <c r="C57" s="19" t="s">
        <v>12</v>
      </c>
      <c r="D57" s="21"/>
      <c r="E57" s="20" t="s">
        <v>14</v>
      </c>
      <c r="F57" s="20" t="s">
        <v>14</v>
      </c>
      <c r="G57" s="20" t="s">
        <v>14</v>
      </c>
      <c r="H57" s="20" t="s">
        <v>14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25">
      <c r="A58" s="17">
        <v>25057</v>
      </c>
      <c r="B58" s="18" t="str">
        <f>HYPERLINK("https://www.facebook.com/tuoitreconganbaclieu/?locale=vi_VN", "Công an phường 7 tỉnh Bạc Liêu")</f>
        <v>Công an phường 7 tỉnh Bạc Liêu</v>
      </c>
      <c r="C58" s="19" t="s">
        <v>12</v>
      </c>
      <c r="D58" s="19" t="s">
        <v>13</v>
      </c>
      <c r="E58" s="20" t="s">
        <v>14</v>
      </c>
      <c r="F58" s="20" t="s">
        <v>14</v>
      </c>
      <c r="G58" s="20" t="s">
        <v>14</v>
      </c>
      <c r="H58" s="20" t="s">
        <v>15</v>
      </c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25">
      <c r="A59" s="17">
        <v>25058</v>
      </c>
      <c r="B59" s="18" t="str">
        <f>HYPERLINK("https://ttptqnd.baclieu.gov.vn/danhbadienthoaisonganh", "UBND Ủy ban nhân dân phường 7 tỉnh Bạc Liêu")</f>
        <v>UBND Ủy ban nhân dân phường 7 tỉnh Bạc Liêu</v>
      </c>
      <c r="C59" s="19" t="s">
        <v>12</v>
      </c>
      <c r="D59" s="21"/>
      <c r="E59" s="20" t="s">
        <v>14</v>
      </c>
      <c r="F59" s="20" t="s">
        <v>14</v>
      </c>
      <c r="G59" s="20" t="s">
        <v>14</v>
      </c>
      <c r="H59" s="20" t="s">
        <v>14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17">
        <v>25059</v>
      </c>
      <c r="B60" s="18" t="str">
        <f>HYPERLINK("https://www.facebook.com/p/C%C3%B4ng-an-ph%C6%B0%E1%BB%9Dng-8-Tp-Tr%C3%A0-Vinh-100071451814268/?locale=vi_VN", "Công an phường 8 tỉnh Trà Vinh")</f>
        <v>Công an phường 8 tỉnh Trà Vinh</v>
      </c>
      <c r="C60" s="19" t="s">
        <v>12</v>
      </c>
      <c r="D60" s="19" t="s">
        <v>13</v>
      </c>
      <c r="E60" s="20" t="s">
        <v>14</v>
      </c>
      <c r="F60" s="20" t="s">
        <v>14</v>
      </c>
      <c r="G60" s="20" t="s">
        <v>14</v>
      </c>
      <c r="H60" s="20" t="s">
        <v>15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A61" s="17">
        <v>25060</v>
      </c>
      <c r="B61" s="18" t="str">
        <f>HYPERLINK("https://tptv.travinh.gov.vn/ubnd-phuong-xa/uy-ban-nhan-dan-phuong-8-594982", "UBND Ủy ban nhân dân phường 8 tỉnh Trà Vinh")</f>
        <v>UBND Ủy ban nhân dân phường 8 tỉnh Trà Vinh</v>
      </c>
      <c r="C61" s="19" t="s">
        <v>12</v>
      </c>
      <c r="D61" s="21"/>
      <c r="E61" s="20" t="s">
        <v>14</v>
      </c>
      <c r="F61" s="20" t="s">
        <v>14</v>
      </c>
      <c r="G61" s="20" t="s">
        <v>14</v>
      </c>
      <c r="H61" s="20" t="s">
        <v>14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25">
      <c r="A62" s="17">
        <v>25061</v>
      </c>
      <c r="B62" s="18" t="s">
        <v>21</v>
      </c>
      <c r="C62" s="22" t="s">
        <v>14</v>
      </c>
      <c r="D62" s="19" t="s">
        <v>13</v>
      </c>
      <c r="E62" s="20" t="s">
        <v>14</v>
      </c>
      <c r="F62" s="20" t="s">
        <v>14</v>
      </c>
      <c r="G62" s="20" t="s">
        <v>14</v>
      </c>
      <c r="H62" s="20" t="s">
        <v>15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25">
      <c r="A63" s="17">
        <v>25062</v>
      </c>
      <c r="B63" s="18" t="str">
        <f>HYPERLINK("https://tptv.travinh.gov.vn/ubnd-phuong-xa/uy-ban-nhan-dan-phuong-9-594978", "UBND Ủy ban nhân dân phường 9 tỉnh Trà Vinh")</f>
        <v>UBND Ủy ban nhân dân phường 9 tỉnh Trà Vinh</v>
      </c>
      <c r="C63" s="19" t="s">
        <v>12</v>
      </c>
      <c r="D63" s="21"/>
      <c r="E63" s="20" t="s">
        <v>14</v>
      </c>
      <c r="F63" s="20" t="s">
        <v>14</v>
      </c>
      <c r="G63" s="20" t="s">
        <v>14</v>
      </c>
      <c r="H63" s="20" t="s">
        <v>14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25">
      <c r="A64" s="17">
        <v>25063</v>
      </c>
      <c r="B64" s="18" t="str">
        <f>HYPERLINK("https://www.facebook.com/p/C%C3%B4ng-an-ph%C6%B0%E1%BB%9Dng-An-B%C3%ACnh-100063746702927/", "Công an phường An Bình tỉnh Gia Lai")</f>
        <v>Công an phường An Bình tỉnh Gia Lai</v>
      </c>
      <c r="C64" s="19" t="s">
        <v>12</v>
      </c>
      <c r="D64" s="19" t="s">
        <v>13</v>
      </c>
      <c r="E64" s="20" t="s">
        <v>14</v>
      </c>
      <c r="F64" s="20" t="s">
        <v>14</v>
      </c>
      <c r="G64" s="20" t="s">
        <v>14</v>
      </c>
      <c r="H64" s="20" t="s">
        <v>15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25">
      <c r="A65" s="17">
        <v>25064</v>
      </c>
      <c r="B65" s="18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65" s="19" t="s">
        <v>12</v>
      </c>
      <c r="D65" s="21"/>
      <c r="E65" s="20" t="s">
        <v>14</v>
      </c>
      <c r="F65" s="20" t="s">
        <v>14</v>
      </c>
      <c r="G65" s="20" t="s">
        <v>14</v>
      </c>
      <c r="H65" s="20" t="s">
        <v>14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25">
      <c r="A66" s="17">
        <v>25065</v>
      </c>
      <c r="B66" s="18" t="str">
        <f>HYPERLINK("https://www.facebook.com/policeanson/", "Công an phường An Sơn _x000D__x000D_
 _x000D__x000D_
  tỉnh Quảng Nam")</f>
        <v>Công an phường An Sơn _x000D__x000D_
 _x000D__x000D_
  tỉnh Quảng Nam</v>
      </c>
      <c r="C66" s="19" t="s">
        <v>12</v>
      </c>
      <c r="D66" s="19" t="s">
        <v>13</v>
      </c>
      <c r="E66" s="20" t="s">
        <v>14</v>
      </c>
      <c r="F66" s="20" t="s">
        <v>14</v>
      </c>
      <c r="G66" s="20" t="s">
        <v>14</v>
      </c>
      <c r="H66" s="20" t="s">
        <v>15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25">
      <c r="A67" s="17">
        <v>25066</v>
      </c>
      <c r="B67" s="18" t="str">
        <f>HYPERLINK("https://tamky.quangnam.gov.vn/webcenter/portal/tamky/pages_danh-ba?deptId=1033&amp;", "UBND Ủy ban nhân dân phường An Sơn _x000D__x000D_
 _x000D__x000D_
  tỉnh Quảng Nam")</f>
        <v>UBND Ủy ban nhân dân phường An Sơn _x000D__x000D_
 _x000D__x000D_
  tỉnh Quảng Nam</v>
      </c>
      <c r="C67" s="19" t="s">
        <v>12</v>
      </c>
      <c r="D67" s="21"/>
      <c r="E67" s="20" t="s">
        <v>14</v>
      </c>
      <c r="F67" s="20" t="s">
        <v>14</v>
      </c>
      <c r="G67" s="20" t="s">
        <v>14</v>
      </c>
      <c r="H67" s="20" t="s">
        <v>14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25">
      <c r="A68" s="17">
        <v>25067</v>
      </c>
      <c r="B68" s="18" t="str">
        <f>HYPERLINK("https://www.facebook.com/p/C%C3%B4ng-an-ph%C6%B0%E1%BB%9Dng-An-T%C3%A2n-100036847970234/", "Công an phường An Tân _x000D__x000D_
 _x000D__x000D_
  tỉnh Gia Lai")</f>
        <v>Công an phường An Tân _x000D__x000D_
 _x000D__x000D_
  tỉnh Gia Lai</v>
      </c>
      <c r="C68" s="19" t="s">
        <v>12</v>
      </c>
      <c r="D68" s="19" t="s">
        <v>13</v>
      </c>
      <c r="E68" s="20" t="s">
        <v>14</v>
      </c>
      <c r="F68" s="20" t="s">
        <v>14</v>
      </c>
      <c r="G68" s="20" t="s">
        <v>14</v>
      </c>
      <c r="H68" s="20" t="s">
        <v>15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25">
      <c r="A69" s="17">
        <v>25068</v>
      </c>
      <c r="B69" s="18" t="str">
        <f>HYPERLINK("https://ankhe.gialai.gov.vn/Phuong-An-Tan/Lien-he.aspx", "UBND Ủy ban nhân dân phường An Tân _x000D__x000D_
 _x000D__x000D_
  tỉnh Gia Lai")</f>
        <v>UBND Ủy ban nhân dân phường An Tân _x000D__x000D_
 _x000D__x000D_
  tỉnh Gia Lai</v>
      </c>
      <c r="C69" s="19" t="s">
        <v>12</v>
      </c>
      <c r="D69" s="21"/>
      <c r="E69" s="20" t="s">
        <v>14</v>
      </c>
      <c r="F69" s="20" t="s">
        <v>14</v>
      </c>
      <c r="G69" s="20" t="s">
        <v>14</v>
      </c>
      <c r="H69" s="20" t="s">
        <v>14</v>
      </c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25">
      <c r="A70" s="17">
        <v>25069</v>
      </c>
      <c r="B70" s="18" t="str">
        <f>HYPERLINK("https://www.facebook.com/policeanxuan/", "Công an phường An Xuân _x000D__x000D_
 _x000D__x000D_
  tỉnh Quảng Nam")</f>
        <v>Công an phường An Xuân _x000D__x000D_
 _x000D__x000D_
  tỉnh Quảng Nam</v>
      </c>
      <c r="C70" s="19" t="s">
        <v>12</v>
      </c>
      <c r="D70" s="19" t="s">
        <v>13</v>
      </c>
      <c r="E70" s="20" t="s">
        <v>14</v>
      </c>
      <c r="F70" s="20" t="s">
        <v>14</v>
      </c>
      <c r="G70" s="20" t="s">
        <v>14</v>
      </c>
      <c r="H70" s="20" t="s">
        <v>15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17">
        <v>25070</v>
      </c>
      <c r="B71" s="18" t="str">
        <f>HYPERLINK("https://anxuan.tamky.quangnam.gov.vn/home/", "UBND Ủy ban nhân dân phường An Xuân _x000D__x000D_
 _x000D__x000D_
  tỉnh Quảng Nam")</f>
        <v>UBND Ủy ban nhân dân phường An Xuân _x000D__x000D_
 _x000D__x000D_
  tỉnh Quảng Nam</v>
      </c>
      <c r="C71" s="19" t="s">
        <v>12</v>
      </c>
      <c r="D71" s="21"/>
      <c r="E71" s="20" t="s">
        <v>14</v>
      </c>
      <c r="F71" s="20" t="s">
        <v>14</v>
      </c>
      <c r="G71" s="20" t="s">
        <v>14</v>
      </c>
      <c r="H71" s="20" t="s">
        <v>14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25">
      <c r="A72" s="17">
        <v>25071</v>
      </c>
      <c r="B72" s="18" t="str">
        <f>HYPERLINK("https://www.facebook.com/100071932478336", "Công an phường Bắc Sơn tỉnh Thái Nguyên")</f>
        <v>Công an phường Bắc Sơn tỉnh Thái Nguyên</v>
      </c>
      <c r="C72" s="19" t="s">
        <v>12</v>
      </c>
      <c r="D72" s="19" t="s">
        <v>13</v>
      </c>
      <c r="E72" s="20" t="s">
        <v>22</v>
      </c>
      <c r="F72" s="20" t="str">
        <f>HYPERLINK("mailto:Trantrungca95@gmail.com", "Trantrungca95@gmail.com")</f>
        <v>Trantrungca95@gmail.com</v>
      </c>
      <c r="G72" s="20" t="s">
        <v>14</v>
      </c>
      <c r="H72" s="20" t="s">
        <v>23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25">
      <c r="A73" s="17">
        <v>25072</v>
      </c>
      <c r="B73" s="18" t="str">
        <f>HYPERLINK("https://bacson.phoyen.thainguyen.gov.vn/uy-ban-nhan-dan", "UBND Ủy ban nhân dân phường Bắc Sơn tỉnh Thái Nguyên")</f>
        <v>UBND Ủy ban nhân dân phường Bắc Sơn tỉnh Thái Nguyên</v>
      </c>
      <c r="C73" s="19" t="s">
        <v>12</v>
      </c>
      <c r="D73" s="21"/>
      <c r="E73" s="20" t="s">
        <v>14</v>
      </c>
      <c r="F73" s="20" t="s">
        <v>14</v>
      </c>
      <c r="G73" s="20" t="s">
        <v>14</v>
      </c>
      <c r="H73" s="20" t="s">
        <v>14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17">
        <v>25073</v>
      </c>
      <c r="B74" s="18" t="str">
        <f>HYPERLINK("https://www.facebook.com/p/C%C3%B4ng-an-ph%C6%B0%E1%BB%9Dng-B%E1%BA%BFn-Ngh%C3%A9-100081211247965/", "Công an phường Bến Nghé _x000D__x000D_
 _x000D__x000D_
  thành phố Hồ Chí Minh")</f>
        <v>Công an phường Bến Nghé _x000D__x000D_
 _x000D__x000D_
  thành phố Hồ Chí Minh</v>
      </c>
      <c r="C74" s="19" t="s">
        <v>12</v>
      </c>
      <c r="D74" s="19" t="s">
        <v>13</v>
      </c>
      <c r="E74" s="20" t="s">
        <v>14</v>
      </c>
      <c r="F74" s="20" t="s">
        <v>14</v>
      </c>
      <c r="G74" s="20" t="s">
        <v>14</v>
      </c>
      <c r="H74" s="20" t="s">
        <v>15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25">
      <c r="A75" s="17">
        <v>25074</v>
      </c>
      <c r="B75" s="18" t="str">
        <f>HYPERLINK("https://phuongbennghe.gov.vn/", "UBND Ủy ban nhân dân phường Bến Nghé _x000D__x000D_
 _x000D__x000D_
  thành phố Hồ Chí Minh")</f>
        <v>UBND Ủy ban nhân dân phường Bến Nghé _x000D__x000D_
 _x000D__x000D_
  thành phố Hồ Chí Minh</v>
      </c>
      <c r="C75" s="19" t="s">
        <v>12</v>
      </c>
      <c r="D75" s="21"/>
      <c r="E75" s="20" t="s">
        <v>14</v>
      </c>
      <c r="F75" s="20" t="s">
        <v>14</v>
      </c>
      <c r="G75" s="20" t="s">
        <v>14</v>
      </c>
      <c r="H75" s="20" t="s">
        <v>14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25">
      <c r="A76" s="17">
        <v>25075</v>
      </c>
      <c r="B76" s="18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76" s="19" t="s">
        <v>12</v>
      </c>
      <c r="D76" s="19" t="s">
        <v>13</v>
      </c>
      <c r="E76" s="20" t="s">
        <v>14</v>
      </c>
      <c r="F76" s="20" t="s">
        <v>14</v>
      </c>
      <c r="G76" s="20" t="s">
        <v>14</v>
      </c>
      <c r="H76" s="20" t="s">
        <v>15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25">
      <c r="A77" s="17">
        <v>25076</v>
      </c>
      <c r="B77" s="18" t="str">
        <f>HYPERLINK("https://badinh.bimson.thanhhoa.gov.vn/", "UBND Ủy ban nhân dân phường Ba Đình tỉnh Thanh Hóa")</f>
        <v>UBND Ủy ban nhân dân phường Ba Đình tỉnh Thanh Hóa</v>
      </c>
      <c r="C77" s="19" t="s">
        <v>12</v>
      </c>
      <c r="D77" s="21"/>
      <c r="E77" s="20" t="s">
        <v>14</v>
      </c>
      <c r="F77" s="20" t="s">
        <v>14</v>
      </c>
      <c r="G77" s="20" t="s">
        <v>14</v>
      </c>
      <c r="H77" s="20" t="s">
        <v>14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25">
      <c r="A78" s="17">
        <v>25077</v>
      </c>
      <c r="B78" s="18" t="str">
        <f>HYPERLINK("https://www.facebook.com/policecamchau/", "Công an phường Cẩm Châu _x000D__x000D_
 _x000D__x000D_
  tỉnh Quảng Nam")</f>
        <v>Công an phường Cẩm Châu _x000D__x000D_
 _x000D__x000D_
  tỉnh Quảng Nam</v>
      </c>
      <c r="C78" s="19" t="s">
        <v>12</v>
      </c>
      <c r="D78" s="19" t="s">
        <v>13</v>
      </c>
      <c r="E78" s="20" t="s">
        <v>14</v>
      </c>
      <c r="F78" s="20" t="s">
        <v>14</v>
      </c>
      <c r="G78" s="20" t="s">
        <v>14</v>
      </c>
      <c r="H78" s="20" t="s">
        <v>15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25">
      <c r="A79" s="17">
        <v>25078</v>
      </c>
      <c r="B79" s="18" t="str">
        <f>HYPERLINK("https://qppl.quangnam.gov.vn/Default.aspx?TabID=71&amp;VB=33246", "UBND Ủy ban nhân dân phường Cẩm Châu _x000D__x000D_
 _x000D__x000D_
  tỉnh Quảng Nam")</f>
        <v>UBND Ủy ban nhân dân phường Cẩm Châu _x000D__x000D_
 _x000D__x000D_
  tỉnh Quảng Nam</v>
      </c>
      <c r="C79" s="19" t="s">
        <v>12</v>
      </c>
      <c r="D79" s="21"/>
      <c r="E79" s="20" t="s">
        <v>14</v>
      </c>
      <c r="F79" s="20" t="s">
        <v>14</v>
      </c>
      <c r="G79" s="20" t="s">
        <v>14</v>
      </c>
      <c r="H79" s="20" t="s">
        <v>14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25">
      <c r="A80" s="17">
        <v>25079</v>
      </c>
      <c r="B80" s="18" t="str">
        <f>HYPERLINK("https://www.facebook.com/p/C%C3%B4ng-an-ph%C6%B0%E1%BB%9Dng-C%E1%BB%95-Th%C3%A0nh-th%C3%A0nh-ph%E1%BB%91-Ch%C3%AD-Linh-t%E1%BB%89nh-H%E1%BA%A3i-D%C6%B0%C6%A1ng-100078858011288/", "Công an phường Cổ Thành tỉnh Hải Dương")</f>
        <v>Công an phường Cổ Thành tỉnh Hải Dương</v>
      </c>
      <c r="C80" s="19" t="s">
        <v>12</v>
      </c>
      <c r="D80" s="19" t="s">
        <v>13</v>
      </c>
      <c r="E80" s="20" t="s">
        <v>14</v>
      </c>
      <c r="F80" s="20" t="s">
        <v>14</v>
      </c>
      <c r="G80" s="20" t="s">
        <v>14</v>
      </c>
      <c r="H80" s="20" t="s">
        <v>15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25">
      <c r="A81" s="17">
        <v>25080</v>
      </c>
      <c r="B81" s="18" t="str">
        <f>HYPERLINK("http://cothanh.chilinh.haiduong.gov.vn/", "UBND Ủy ban nhân dân phường Cổ Thành tỉnh Hải Dương")</f>
        <v>UBND Ủy ban nhân dân phường Cổ Thành tỉnh Hải Dương</v>
      </c>
      <c r="C81" s="19" t="s">
        <v>12</v>
      </c>
      <c r="D81" s="21"/>
      <c r="E81" s="20" t="s">
        <v>14</v>
      </c>
      <c r="F81" s="20" t="s">
        <v>14</v>
      </c>
      <c r="G81" s="20" t="s">
        <v>14</v>
      </c>
      <c r="H81" s="20" t="s">
        <v>14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25">
      <c r="A82" s="17">
        <v>25081</v>
      </c>
      <c r="B82" s="18" t="str">
        <f>HYPERLINK("https://www.facebook.com/61558523745745", "Công an phường Cam Linh tỉnh Khánh Hòa")</f>
        <v>Công an phường Cam Linh tỉnh Khánh Hòa</v>
      </c>
      <c r="C82" s="19" t="s">
        <v>12</v>
      </c>
      <c r="D82" s="19" t="s">
        <v>13</v>
      </c>
      <c r="E82" s="20" t="s">
        <v>24</v>
      </c>
      <c r="F82" s="20" t="s">
        <v>14</v>
      </c>
      <c r="G82" s="20" t="s">
        <v>14</v>
      </c>
      <c r="H82" s="20" t="s">
        <v>15</v>
      </c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25">
      <c r="A83" s="17">
        <v>25082</v>
      </c>
      <c r="B83" s="18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3" s="19" t="s">
        <v>12</v>
      </c>
      <c r="D83" s="21"/>
      <c r="E83" s="20" t="s">
        <v>14</v>
      </c>
      <c r="F83" s="20" t="s">
        <v>14</v>
      </c>
      <c r="G83" s="20" t="s">
        <v>14</v>
      </c>
      <c r="H83" s="20" t="s">
        <v>14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25">
      <c r="A84" s="17">
        <v>25083</v>
      </c>
      <c r="B84" s="18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84" s="19" t="s">
        <v>12</v>
      </c>
      <c r="D84" s="19" t="s">
        <v>13</v>
      </c>
      <c r="E84" s="20" t="s">
        <v>14</v>
      </c>
      <c r="F84" s="20" t="s">
        <v>14</v>
      </c>
      <c r="G84" s="20" t="s">
        <v>14</v>
      </c>
      <c r="H84" s="20" t="s">
        <v>15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25">
      <c r="A85" s="17">
        <v>25084</v>
      </c>
      <c r="B85" s="18" t="str">
        <f>HYPERLINK("https://ayunpa.gialai.gov.vn/Phuong-Cheo-Reo/Gioi-thieu/Gioi.aspx", "UBND Ủy ban nhân dân phường Cheo Reo tỉnh Gia Lai")</f>
        <v>UBND Ủy ban nhân dân phường Cheo Reo tỉnh Gia Lai</v>
      </c>
      <c r="C85" s="19" t="s">
        <v>12</v>
      </c>
      <c r="D85" s="21"/>
      <c r="E85" s="20" t="s">
        <v>14</v>
      </c>
      <c r="F85" s="20" t="s">
        <v>14</v>
      </c>
      <c r="G85" s="20" t="s">
        <v>14</v>
      </c>
      <c r="H85" s="20" t="s">
        <v>14</v>
      </c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25">
      <c r="A86" s="17">
        <v>25085</v>
      </c>
      <c r="B86" s="18" t="str">
        <f>HYPERLINK("https://www.facebook.com/p/C%C3%B4ng-an-ph%C6%B0%E1%BB%9Dng-Chi%E1%BB%81ng-An-th%C3%A0nh-ph%E1%BB%91-S%C6%A1n-La-100069185372231/", "Công an phường Chiềng An tỉnh Sơn La")</f>
        <v>Công an phường Chiềng An tỉnh Sơn La</v>
      </c>
      <c r="C86" s="19" t="s">
        <v>12</v>
      </c>
      <c r="D86" s="19" t="s">
        <v>13</v>
      </c>
      <c r="E86" s="20" t="s">
        <v>14</v>
      </c>
      <c r="F86" s="20" t="s">
        <v>14</v>
      </c>
      <c r="G86" s="20" t="s">
        <v>14</v>
      </c>
      <c r="H86" s="20" t="s">
        <v>15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25">
      <c r="A87" s="17">
        <v>25086</v>
      </c>
      <c r="B87" s="18" t="str">
        <f>HYPERLINK("https://sonla.gov.vn/4/469/61715/478330/hoi-dong-nhan-dan-tinh/danh-sach-thuong-truc-hdnd-tinh-son-la-khoa-xiv-nhiem-ky-2016-2021", "UBND Ủy ban nhân dân phường Chiềng An tỉnh Sơn La")</f>
        <v>UBND Ủy ban nhân dân phường Chiềng An tỉnh Sơn La</v>
      </c>
      <c r="C87" s="19" t="s">
        <v>12</v>
      </c>
      <c r="D87" s="21"/>
      <c r="E87" s="20" t="s">
        <v>14</v>
      </c>
      <c r="F87" s="20" t="s">
        <v>14</v>
      </c>
      <c r="G87" s="20" t="s">
        <v>14</v>
      </c>
      <c r="H87" s="20" t="s">
        <v>14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25">
      <c r="A88" s="17">
        <v>25087</v>
      </c>
      <c r="B88" s="18" t="str">
        <f>HYPERLINK("https://www.facebook.com/p/C%C3%B4ng-an-ph%C6%B0%E1%BB%9Dng-H%C3%A0m-R%E1%BB%93ng-Th%C3%A0nh-ph%E1%BB%91-Thanh-H%C3%B3a-100083009238696/", "Công an phường Hàm Rồng tỉnh Thanh Hóa")</f>
        <v>Công an phường Hàm Rồng tỉnh Thanh Hóa</v>
      </c>
      <c r="C88" s="19" t="s">
        <v>12</v>
      </c>
      <c r="D88" s="19" t="s">
        <v>13</v>
      </c>
      <c r="E88" s="20" t="s">
        <v>14</v>
      </c>
      <c r="F88" s="20" t="s">
        <v>14</v>
      </c>
      <c r="G88" s="20" t="s">
        <v>14</v>
      </c>
      <c r="H88" s="20" t="s">
        <v>15</v>
      </c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25">
      <c r="A89" s="17">
        <v>25088</v>
      </c>
      <c r="B89" s="18" t="str">
        <f>HYPERLINK("https://tpthanhhoa.thanhhoa.gov.vn/web/gioi-thieu-chung/tin-tuc/ubnd-phuong-ham-rong-hop-ban-phuong-an-cuong-che.html", "UBND Ủy ban nhân dân phường Hàm Rồng tỉnh Thanh Hóa")</f>
        <v>UBND Ủy ban nhân dân phường Hàm Rồng tỉnh Thanh Hóa</v>
      </c>
      <c r="C89" s="19" t="s">
        <v>12</v>
      </c>
      <c r="D89" s="21"/>
      <c r="E89" s="20" t="s">
        <v>14</v>
      </c>
      <c r="F89" s="20" t="s">
        <v>14</v>
      </c>
      <c r="G89" s="20" t="s">
        <v>14</v>
      </c>
      <c r="H89" s="20" t="s">
        <v>14</v>
      </c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25">
      <c r="A90" s="17">
        <v>25089</v>
      </c>
      <c r="B90" s="18" t="str">
        <f>HYPERLINK("https://www.facebook.com/p/C%C3%B4ng-an-ph%C6%B0%E1%BB%9Dng-H%E1%BA%A3i-Ninh-CATX-Nghi-S%C6%A1n-100064471550495/", "Công an phường Hải Ninh tỉnh Thanh Hóa")</f>
        <v>Công an phường Hải Ninh tỉnh Thanh Hóa</v>
      </c>
      <c r="C90" s="19" t="s">
        <v>12</v>
      </c>
      <c r="D90" s="19" t="s">
        <v>13</v>
      </c>
      <c r="E90" s="20" t="s">
        <v>14</v>
      </c>
      <c r="F90" s="20" t="s">
        <v>14</v>
      </c>
      <c r="G90" s="20" t="s">
        <v>14</v>
      </c>
      <c r="H90" s="20" t="s">
        <v>15</v>
      </c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25">
      <c r="A91" s="17">
        <v>25090</v>
      </c>
      <c r="B91" s="18" t="str">
        <f>HYPERLINK("https://haininh.thixanghison.thanhhoa.gov.vn/", "UBND Ủy ban nhân dân phường Hải Ninh tỉnh Thanh Hóa")</f>
        <v>UBND Ủy ban nhân dân phường Hải Ninh tỉnh Thanh Hóa</v>
      </c>
      <c r="C91" s="19" t="s">
        <v>12</v>
      </c>
      <c r="D91" s="21"/>
      <c r="E91" s="20" t="s">
        <v>14</v>
      </c>
      <c r="F91" s="20" t="s">
        <v>14</v>
      </c>
      <c r="G91" s="20" t="s">
        <v>14</v>
      </c>
      <c r="H91" s="20" t="s">
        <v>14</v>
      </c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25">
      <c r="A92" s="17">
        <v>25091</v>
      </c>
      <c r="B92" s="18" t="str">
        <f>HYPERLINK("https://www.facebook.com/p/C%C3%B4ng-an-ph%C6%B0%E1%BB%9Dng-H%E1%BA%A3i-Thanh-Th%E1%BB%8B-x%C3%A3-Nghi-S%C6%A1n-100064533022815/", "Công an phường Hải Thanh tỉnh Thanh Hóa")</f>
        <v>Công an phường Hải Thanh tỉnh Thanh Hóa</v>
      </c>
      <c r="C92" s="19" t="s">
        <v>12</v>
      </c>
      <c r="D92" s="19" t="s">
        <v>13</v>
      </c>
      <c r="E92" s="20" t="s">
        <v>14</v>
      </c>
      <c r="F92" s="20" t="s">
        <v>14</v>
      </c>
      <c r="G92" s="20" t="s">
        <v>14</v>
      </c>
      <c r="H92" s="20" t="s">
        <v>15</v>
      </c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25">
      <c r="A93" s="17">
        <v>25092</v>
      </c>
      <c r="B93" s="18" t="str">
        <f>HYPERLINK("https://haithanh.thixanghison.thanhhoa.gov.vn/", "UBND Ủy ban nhân dân phường Hải Thanh tỉnh Thanh Hóa")</f>
        <v>UBND Ủy ban nhân dân phường Hải Thanh tỉnh Thanh Hóa</v>
      </c>
      <c r="C93" s="19" t="s">
        <v>12</v>
      </c>
      <c r="D93" s="21"/>
      <c r="E93" s="20" t="s">
        <v>14</v>
      </c>
      <c r="F93" s="20" t="s">
        <v>14</v>
      </c>
      <c r="G93" s="20" t="s">
        <v>14</v>
      </c>
      <c r="H93" s="20" t="s">
        <v>14</v>
      </c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25">
      <c r="A94" s="17">
        <v>25093</v>
      </c>
      <c r="B94" s="18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94" s="19" t="s">
        <v>12</v>
      </c>
      <c r="D94" s="19" t="s">
        <v>13</v>
      </c>
      <c r="E94" s="20" t="s">
        <v>14</v>
      </c>
      <c r="F94" s="20" t="s">
        <v>14</v>
      </c>
      <c r="G94" s="20" t="s">
        <v>14</v>
      </c>
      <c r="H94" s="20" t="s">
        <v>15</v>
      </c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25">
      <c r="A95" s="17">
        <v>25094</v>
      </c>
      <c r="B95" s="18" t="str">
        <f>HYPERLINK("http://hongha.thanhphoyenbai.yenbai.gov.vn/", "UBND Ủy ban nhân dân phường Hồng Hà tỉnh Yên Bái")</f>
        <v>UBND Ủy ban nhân dân phường Hồng Hà tỉnh Yên Bái</v>
      </c>
      <c r="C95" s="19" t="s">
        <v>12</v>
      </c>
      <c r="D95" s="21"/>
      <c r="E95" s="20" t="s">
        <v>14</v>
      </c>
      <c r="F95" s="20" t="s">
        <v>14</v>
      </c>
      <c r="G95" s="20" t="s">
        <v>14</v>
      </c>
      <c r="H95" s="20" t="s">
        <v>14</v>
      </c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25">
      <c r="A96" s="17">
        <v>25095</v>
      </c>
      <c r="B96" s="18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6" s="19" t="s">
        <v>12</v>
      </c>
      <c r="D96" s="19" t="s">
        <v>13</v>
      </c>
      <c r="E96" s="20" t="s">
        <v>14</v>
      </c>
      <c r="F96" s="20" t="s">
        <v>14</v>
      </c>
      <c r="G96" s="20" t="s">
        <v>14</v>
      </c>
      <c r="H96" s="20" t="s">
        <v>15</v>
      </c>
      <c r="I96" s="20"/>
      <c r="J96" s="20"/>
      <c r="K96" s="20"/>
      <c r="L96" s="20"/>
      <c r="M96" s="20"/>
      <c r="N96" s="20"/>
      <c r="O96" s="20"/>
      <c r="P96" s="20"/>
      <c r="Q96" s="20"/>
    </row>
    <row r="97" spans="1:17" x14ac:dyDescent="0.25">
      <c r="A97" s="17">
        <v>25096</v>
      </c>
      <c r="B97" s="18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7" s="19" t="s">
        <v>12</v>
      </c>
      <c r="D97" s="21"/>
      <c r="E97" s="20" t="s">
        <v>14</v>
      </c>
      <c r="F97" s="20" t="s">
        <v>14</v>
      </c>
      <c r="G97" s="20" t="s">
        <v>14</v>
      </c>
      <c r="H97" s="20" t="s">
        <v>14</v>
      </c>
      <c r="I97" s="20"/>
      <c r="J97" s="20"/>
      <c r="K97" s="20"/>
      <c r="L97" s="20"/>
      <c r="M97" s="20"/>
      <c r="N97" s="20"/>
      <c r="O97" s="20"/>
      <c r="P97" s="20"/>
      <c r="Q97" s="20"/>
    </row>
    <row r="98" spans="1:17" x14ac:dyDescent="0.25">
      <c r="A98" s="17">
        <v>25097</v>
      </c>
      <c r="B98" s="18" t="str">
        <f>HYPERLINK("https://www.facebook.com/p/C%C3%B4ng-an-ph%C6%B0%E1%BB%9Dng-Hi%E1%BB%87p-T%C3%A2n-th%E1%BB%8B-x%C3%A3-Ho%C3%A0-Th%C3%A0nh-t%E1%BB%89nh-T%C3%A2y-Ninh-100081150403267/", "Công an phường Hiệp Tân tỉnh TÂY NINH")</f>
        <v>Công an phường Hiệp Tân tỉnh TÂY NINH</v>
      </c>
      <c r="C98" s="19" t="s">
        <v>12</v>
      </c>
      <c r="D98" s="19" t="s">
        <v>13</v>
      </c>
      <c r="E98" s="20" t="s">
        <v>14</v>
      </c>
      <c r="F98" s="20" t="s">
        <v>14</v>
      </c>
      <c r="G98" s="20" t="s">
        <v>14</v>
      </c>
      <c r="H98" s="20" t="s">
        <v>15</v>
      </c>
      <c r="I98" s="20"/>
      <c r="J98" s="20"/>
      <c r="K98" s="20"/>
      <c r="L98" s="20"/>
      <c r="M98" s="20"/>
      <c r="N98" s="20"/>
      <c r="O98" s="20"/>
      <c r="P98" s="20"/>
      <c r="Q98" s="20"/>
    </row>
    <row r="99" spans="1:17" x14ac:dyDescent="0.25">
      <c r="A99" s="17">
        <v>25098</v>
      </c>
      <c r="B99" s="18" t="str">
        <f>HYPERLINK("https://hoathanh.tayninh.gov.vn/vi/news/thong-tin-lien-he-398/thong-tin-lanh-dao-ubnd-phuong-hiep-tan-7523.html", "UBND Ủy ban nhân dân phường Hiệp Tân tỉnh TÂY NINH")</f>
        <v>UBND Ủy ban nhân dân phường Hiệp Tân tỉnh TÂY NINH</v>
      </c>
      <c r="C99" s="19" t="s">
        <v>12</v>
      </c>
      <c r="D99" s="21"/>
      <c r="E99" s="20" t="s">
        <v>14</v>
      </c>
      <c r="F99" s="20" t="s">
        <v>14</v>
      </c>
      <c r="G99" s="20" t="s">
        <v>14</v>
      </c>
      <c r="H99" s="20" t="s">
        <v>14</v>
      </c>
      <c r="I99" s="20"/>
      <c r="J99" s="20"/>
      <c r="K99" s="20"/>
      <c r="L99" s="20"/>
      <c r="M99" s="20"/>
      <c r="N99" s="20"/>
      <c r="O99" s="20"/>
      <c r="P99" s="20"/>
      <c r="Q99" s="20"/>
    </row>
    <row r="100" spans="1:17" x14ac:dyDescent="0.25">
      <c r="A100" s="17">
        <v>25099</v>
      </c>
      <c r="B100" s="18" t="str">
        <f>HYPERLINK("https://www.facebook.com/p/C%C3%B4ng-an-ph%C6%B0%E1%BB%9Dng-Ho%C3%A0-M%E1%BA%A1c-100078748161662/", "Công an phường Hoà Mạc _x000D__x000D_
 _x000D__x000D_
  tỉnh Hà Nam")</f>
        <v>Công an phường Hoà Mạc _x000D__x000D_
 _x000D__x000D_
  tỉnh Hà Nam</v>
      </c>
      <c r="C100" s="19" t="s">
        <v>12</v>
      </c>
      <c r="D100" s="19" t="s">
        <v>13</v>
      </c>
      <c r="E100" s="20" t="s">
        <v>14</v>
      </c>
      <c r="F100" s="20" t="s">
        <v>14</v>
      </c>
      <c r="G100" s="20" t="s">
        <v>14</v>
      </c>
      <c r="H100" s="20" t="s">
        <v>15</v>
      </c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x14ac:dyDescent="0.25">
      <c r="A101" s="17">
        <v>25100</v>
      </c>
      <c r="B101" s="18" t="str">
        <f>HYPERLINK("https://www.duytien.gov.vn/", "UBND Ủy ban nhân dân phường Hoà Mạc _x000D__x000D_
 _x000D__x000D_
  tỉnh Hà Nam")</f>
        <v>UBND Ủy ban nhân dân phường Hoà Mạc _x000D__x000D_
 _x000D__x000D_
  tỉnh Hà Nam</v>
      </c>
      <c r="C101" s="19" t="s">
        <v>12</v>
      </c>
      <c r="D101" s="21"/>
      <c r="E101" s="20" t="s">
        <v>14</v>
      </c>
      <c r="F101" s="20" t="s">
        <v>14</v>
      </c>
      <c r="G101" s="20" t="s">
        <v>14</v>
      </c>
      <c r="H101" s="20" t="s">
        <v>14</v>
      </c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x14ac:dyDescent="0.25">
      <c r="A102" s="17">
        <v>25101</v>
      </c>
      <c r="B102" s="18" t="str">
        <f>HYPERLINK("https://www.facebook.com/3806127596141919", "Công an phường Huyền Tụng tỉnh Bắc Kạn")</f>
        <v>Công an phường Huyền Tụng tỉnh Bắc Kạn</v>
      </c>
      <c r="C102" s="19" t="s">
        <v>12</v>
      </c>
      <c r="D102" s="19" t="s">
        <v>13</v>
      </c>
      <c r="E102" s="20" t="s">
        <v>14</v>
      </c>
      <c r="F102" s="20" t="s">
        <v>14</v>
      </c>
      <c r="G102" s="20" t="s">
        <v>14</v>
      </c>
      <c r="H102" s="20" t="s">
        <v>15</v>
      </c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x14ac:dyDescent="0.25">
      <c r="A103" s="17">
        <v>25102</v>
      </c>
      <c r="B103" s="18" t="str">
        <f>HYPERLINK("https://huyentung.backancity.gov.vn/", "UBND Ủy ban nhân dân phường Huyền Tụng tỉnh Bắc Kạn")</f>
        <v>UBND Ủy ban nhân dân phường Huyền Tụng tỉnh Bắc Kạn</v>
      </c>
      <c r="C103" s="19" t="s">
        <v>12</v>
      </c>
      <c r="D103" s="21"/>
      <c r="E103" s="20" t="s">
        <v>14</v>
      </c>
      <c r="F103" s="20" t="s">
        <v>14</v>
      </c>
      <c r="G103" s="20" t="s">
        <v>14</v>
      </c>
      <c r="H103" s="20" t="s">
        <v>14</v>
      </c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17">
        <v>25103</v>
      </c>
      <c r="B104" s="18" t="str">
        <f>HYPERLINK("https://www.facebook.com/p/C%C3%B4ng-an-ph%C6%B0%E1%BB%9Dng-K%E1%BB%B3-Long-th%E1%BB%8B-x%C3%A3-K%E1%BB%B3-Anh-H%C3%A0-T%C4%A9nh-100069794420157/", "Công an phường Kỳ Long tỉnh Hà Tĩnh")</f>
        <v>Công an phường Kỳ Long tỉnh Hà Tĩnh</v>
      </c>
      <c r="C104" s="19" t="s">
        <v>12</v>
      </c>
      <c r="D104" s="19" t="s">
        <v>13</v>
      </c>
      <c r="E104" s="20" t="s">
        <v>14</v>
      </c>
      <c r="F104" s="20" t="s">
        <v>14</v>
      </c>
      <c r="G104" s="20" t="s">
        <v>14</v>
      </c>
      <c r="H104" s="20" t="s">
        <v>15</v>
      </c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x14ac:dyDescent="0.25">
      <c r="A105" s="17">
        <v>25104</v>
      </c>
      <c r="B105" s="18" t="str">
        <f>HYPERLINK("https://hscvtxka.hatinh.gov.vn/txkyanh/vbpq.nsf/63DF5A0BBBF647B847258B26000DDE76/$file/TB-niem-yet-cong-khai-duong-day-nong.docx", "UBND Ủy ban nhân dân phường Kỳ Long tỉnh Hà Tĩnh")</f>
        <v>UBND Ủy ban nhân dân phường Kỳ Long tỉnh Hà Tĩnh</v>
      </c>
      <c r="C105" s="19" t="s">
        <v>12</v>
      </c>
      <c r="D105" s="21"/>
      <c r="E105" s="20" t="s">
        <v>14</v>
      </c>
      <c r="F105" s="20" t="s">
        <v>14</v>
      </c>
      <c r="G105" s="20" t="s">
        <v>14</v>
      </c>
      <c r="H105" s="20" t="s">
        <v>14</v>
      </c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x14ac:dyDescent="0.25">
      <c r="A106" s="17">
        <v>25105</v>
      </c>
      <c r="B106" s="18" t="str">
        <f>HYPERLINK("https://www.facebook.com/p/C%C3%B4ng-An-ph%C6%B0%E1%BB%9Dng-Kh%C6%B0%C6%A1ng-Mai-100063648333285/", "Công an phường Khương Mai _x000D__x000D_
 _x000D__x000D_
  thành phố Hà Nội")</f>
        <v>Công an phường Khương Mai _x000D__x000D_
 _x000D__x000D_
  thành phố Hà Nội</v>
      </c>
      <c r="C106" s="19" t="s">
        <v>12</v>
      </c>
      <c r="D106" s="19" t="s">
        <v>13</v>
      </c>
      <c r="E106" s="20" t="s">
        <v>14</v>
      </c>
      <c r="F106" s="20" t="s">
        <v>14</v>
      </c>
      <c r="G106" s="20" t="s">
        <v>14</v>
      </c>
      <c r="H106" s="20" t="s">
        <v>15</v>
      </c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x14ac:dyDescent="0.25">
      <c r="A107" s="17">
        <v>25106</v>
      </c>
      <c r="B107" s="18" t="str">
        <f>HYPERLINK("https://khuongmai.thanhxuan.hanoi.gov.vn/", "UBND Ủy ban nhân dân phường Khương Mai _x000D__x000D_
 _x000D__x000D_
  thành phố Hà Nội")</f>
        <v>UBND Ủy ban nhân dân phường Khương Mai _x000D__x000D_
 _x000D__x000D_
  thành phố Hà Nội</v>
      </c>
      <c r="C107" s="19" t="s">
        <v>12</v>
      </c>
      <c r="D107" s="21"/>
      <c r="E107" s="20" t="s">
        <v>14</v>
      </c>
      <c r="F107" s="20" t="s">
        <v>14</v>
      </c>
      <c r="G107" s="20" t="s">
        <v>14</v>
      </c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x14ac:dyDescent="0.25">
      <c r="A108" s="17">
        <v>25107</v>
      </c>
      <c r="B108" s="18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108" s="19" t="s">
        <v>12</v>
      </c>
      <c r="D108" s="19" t="s">
        <v>13</v>
      </c>
      <c r="E108" s="20" t="s">
        <v>14</v>
      </c>
      <c r="F108" s="20" t="s">
        <v>14</v>
      </c>
      <c r="G108" s="20" t="s">
        <v>14</v>
      </c>
      <c r="H108" s="20" t="s">
        <v>15</v>
      </c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x14ac:dyDescent="0.25">
      <c r="A109" s="17">
        <v>25108</v>
      </c>
      <c r="B109" s="18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109" s="19" t="s">
        <v>12</v>
      </c>
      <c r="D109" s="21"/>
      <c r="E109" s="20" t="s">
        <v>14</v>
      </c>
      <c r="F109" s="20" t="s">
        <v>14</v>
      </c>
      <c r="G109" s="20" t="s">
        <v>14</v>
      </c>
      <c r="H109" s="20" t="s">
        <v>14</v>
      </c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x14ac:dyDescent="0.25">
      <c r="A110" s="17">
        <v>25109</v>
      </c>
      <c r="B110" s="18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110" s="19" t="s">
        <v>12</v>
      </c>
      <c r="D110" s="19" t="s">
        <v>13</v>
      </c>
      <c r="E110" s="20" t="s">
        <v>14</v>
      </c>
      <c r="F110" s="20" t="s">
        <v>14</v>
      </c>
      <c r="G110" s="20" t="s">
        <v>14</v>
      </c>
      <c r="H110" s="20" t="s">
        <v>15</v>
      </c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x14ac:dyDescent="0.25">
      <c r="A111" s="17">
        <v>25110</v>
      </c>
      <c r="B111" s="18" t="str">
        <f>HYPERLINK("https://mc.ninhthuan.gov.vn/portaldvc/KenhTin/dich-vu-cong-truc-tuyen.aspx?_dv=000-22-36-H43", "UBND Ủy ban nhân dân phường Kinh Dinh tỉnh Ninh Thuận")</f>
        <v>UBND Ủy ban nhân dân phường Kinh Dinh tỉnh Ninh Thuận</v>
      </c>
      <c r="C111" s="19" t="s">
        <v>12</v>
      </c>
      <c r="D111" s="21"/>
      <c r="E111" s="20" t="s">
        <v>14</v>
      </c>
      <c r="F111" s="20" t="s">
        <v>14</v>
      </c>
      <c r="G111" s="20" t="s">
        <v>14</v>
      </c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x14ac:dyDescent="0.25">
      <c r="A112" s="17">
        <v>25111</v>
      </c>
      <c r="B112" s="18" t="s">
        <v>25</v>
      </c>
      <c r="C112" s="22" t="s">
        <v>14</v>
      </c>
      <c r="D112" s="19" t="s">
        <v>13</v>
      </c>
      <c r="E112" s="20" t="s">
        <v>14</v>
      </c>
      <c r="F112" s="20" t="s">
        <v>14</v>
      </c>
      <c r="G112" s="20" t="s">
        <v>14</v>
      </c>
      <c r="H112" s="20" t="s">
        <v>15</v>
      </c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x14ac:dyDescent="0.25">
      <c r="A113" s="17">
        <v>25112</v>
      </c>
      <c r="B113" s="18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113" s="19" t="s">
        <v>12</v>
      </c>
      <c r="D113" s="21"/>
      <c r="E113" s="20" t="s">
        <v>14</v>
      </c>
      <c r="F113" s="20" t="s">
        <v>14</v>
      </c>
      <c r="G113" s="20" t="s">
        <v>14</v>
      </c>
      <c r="H113" s="20" t="s">
        <v>14</v>
      </c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x14ac:dyDescent="0.25">
      <c r="A114" s="17">
        <v>25113</v>
      </c>
      <c r="B114" s="18" t="str">
        <f>HYPERLINK("https://www.facebook.com/ConganphuongLienBao/", "Công an phường Liên Bảo tỉnh Vĩnh Phúc")</f>
        <v>Công an phường Liên Bảo tỉnh Vĩnh Phúc</v>
      </c>
      <c r="C114" s="19" t="s">
        <v>12</v>
      </c>
      <c r="D114" s="19" t="s">
        <v>13</v>
      </c>
      <c r="E114" s="20" t="s">
        <v>14</v>
      </c>
      <c r="F114" s="20" t="s">
        <v>14</v>
      </c>
      <c r="G114" s="20" t="s">
        <v>14</v>
      </c>
      <c r="H114" s="20" t="s">
        <v>15</v>
      </c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x14ac:dyDescent="0.25">
      <c r="A115" s="17">
        <v>25114</v>
      </c>
      <c r="B115" s="18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115" s="19" t="s">
        <v>12</v>
      </c>
      <c r="D115" s="21"/>
      <c r="E115" s="20" t="s">
        <v>14</v>
      </c>
      <c r="F115" s="20" t="s">
        <v>14</v>
      </c>
      <c r="G115" s="20" t="s">
        <v>14</v>
      </c>
      <c r="H115" s="20" t="s">
        <v>14</v>
      </c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x14ac:dyDescent="0.25">
      <c r="A116" s="17">
        <v>25115</v>
      </c>
      <c r="B116" s="18" t="str">
        <f>HYPERLINK("https://www.facebook.com/265963428377240", "Công an phường Long Xuyên tỉnh Hải Dương")</f>
        <v>Công an phường Long Xuyên tỉnh Hải Dương</v>
      </c>
      <c r="C116" s="19" t="s">
        <v>12</v>
      </c>
      <c r="D116" s="19" t="s">
        <v>13</v>
      </c>
      <c r="E116" s="20" t="s">
        <v>14</v>
      </c>
      <c r="F116" s="20" t="s">
        <v>14</v>
      </c>
      <c r="G116" s="20" t="s">
        <v>14</v>
      </c>
      <c r="H116" s="20" t="s">
        <v>15</v>
      </c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x14ac:dyDescent="0.25">
      <c r="A117" s="17">
        <v>25116</v>
      </c>
      <c r="B117" s="18" t="str">
        <f>HYPERLINK("http://longxuyen.kinhmon.haiduong.gov.vn/", "UBND Ủy ban nhân dân phường Long Xuyên tỉnh Hải Dương")</f>
        <v>UBND Ủy ban nhân dân phường Long Xuyên tỉnh Hải Dương</v>
      </c>
      <c r="C117" s="19" t="s">
        <v>12</v>
      </c>
      <c r="D117" s="21"/>
      <c r="E117" s="20" t="s">
        <v>14</v>
      </c>
      <c r="F117" s="20" t="s">
        <v>14</v>
      </c>
      <c r="G117" s="20" t="s">
        <v>14</v>
      </c>
      <c r="H117" s="20" t="s">
        <v>14</v>
      </c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x14ac:dyDescent="0.25">
      <c r="A118" s="17">
        <v>25117</v>
      </c>
      <c r="B118" s="18" t="str">
        <f>HYPERLINK("https://www.facebook.com/p/C%C3%B4ng-an-ph%C6%B0%E1%BB%9Dng-M%E1%BB%B9-L%C3%A2m-th%C3%A0nh-ph%E1%BB%91-Tuy%C3%AAn-Quang-100069047865835/", "Công an phường Mỹ Lâm tỉnh Tuyên Quang")</f>
        <v>Công an phường Mỹ Lâm tỉnh Tuyên Quang</v>
      </c>
      <c r="C118" s="19" t="s">
        <v>12</v>
      </c>
      <c r="D118" s="19" t="s">
        <v>13</v>
      </c>
      <c r="E118" s="20" t="s">
        <v>14</v>
      </c>
      <c r="F118" s="20" t="s">
        <v>14</v>
      </c>
      <c r="G118" s="20" t="s">
        <v>14</v>
      </c>
      <c r="H118" s="20" t="s">
        <v>15</v>
      </c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x14ac:dyDescent="0.25">
      <c r="A119" s="17">
        <v>25118</v>
      </c>
      <c r="B119" s="18" t="str">
        <f>HYPERLINK("http://congbao.tuyenquang.gov.vn/van-ban/the-loai/quyet-dinh/trang-22.html", "UBND Ủy ban nhân dân phường Mỹ Lâm tỉnh Tuyên Quang")</f>
        <v>UBND Ủy ban nhân dân phường Mỹ Lâm tỉnh Tuyên Quang</v>
      </c>
      <c r="C119" s="19" t="s">
        <v>12</v>
      </c>
      <c r="D119" s="21"/>
      <c r="E119" s="20" t="s">
        <v>14</v>
      </c>
      <c r="F119" s="20" t="s">
        <v>14</v>
      </c>
      <c r="G119" s="20" t="s">
        <v>14</v>
      </c>
      <c r="H119" s="20" t="s">
        <v>14</v>
      </c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x14ac:dyDescent="0.25">
      <c r="A120" s="17">
        <v>25119</v>
      </c>
      <c r="B120" s="18" t="str">
        <f>HYPERLINK("https://www.facebook.com/p/C%C3%B4ng-an-ph%C6%B0%E1%BB%9Dng-M%E1%BB%B9-X%C3%A1-100078679735204/", "Công an phường Mỹ Xá tỉnh Nam Định")</f>
        <v>Công an phường Mỹ Xá tỉnh Nam Định</v>
      </c>
      <c r="C120" s="19" t="s">
        <v>12</v>
      </c>
      <c r="D120" s="19" t="s">
        <v>13</v>
      </c>
      <c r="E120" s="20" t="s">
        <v>14</v>
      </c>
      <c r="F120" s="20" t="s">
        <v>14</v>
      </c>
      <c r="G120" s="20" t="s">
        <v>14</v>
      </c>
      <c r="H120" s="20" t="s">
        <v>15</v>
      </c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x14ac:dyDescent="0.25">
      <c r="A121" s="17">
        <v>25120</v>
      </c>
      <c r="B121" s="18" t="str">
        <f>HYPERLINK("https://dichvucong.namdinh.gov.vn/portaldvc/KenhTin/dich-vu-cong-truc-tuyen.aspx?_dv=1984F7D5-4A64-D74D-3DCE-48AFB432B5AF", "UBND Ủy ban nhân dân phường Mỹ Xá tỉnh Nam Định")</f>
        <v>UBND Ủy ban nhân dân phường Mỹ Xá tỉnh Nam Định</v>
      </c>
      <c r="C121" s="19" t="s">
        <v>12</v>
      </c>
      <c r="D121" s="21"/>
      <c r="E121" s="20" t="s">
        <v>14</v>
      </c>
      <c r="F121" s="20" t="s">
        <v>14</v>
      </c>
      <c r="G121" s="20" t="s">
        <v>14</v>
      </c>
      <c r="H121" s="20" t="s">
        <v>14</v>
      </c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x14ac:dyDescent="0.25">
      <c r="A122" s="17">
        <v>25121</v>
      </c>
      <c r="B122" s="18" t="str">
        <f>HYPERLINK("https://www.facebook.com/p/C%C3%B4ng-An-Ph%C6%B0%E1%BB%9Dng-Qu%E1%BB%B3nh-Xu%C3%A2n-100069687083384/", "Công an phường Quỳnh Xuân _x000D__x000D_
 _x000D__x000D_
  tỉnh Nghệ An")</f>
        <v>Công an phường Quỳnh Xuân _x000D__x000D_
 _x000D__x000D_
  tỉnh Nghệ An</v>
      </c>
      <c r="C122" s="19" t="s">
        <v>12</v>
      </c>
      <c r="D122" s="19" t="s">
        <v>13</v>
      </c>
      <c r="E122" s="20" t="s">
        <v>14</v>
      </c>
      <c r="F122" s="20" t="s">
        <v>14</v>
      </c>
      <c r="G122" s="20" t="s">
        <v>14</v>
      </c>
      <c r="H122" s="20" t="s">
        <v>15</v>
      </c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x14ac:dyDescent="0.25">
      <c r="A123" s="17">
        <v>25122</v>
      </c>
      <c r="B123" s="18" t="str">
        <f>HYPERLINK("https://quynhxuan.hoangmai.nghean.gov.vn/", "UBND Ủy ban nhân dân phường Quỳnh Xuân _x000D__x000D_
 _x000D__x000D_
  tỉnh Nghệ An")</f>
        <v>UBND Ủy ban nhân dân phường Quỳnh Xuân _x000D__x000D_
 _x000D__x000D_
  tỉnh Nghệ An</v>
      </c>
      <c r="C123" s="19" t="s">
        <v>12</v>
      </c>
      <c r="D123" s="21"/>
      <c r="E123" s="20" t="s">
        <v>14</v>
      </c>
      <c r="F123" s="20" t="s">
        <v>14</v>
      </c>
      <c r="G123" s="20" t="s">
        <v>14</v>
      </c>
      <c r="H123" s="20" t="s">
        <v>14</v>
      </c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x14ac:dyDescent="0.25">
      <c r="A124" s="17">
        <v>25123</v>
      </c>
      <c r="B124" s="18" t="str">
        <f>HYPERLINK("https://www.facebook.com/p/C%C3%B4ng-an-ph%C6%B0%E1%BB%9Dng-Mai-L%C3%A2m-C%C3%B4ng-an-th%E1%BB%8B-x%C3%A3-Nghi-S%C6%A1n-100064039450606/", "Công an phường Mai Lâm tỉnh Thanh Hóa")</f>
        <v>Công an phường Mai Lâm tỉnh Thanh Hóa</v>
      </c>
      <c r="C124" s="19" t="s">
        <v>12</v>
      </c>
      <c r="D124" s="19" t="s">
        <v>13</v>
      </c>
      <c r="E124" s="20" t="s">
        <v>14</v>
      </c>
      <c r="F124" s="20" t="s">
        <v>14</v>
      </c>
      <c r="G124" s="20" t="s">
        <v>14</v>
      </c>
      <c r="H124" s="20" t="s">
        <v>15</v>
      </c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x14ac:dyDescent="0.25">
      <c r="A125" s="17">
        <v>25124</v>
      </c>
      <c r="B125" s="18" t="str">
        <f>HYPERLINK("https://qppl.thanhhoa.gov.vn/vbpq_thanhhoa.nsf/3468EB5488A39A664725869400066DC8/$file/DT-VBDTPT489687092-3-20211615168845363_giangld_09-03-2021-06-05-28_signed.pdf", "UBND Ủy ban nhân dân phường Mai Lâm tỉnh Thanh Hóa")</f>
        <v>UBND Ủy ban nhân dân phường Mai Lâm tỉnh Thanh Hóa</v>
      </c>
      <c r="C125" s="19" t="s">
        <v>12</v>
      </c>
      <c r="D125" s="21"/>
      <c r="E125" s="20" t="s">
        <v>14</v>
      </c>
      <c r="F125" s="20" t="s">
        <v>14</v>
      </c>
      <c r="G125" s="20" t="s">
        <v>14</v>
      </c>
      <c r="H125" s="20" t="s">
        <v>14</v>
      </c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x14ac:dyDescent="0.25">
      <c r="A126" s="17">
        <v>25125</v>
      </c>
      <c r="B126" s="18" t="str">
        <f>HYPERLINK("https://www.facebook.com/p/C%C3%B4ng-an-ph%C6%B0%E1%BB%9Dng-Minh-T%C3%A2n-th%E1%BB%8B-x%C3%A3-Kinh-M%C3%B4n-H%E1%BA%A3i-D%C6%B0%C6%A1ng-100071388816168/", "Công an phường Minh Tân tỉnh Hải Dương")</f>
        <v>Công an phường Minh Tân tỉnh Hải Dương</v>
      </c>
      <c r="C126" s="19" t="s">
        <v>12</v>
      </c>
      <c r="D126" s="19" t="s">
        <v>13</v>
      </c>
      <c r="E126" s="20" t="s">
        <v>14</v>
      </c>
      <c r="F126" s="20" t="s">
        <v>14</v>
      </c>
      <c r="G126" s="20" t="s">
        <v>14</v>
      </c>
      <c r="H126" s="20" t="s">
        <v>15</v>
      </c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x14ac:dyDescent="0.25">
      <c r="A127" s="17">
        <v>25126</v>
      </c>
      <c r="B127" s="18" t="str">
        <f>HYPERLINK("http://minhtan.kinhmon.haiduong.gov.vn/", "UBND Ủy ban nhân dân phường Minh Tân tỉnh Hải Dương")</f>
        <v>UBND Ủy ban nhân dân phường Minh Tân tỉnh Hải Dương</v>
      </c>
      <c r="C127" s="19" t="s">
        <v>12</v>
      </c>
      <c r="D127" s="21"/>
      <c r="E127" s="20" t="s">
        <v>14</v>
      </c>
      <c r="F127" s="20" t="s">
        <v>14</v>
      </c>
      <c r="G127" s="20" t="s">
        <v>14</v>
      </c>
      <c r="H127" s="20" t="s">
        <v>14</v>
      </c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x14ac:dyDescent="0.25">
      <c r="A128" s="17">
        <v>25127</v>
      </c>
      <c r="B128" s="18" t="s">
        <v>26</v>
      </c>
      <c r="C128" s="22" t="s">
        <v>14</v>
      </c>
      <c r="D128" s="19" t="s">
        <v>13</v>
      </c>
      <c r="E128" s="20" t="s">
        <v>14</v>
      </c>
      <c r="F128" s="20" t="s">
        <v>14</v>
      </c>
      <c r="G128" s="20" t="s">
        <v>14</v>
      </c>
      <c r="H128" s="20" t="s">
        <v>15</v>
      </c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x14ac:dyDescent="0.25">
      <c r="A129" s="17">
        <v>25128</v>
      </c>
      <c r="B129" s="18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129" s="19" t="s">
        <v>12</v>
      </c>
      <c r="D129" s="21"/>
      <c r="E129" s="20" t="s">
        <v>14</v>
      </c>
      <c r="F129" s="20" t="s">
        <v>14</v>
      </c>
      <c r="G129" s="20" t="s">
        <v>14</v>
      </c>
      <c r="H129" s="20" t="s">
        <v>14</v>
      </c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x14ac:dyDescent="0.25">
      <c r="A130" s="17">
        <v>25129</v>
      </c>
      <c r="B130" s="18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130" s="19" t="s">
        <v>12</v>
      </c>
      <c r="D130" s="19" t="s">
        <v>13</v>
      </c>
      <c r="E130" s="20" t="s">
        <v>14</v>
      </c>
      <c r="F130" s="20" t="s">
        <v>14</v>
      </c>
      <c r="G130" s="20" t="s">
        <v>14</v>
      </c>
      <c r="H130" s="20" t="s">
        <v>15</v>
      </c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x14ac:dyDescent="0.25">
      <c r="A131" s="17">
        <v>25130</v>
      </c>
      <c r="B131" s="18" t="str">
        <f>HYPERLINK("http://thanhpho.tuyenquang.gov.vn/vi/cac-xa-phuong/phuong-minh-xuan?id=3758", "UBND Ủy ban nhân dân phường Minh Xuân tỉnh Tuyên Quang")</f>
        <v>UBND Ủy ban nhân dân phường Minh Xuân tỉnh Tuyên Quang</v>
      </c>
      <c r="C131" s="19" t="s">
        <v>12</v>
      </c>
      <c r="D131" s="21"/>
      <c r="E131" s="20" t="s">
        <v>14</v>
      </c>
      <c r="F131" s="20" t="s">
        <v>14</v>
      </c>
      <c r="G131" s="20" t="s">
        <v>14</v>
      </c>
      <c r="H131" s="20" t="s">
        <v>14</v>
      </c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x14ac:dyDescent="0.25">
      <c r="A132" s="17">
        <v>25131</v>
      </c>
      <c r="B132" s="18" t="s">
        <v>190</v>
      </c>
      <c r="C132" s="22" t="s">
        <v>14</v>
      </c>
      <c r="D132" s="19" t="s">
        <v>13</v>
      </c>
      <c r="E132" s="20" t="s">
        <v>14</v>
      </c>
      <c r="F132" s="20" t="s">
        <v>14</v>
      </c>
      <c r="G132" s="20" t="s">
        <v>14</v>
      </c>
      <c r="H132" s="20" t="s">
        <v>15</v>
      </c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x14ac:dyDescent="0.25">
      <c r="A133" s="17">
        <v>25132</v>
      </c>
      <c r="B133" s="18" t="str">
        <f>HYPERLINK("https://stttt.dienbien.gov.vn/vi/about/danh-sach-nguoi-phat-ngon-tinh-dien-bien-nam-2018.html", "UBND Ủy ban nhân dân phường Na Lay _x000D__x000D_
 _x000D__x000D_
  tỉnh Điện Biên")</f>
        <v>UBND Ủy ban nhân dân phường Na Lay _x000D__x000D_
 _x000D__x000D_
  tỉnh Điện Biên</v>
      </c>
      <c r="C133" s="19" t="s">
        <v>12</v>
      </c>
      <c r="D133" s="21"/>
      <c r="E133" s="20" t="s">
        <v>14</v>
      </c>
      <c r="F133" s="20" t="s">
        <v>14</v>
      </c>
      <c r="G133" s="20" t="s">
        <v>14</v>
      </c>
      <c r="H133" s="20" t="s">
        <v>14</v>
      </c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x14ac:dyDescent="0.25">
      <c r="A134" s="17">
        <v>25133</v>
      </c>
      <c r="B134" s="18" t="str">
        <f>HYPERLINK("https://www.facebook.com/p/C%C3%B4ng-an-ph%C6%B0%E1%BB%9Dng-Nam-H%E1%BB%93ng-100080880543706/", "Công an phường Nam Hồng _x000D__x000D_
 _x000D__x000D_
  tỉnh Hà Tĩnh")</f>
        <v>Công an phường Nam Hồng _x000D__x000D_
 _x000D__x000D_
  tỉnh Hà Tĩnh</v>
      </c>
      <c r="C134" s="19" t="s">
        <v>12</v>
      </c>
      <c r="D134" s="19" t="s">
        <v>13</v>
      </c>
      <c r="E134" s="20" t="s">
        <v>14</v>
      </c>
      <c r="F134" s="20" t="s">
        <v>14</v>
      </c>
      <c r="G134" s="20" t="s">
        <v>14</v>
      </c>
      <c r="H134" s="20" t="s">
        <v>15</v>
      </c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x14ac:dyDescent="0.25">
      <c r="A135" s="17">
        <v>25134</v>
      </c>
      <c r="B135" s="18" t="str">
        <f>HYPERLINK("https://namhong.hatinh.gov.vn/", "UBND Ủy ban nhân dân phường Nam Hồng _x000D__x000D_
 _x000D__x000D_
  tỉnh Hà Tĩnh")</f>
        <v>UBND Ủy ban nhân dân phường Nam Hồng _x000D__x000D_
 _x000D__x000D_
  tỉnh Hà Tĩnh</v>
      </c>
      <c r="C135" s="19" t="s">
        <v>12</v>
      </c>
      <c r="D135" s="21"/>
      <c r="E135" s="20" t="s">
        <v>14</v>
      </c>
      <c r="F135" s="20" t="s">
        <v>14</v>
      </c>
      <c r="G135" s="20" t="s">
        <v>14</v>
      </c>
      <c r="H135" s="20" t="s">
        <v>14</v>
      </c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x14ac:dyDescent="0.25">
      <c r="A136" s="17">
        <v>25135</v>
      </c>
      <c r="B136" s="18" t="str">
        <f>HYPERLINK("https://www.facebook.com/p/C%C3%B4ng-an-ph%C6%B0%E1%BB%9Dng-Nam-Ng%E1%BA%A1n-Th%C3%A0nh-ph%E1%BB%91-Thanh-H%C3%B3a-100070127197688/", "Công an phường Nam Ngạn tỉnh Thanh Hóa")</f>
        <v>Công an phường Nam Ngạn tỉnh Thanh Hóa</v>
      </c>
      <c r="C136" s="19" t="s">
        <v>12</v>
      </c>
      <c r="D136" s="19" t="s">
        <v>13</v>
      </c>
      <c r="E136" s="20" t="s">
        <v>14</v>
      </c>
      <c r="F136" s="20" t="s">
        <v>14</v>
      </c>
      <c r="G136" s="20" t="s">
        <v>14</v>
      </c>
      <c r="H136" s="20" t="s">
        <v>15</v>
      </c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x14ac:dyDescent="0.25">
      <c r="A137" s="17">
        <v>25136</v>
      </c>
      <c r="B137" s="18" t="str">
        <f>HYPERLINK("https://tpthanhhoa.thanhhoa.gov.vn/web/gioi-thieu-chung/tin-tuc/quoc-phong-an-ninh/phuong-nam-ngan-to-chuc-ngay-hoi-bao-ve-an-ninh-to-quoc-gan-voi-dien-dan-cong-an-lang-nghe-y-kien-nhan-dan-nam-2024.html", "UBND Ủy ban nhân dân phường Nam Ngạn tỉnh Thanh Hóa")</f>
        <v>UBND Ủy ban nhân dân phường Nam Ngạn tỉnh Thanh Hóa</v>
      </c>
      <c r="C137" s="19" t="s">
        <v>12</v>
      </c>
      <c r="D137" s="21"/>
      <c r="E137" s="20" t="s">
        <v>14</v>
      </c>
      <c r="F137" s="20" t="s">
        <v>14</v>
      </c>
      <c r="G137" s="20" t="s">
        <v>14</v>
      </c>
      <c r="H137" s="20" t="s">
        <v>14</v>
      </c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x14ac:dyDescent="0.25">
      <c r="A138" s="17">
        <v>25137</v>
      </c>
      <c r="B138" s="18" t="str">
        <f>HYPERLINK("https://www.facebook.com/conganphuongnamson99/", "Công an phường Nam Sơn _x000D__x000D_
 _x000D__x000D_
  tỉnh Bắc Ninh")</f>
        <v>Công an phường Nam Sơn _x000D__x000D_
 _x000D__x000D_
  tỉnh Bắc Ninh</v>
      </c>
      <c r="C138" s="19" t="s">
        <v>12</v>
      </c>
      <c r="D138" s="19" t="s">
        <v>13</v>
      </c>
      <c r="E138" s="20" t="s">
        <v>14</v>
      </c>
      <c r="F138" s="20" t="s">
        <v>14</v>
      </c>
      <c r="G138" s="20" t="s">
        <v>14</v>
      </c>
      <c r="H138" s="20" t="s">
        <v>15</v>
      </c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x14ac:dyDescent="0.25">
      <c r="A139" s="17">
        <v>25138</v>
      </c>
      <c r="B139" s="18" t="str">
        <f>HYPERLINK("https://tpbacninh.bacninh.gov.vn/ubnd-xa-nam-son", "UBND Ủy ban nhân dân phường Nam Sơn _x000D__x000D_
 _x000D__x000D_
  tỉnh Bắc Ninh")</f>
        <v>UBND Ủy ban nhân dân phường Nam Sơn _x000D__x000D_
 _x000D__x000D_
  tỉnh Bắc Ninh</v>
      </c>
      <c r="C139" s="19" t="s">
        <v>12</v>
      </c>
      <c r="D139" s="21"/>
      <c r="E139" s="20" t="s">
        <v>14</v>
      </c>
      <c r="F139" s="20" t="s">
        <v>14</v>
      </c>
      <c r="G139" s="20" t="s">
        <v>14</v>
      </c>
      <c r="H139" s="20" t="s">
        <v>14</v>
      </c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x14ac:dyDescent="0.25">
      <c r="A140" s="17">
        <v>25139</v>
      </c>
      <c r="B140" s="18" t="str">
        <f>HYPERLINK("https://www.facebook.com/p/C%C3%B4ng-an-ph%C6%B0%E1%BB%9Dng-Nam-Ti%E1%BA%BFn-Ph%E1%BB%95-Y%C3%AAn-Th%C3%A1i-Nguy%C3%AAn-100072436509263/", "Công an phường Nam Tiến tỉnh Thái Nguyên")</f>
        <v>Công an phường Nam Tiến tỉnh Thái Nguyên</v>
      </c>
      <c r="C140" s="19" t="s">
        <v>12</v>
      </c>
      <c r="D140" s="19" t="s">
        <v>13</v>
      </c>
      <c r="E140" s="20" t="s">
        <v>14</v>
      </c>
      <c r="F140" s="20" t="s">
        <v>14</v>
      </c>
      <c r="G140" s="20" t="s">
        <v>14</v>
      </c>
      <c r="H140" s="20" t="s">
        <v>15</v>
      </c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x14ac:dyDescent="0.25">
      <c r="A141" s="17">
        <v>25140</v>
      </c>
      <c r="B141" s="18" t="str">
        <f>HYPERLINK("https://namtien.phoyen.thainguyen.gov.vn/", "UBND Ủy ban nhân dân phường Nam Tiến tỉnh Thái Nguyên")</f>
        <v>UBND Ủy ban nhân dân phường Nam Tiến tỉnh Thái Nguyên</v>
      </c>
      <c r="C141" s="19" t="s">
        <v>12</v>
      </c>
      <c r="D141" s="21"/>
      <c r="E141" s="20" t="s">
        <v>14</v>
      </c>
      <c r="F141" s="20" t="s">
        <v>14</v>
      </c>
      <c r="G141" s="20" t="s">
        <v>14</v>
      </c>
      <c r="H141" s="20" t="s">
        <v>14</v>
      </c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x14ac:dyDescent="0.25">
      <c r="A142" s="17">
        <v>25141</v>
      </c>
      <c r="B142" s="18" t="str">
        <f>HYPERLINK("https://www.facebook.com/p/C%C3%B4ng-an-Ph%C6%B0%E1%BB%9Dng-Nguy%C3%AAn-B%C3%ACnh-Th%E1%BB%8B-x%C3%A3-Nghi-S%C6%A1n-100064820378549/?locale=vi_VN", "Công an phường Nguyên Bình tỉnh Thanh Hóa")</f>
        <v>Công an phường Nguyên Bình tỉnh Thanh Hóa</v>
      </c>
      <c r="C142" s="19" t="s">
        <v>12</v>
      </c>
      <c r="D142" s="19" t="s">
        <v>13</v>
      </c>
      <c r="E142" s="20" t="s">
        <v>14</v>
      </c>
      <c r="F142" s="20" t="s">
        <v>14</v>
      </c>
      <c r="G142" s="20" t="s">
        <v>14</v>
      </c>
      <c r="H142" s="20" t="s">
        <v>15</v>
      </c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x14ac:dyDescent="0.25">
      <c r="A143" s="17">
        <v>25142</v>
      </c>
      <c r="B143" s="18" t="str">
        <f>HYPERLINK("https://congbao.thanhhoa.gov.vn/congbao/congbao_th.nsf/8D082E8550F805FE47258802000D66D3/$file/d546.docx", "UBND Ủy ban nhân dân phường Nguyên Bình tỉnh Thanh Hóa")</f>
        <v>UBND Ủy ban nhân dân phường Nguyên Bình tỉnh Thanh Hóa</v>
      </c>
      <c r="C143" s="19" t="s">
        <v>12</v>
      </c>
      <c r="D143" s="21"/>
      <c r="E143" s="20" t="s">
        <v>14</v>
      </c>
      <c r="F143" s="20" t="s">
        <v>14</v>
      </c>
      <c r="G143" s="20" t="s">
        <v>14</v>
      </c>
      <c r="H143" s="20" t="s">
        <v>14</v>
      </c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x14ac:dyDescent="0.25">
      <c r="A144" s="17">
        <v>25143</v>
      </c>
      <c r="B144" s="18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144" s="19" t="s">
        <v>12</v>
      </c>
      <c r="D144" s="19" t="s">
        <v>13</v>
      </c>
      <c r="E144" s="20" t="s">
        <v>14</v>
      </c>
      <c r="F144" s="20" t="s">
        <v>14</v>
      </c>
      <c r="G144" s="20" t="s">
        <v>14</v>
      </c>
      <c r="H144" s="20" t="s">
        <v>15</v>
      </c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x14ac:dyDescent="0.25">
      <c r="A145" s="17">
        <v>25144</v>
      </c>
      <c r="B145" s="18" t="str">
        <f>HYPERLINK("https://nguyendu.hatinhcity.gov.vn/", "UBND Ủy ban nhân dân phường Nguyễn Du tỉnh Hà Tĩnh")</f>
        <v>UBND Ủy ban nhân dân phường Nguyễn Du tỉnh Hà Tĩnh</v>
      </c>
      <c r="C145" s="19" t="s">
        <v>12</v>
      </c>
      <c r="D145" s="21"/>
      <c r="E145" s="20" t="s">
        <v>14</v>
      </c>
      <c r="F145" s="20" t="s">
        <v>14</v>
      </c>
      <c r="G145" s="20" t="s">
        <v>14</v>
      </c>
      <c r="H145" s="20" t="s">
        <v>14</v>
      </c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x14ac:dyDescent="0.25">
      <c r="A146" s="17">
        <v>25145</v>
      </c>
      <c r="B146" s="18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146" s="19" t="s">
        <v>12</v>
      </c>
      <c r="D146" s="19" t="s">
        <v>13</v>
      </c>
      <c r="E146" s="20" t="s">
        <v>14</v>
      </c>
      <c r="F146" s="20" t="s">
        <v>14</v>
      </c>
      <c r="G146" s="20" t="s">
        <v>14</v>
      </c>
      <c r="H146" s="20" t="s">
        <v>15</v>
      </c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x14ac:dyDescent="0.25">
      <c r="A147" s="17">
        <v>25146</v>
      </c>
      <c r="B147" s="18" t="str">
        <f>HYPERLINK("https://nguyenphuc.thanhphoyenbai.yenbai.gov.vn/", "UBND Ủy ban nhân dân phường Nguyễn Phúc tỉnh Yên Bái")</f>
        <v>UBND Ủy ban nhân dân phường Nguyễn Phúc tỉnh Yên Bái</v>
      </c>
      <c r="C147" s="19" t="s">
        <v>12</v>
      </c>
      <c r="D147" s="21"/>
      <c r="E147" s="20" t="s">
        <v>14</v>
      </c>
      <c r="F147" s="20" t="s">
        <v>14</v>
      </c>
      <c r="G147" s="20" t="s">
        <v>14</v>
      </c>
      <c r="H147" s="20" t="s">
        <v>14</v>
      </c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x14ac:dyDescent="0.25">
      <c r="A148" s="17">
        <v>25147</v>
      </c>
      <c r="B148" s="18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148" s="19" t="s">
        <v>12</v>
      </c>
      <c r="D148" s="19" t="s">
        <v>13</v>
      </c>
      <c r="E148" s="20" t="s">
        <v>14</v>
      </c>
      <c r="F148" s="20" t="s">
        <v>14</v>
      </c>
      <c r="G148" s="20" t="s">
        <v>14</v>
      </c>
      <c r="H148" s="20" t="s">
        <v>15</v>
      </c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x14ac:dyDescent="0.25">
      <c r="A149" s="17">
        <v>25148</v>
      </c>
      <c r="B149" s="18" t="str">
        <f>HYPERLINK("http://nguyenthaihoc.thanhphoyenbai.yenbai.gov.vn/", "UBND Ủy ban nhân dân phường Nguyễn Thái Học tỉnh Yên Bái")</f>
        <v>UBND Ủy ban nhân dân phường Nguyễn Thái Học tỉnh Yên Bái</v>
      </c>
      <c r="C149" s="19" t="s">
        <v>12</v>
      </c>
      <c r="D149" s="21"/>
      <c r="E149" s="20" t="s">
        <v>14</v>
      </c>
      <c r="F149" s="20" t="s">
        <v>14</v>
      </c>
      <c r="G149" s="20" t="s">
        <v>14</v>
      </c>
      <c r="H149" s="20" t="s">
        <v>14</v>
      </c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x14ac:dyDescent="0.25">
      <c r="A150" s="17">
        <v>25149</v>
      </c>
      <c r="B150" s="18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150" s="19" t="s">
        <v>12</v>
      </c>
      <c r="D150" s="19" t="s">
        <v>13</v>
      </c>
      <c r="E150" s="20" t="s">
        <v>14</v>
      </c>
      <c r="F150" s="20" t="s">
        <v>14</v>
      </c>
      <c r="G150" s="20" t="s">
        <v>14</v>
      </c>
      <c r="H150" s="20" t="s">
        <v>15</v>
      </c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x14ac:dyDescent="0.25">
      <c r="A151" s="17">
        <v>25150</v>
      </c>
      <c r="B151" s="18" t="str">
        <f>HYPERLINK("https://ninhson.tayninh.gov.vn/", "UBND Ủy ban nhân dân phường Ninh Sơn tỉnh TÂY NINH")</f>
        <v>UBND Ủy ban nhân dân phường Ninh Sơn tỉnh TÂY NINH</v>
      </c>
      <c r="C151" s="19" t="s">
        <v>12</v>
      </c>
      <c r="D151" s="21"/>
      <c r="E151" s="20" t="s">
        <v>14</v>
      </c>
      <c r="F151" s="20" t="s">
        <v>14</v>
      </c>
      <c r="G151" s="20" t="s">
        <v>14</v>
      </c>
      <c r="H151" s="20" t="s">
        <v>14</v>
      </c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x14ac:dyDescent="0.25">
      <c r="A152" s="17">
        <v>25151</v>
      </c>
      <c r="B152" s="18" t="str">
        <f>HYPERLINK("https://www.facebook.com/p/C%C3%B4ng-an-ph%C6%B0%E1%BB%9Dng-Ninh-Th%E1%BA%A1nh-100071313291976/?locale=vi_VN", "Công an phường Ninh Thạnh _x000D__x000D_
 _x000D__x000D_
  tỉnh TÂY NINH")</f>
        <v>Công an phường Ninh Thạnh _x000D__x000D_
 _x000D__x000D_
  tỉnh TÂY NINH</v>
      </c>
      <c r="C152" s="19" t="s">
        <v>12</v>
      </c>
      <c r="D152" s="19" t="s">
        <v>13</v>
      </c>
      <c r="E152" s="20" t="s">
        <v>14</v>
      </c>
      <c r="F152" s="20" t="s">
        <v>14</v>
      </c>
      <c r="G152" s="20" t="s">
        <v>14</v>
      </c>
      <c r="H152" s="20" t="s">
        <v>15</v>
      </c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x14ac:dyDescent="0.25">
      <c r="A153" s="17">
        <v>25152</v>
      </c>
      <c r="B153" s="18" t="str">
        <f>HYPERLINK("https://ninhthanh.tayninh.gov.vn/", "UBND Ủy ban nhân dân phường Ninh Thạnh _x000D__x000D_
 _x000D__x000D_
  tỉnh TÂY NINH")</f>
        <v>UBND Ủy ban nhân dân phường Ninh Thạnh _x000D__x000D_
 _x000D__x000D_
  tỉnh TÂY NINH</v>
      </c>
      <c r="C153" s="19" t="s">
        <v>12</v>
      </c>
      <c r="D153" s="21"/>
      <c r="E153" s="20" t="s">
        <v>14</v>
      </c>
      <c r="F153" s="20" t="s">
        <v>14</v>
      </c>
      <c r="G153" s="20" t="s">
        <v>14</v>
      </c>
      <c r="H153" s="20" t="s">
        <v>14</v>
      </c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x14ac:dyDescent="0.25">
      <c r="A154" s="17">
        <v>25153</v>
      </c>
      <c r="B154" s="18" t="str">
        <f>HYPERLINK("https://www.facebook.com/p/C%C3%B4ng-an-ph%C6%B0%E1%BB%9Dng-Ph%C3%A1o-%C4%90%C3%A0i-100083329063004/", "Công an phường Pháo Đài _x000D__x000D_
 _x000D__x000D_
  tỉnh Kiên Giang")</f>
        <v>Công an phường Pháo Đài _x000D__x000D_
 _x000D__x000D_
  tỉnh Kiên Giang</v>
      </c>
      <c r="C154" s="19" t="s">
        <v>12</v>
      </c>
      <c r="D154" s="19" t="s">
        <v>13</v>
      </c>
      <c r="E154" s="20" t="s">
        <v>14</v>
      </c>
      <c r="F154" s="20" t="s">
        <v>14</v>
      </c>
      <c r="G154" s="20" t="s">
        <v>14</v>
      </c>
      <c r="H154" s="20" t="s">
        <v>15</v>
      </c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x14ac:dyDescent="0.25">
      <c r="A155" s="17">
        <v>25154</v>
      </c>
      <c r="B155" s="18" t="str">
        <f>HYPERLINK("https://congbao.kiengiang.gov.vn/fileuploads/vanban/Documents/Volume2012/9/11/1347330905859/1347330905859.doc", "UBND Ủy ban nhân dân phường Pháo Đài _x000D__x000D_
 _x000D__x000D_
  tỉnh Kiên Giang")</f>
        <v>UBND Ủy ban nhân dân phường Pháo Đài _x000D__x000D_
 _x000D__x000D_
  tỉnh Kiên Giang</v>
      </c>
      <c r="C155" s="19" t="s">
        <v>12</v>
      </c>
      <c r="D155" s="21"/>
      <c r="E155" s="20" t="s">
        <v>14</v>
      </c>
      <c r="F155" s="20" t="s">
        <v>14</v>
      </c>
      <c r="G155" s="20" t="s">
        <v>14</v>
      </c>
      <c r="H155" s="20" t="s">
        <v>14</v>
      </c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x14ac:dyDescent="0.25">
      <c r="A156" s="17">
        <v>25155</v>
      </c>
      <c r="B156" s="18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6" s="19" t="s">
        <v>12</v>
      </c>
      <c r="D156" s="19" t="s">
        <v>13</v>
      </c>
      <c r="E156" s="20" t="s">
        <v>14</v>
      </c>
      <c r="F156" s="20" t="s">
        <v>14</v>
      </c>
      <c r="G156" s="20" t="s">
        <v>14</v>
      </c>
      <c r="H156" s="20" t="s">
        <v>15</v>
      </c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x14ac:dyDescent="0.25">
      <c r="A157" s="17">
        <v>25156</v>
      </c>
      <c r="B157" s="18" t="str">
        <f>HYPERLINK("https://phungchikien.backancity.gov.vn/", "UBND Ủy ban nhân dân phường Phùng Chí Kiên tỉnh Bắc Kạn")</f>
        <v>UBND Ủy ban nhân dân phường Phùng Chí Kiên tỉnh Bắc Kạn</v>
      </c>
      <c r="C157" s="19" t="s">
        <v>12</v>
      </c>
      <c r="D157" s="21"/>
      <c r="E157" s="20" t="s">
        <v>14</v>
      </c>
      <c r="F157" s="20" t="s">
        <v>14</v>
      </c>
      <c r="G157" s="20" t="s">
        <v>14</v>
      </c>
      <c r="H157" s="20" t="s">
        <v>14</v>
      </c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x14ac:dyDescent="0.25">
      <c r="A158" s="17">
        <v>25157</v>
      </c>
      <c r="B158" s="18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158" s="19" t="s">
        <v>12</v>
      </c>
      <c r="D158" s="19" t="s">
        <v>13</v>
      </c>
      <c r="E158" s="20" t="s">
        <v>14</v>
      </c>
      <c r="F158" s="20" t="s">
        <v>14</v>
      </c>
      <c r="G158" s="20" t="s">
        <v>14</v>
      </c>
      <c r="H158" s="20" t="s">
        <v>15</v>
      </c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x14ac:dyDescent="0.25">
      <c r="A159" s="17">
        <v>25158</v>
      </c>
      <c r="B159" s="18" t="str">
        <f>HYPERLINK("https://phungchikien.backancity.gov.vn/", "UBND Ủy ban nhân dân phường Phùng Chí Kiên tỉnh Bắc Kạn")</f>
        <v>UBND Ủy ban nhân dân phường Phùng Chí Kiên tỉnh Bắc Kạn</v>
      </c>
      <c r="C159" s="19" t="s">
        <v>12</v>
      </c>
      <c r="D159" s="21"/>
      <c r="E159" s="20" t="s">
        <v>14</v>
      </c>
      <c r="F159" s="20" t="s">
        <v>14</v>
      </c>
      <c r="G159" s="20" t="s">
        <v>14</v>
      </c>
      <c r="H159" s="20" t="s">
        <v>14</v>
      </c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x14ac:dyDescent="0.25">
      <c r="A160" s="17">
        <v>25159</v>
      </c>
      <c r="B160" s="18" t="str">
        <f>HYPERLINK("https://www.facebook.com/p/Tu%E1%BB%95i-tr%E1%BA%BB-C%C3%B4ng-an-Th%C3%A1i-B%C3%ACnh-100068113789461/?locale=te_IN", "Công an phường Phùng Chí Kiên tỉnh Hưng Yên")</f>
        <v>Công an phường Phùng Chí Kiên tỉnh Hưng Yên</v>
      </c>
      <c r="C160" s="19" t="s">
        <v>12</v>
      </c>
      <c r="D160" s="19" t="s">
        <v>13</v>
      </c>
      <c r="E160" s="20" t="s">
        <v>14</v>
      </c>
      <c r="F160" s="20" t="s">
        <v>14</v>
      </c>
      <c r="G160" s="20" t="s">
        <v>14</v>
      </c>
      <c r="H160" s="20" t="s">
        <v>15</v>
      </c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x14ac:dyDescent="0.25">
      <c r="A161" s="17">
        <v>25160</v>
      </c>
      <c r="B161" s="18" t="str">
        <f>HYPERLINK("https://phungchikien.myhao.hungyen.gov.vn/", "UBND Ủy ban nhân dân phường Phùng Chí Kiên tỉnh Hưng Yên")</f>
        <v>UBND Ủy ban nhân dân phường Phùng Chí Kiên tỉnh Hưng Yên</v>
      </c>
      <c r="C161" s="19" t="s">
        <v>12</v>
      </c>
      <c r="D161" s="21"/>
      <c r="E161" s="20" t="s">
        <v>14</v>
      </c>
      <c r="F161" s="20" t="s">
        <v>14</v>
      </c>
      <c r="G161" s="20" t="s">
        <v>14</v>
      </c>
      <c r="H161" s="20" t="s">
        <v>14</v>
      </c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x14ac:dyDescent="0.25">
      <c r="A162" s="17">
        <v>25161</v>
      </c>
      <c r="B162" s="18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162" s="19" t="s">
        <v>12</v>
      </c>
      <c r="D162" s="19" t="s">
        <v>13</v>
      </c>
      <c r="E162" s="20" t="s">
        <v>14</v>
      </c>
      <c r="F162" s="20" t="s">
        <v>14</v>
      </c>
      <c r="G162" s="20" t="s">
        <v>14</v>
      </c>
      <c r="H162" s="20" t="s">
        <v>15</v>
      </c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x14ac:dyDescent="0.25">
      <c r="A163" s="17">
        <v>25162</v>
      </c>
      <c r="B163" s="18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163" s="19" t="s">
        <v>12</v>
      </c>
      <c r="D163" s="21"/>
      <c r="E163" s="20" t="s">
        <v>14</v>
      </c>
      <c r="F163" s="20" t="s">
        <v>14</v>
      </c>
      <c r="G163" s="20" t="s">
        <v>14</v>
      </c>
      <c r="H163" s="20" t="s">
        <v>14</v>
      </c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x14ac:dyDescent="0.25">
      <c r="A164" s="17">
        <v>25163</v>
      </c>
      <c r="B164" s="18" t="str">
        <f>HYPERLINK("https://www.facebook.com/p/C%C3%B4ng-an-Ph%C6%B0%E1%BB%9Dng-Ph%C3%BA-M%E1%BB%B9-100069552525358/", "Công an phường Phú Mỹ _x000D__x000D_
 _x000D__x000D_
  tỉnh Bà Rịa - Vũng Tàu")</f>
        <v>Công an phường Phú Mỹ _x000D__x000D_
 _x000D__x000D_
  tỉnh Bà Rịa - Vũng Tàu</v>
      </c>
      <c r="C164" s="19" t="s">
        <v>12</v>
      </c>
      <c r="D164" s="19" t="s">
        <v>13</v>
      </c>
      <c r="E164" s="20" t="s">
        <v>14</v>
      </c>
      <c r="F164" s="20" t="s">
        <v>14</v>
      </c>
      <c r="G164" s="20" t="s">
        <v>14</v>
      </c>
      <c r="H164" s="20" t="s">
        <v>15</v>
      </c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x14ac:dyDescent="0.25">
      <c r="A165" s="17">
        <v>25164</v>
      </c>
      <c r="B165" s="18" t="str">
        <f>HYPERLINK("https://phumy.baria-vungtau.gov.vn/", "UBND Ủy ban nhân dân phường Phú Mỹ _x000D__x000D_
 _x000D__x000D_
  tỉnh Bà Rịa - Vũng Tàu")</f>
        <v>UBND Ủy ban nhân dân phường Phú Mỹ _x000D__x000D_
 _x000D__x000D_
  tỉnh Bà Rịa - Vũng Tàu</v>
      </c>
      <c r="C165" s="19" t="s">
        <v>12</v>
      </c>
      <c r="D165" s="21"/>
      <c r="E165" s="20" t="s">
        <v>14</v>
      </c>
      <c r="F165" s="20" t="s">
        <v>14</v>
      </c>
      <c r="G165" s="20" t="s">
        <v>14</v>
      </c>
      <c r="H165" s="20" t="s">
        <v>14</v>
      </c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x14ac:dyDescent="0.25">
      <c r="A166" s="17">
        <v>25165</v>
      </c>
      <c r="B166" s="18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166" s="19" t="s">
        <v>12</v>
      </c>
      <c r="D166" s="19" t="s">
        <v>13</v>
      </c>
      <c r="E166" s="20" t="s">
        <v>14</v>
      </c>
      <c r="F166" s="20" t="s">
        <v>14</v>
      </c>
      <c r="G166" s="20" t="s">
        <v>14</v>
      </c>
      <c r="H166" s="20" t="s">
        <v>15</v>
      </c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x14ac:dyDescent="0.25">
      <c r="A167" s="17">
        <v>25166</v>
      </c>
      <c r="B167" s="18" t="str">
        <f>HYPERLINK("https://phutan.thanhphobentre.bentre.gov.vn/", "UBND Ủy ban nhân dân phường Phú Tân tỉnh Bến Tre")</f>
        <v>UBND Ủy ban nhân dân phường Phú Tân tỉnh Bến Tre</v>
      </c>
      <c r="C167" s="19" t="s">
        <v>12</v>
      </c>
      <c r="D167" s="21"/>
      <c r="E167" s="20" t="s">
        <v>14</v>
      </c>
      <c r="F167" s="20" t="s">
        <v>14</v>
      </c>
      <c r="G167" s="20" t="s">
        <v>14</v>
      </c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x14ac:dyDescent="0.25">
      <c r="A168" s="17">
        <v>25167</v>
      </c>
      <c r="B168" s="18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68" s="19" t="s">
        <v>12</v>
      </c>
      <c r="D168" s="19" t="s">
        <v>13</v>
      </c>
      <c r="E168" s="20" t="s">
        <v>14</v>
      </c>
      <c r="F168" s="20" t="s">
        <v>14</v>
      </c>
      <c r="G168" s="20" t="s">
        <v>14</v>
      </c>
      <c r="H168" s="20" t="s">
        <v>15</v>
      </c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x14ac:dyDescent="0.25">
      <c r="A169" s="17">
        <v>25168</v>
      </c>
      <c r="B169" s="18" t="str">
        <f>HYPERLINK("https://phuxa.thainguyencity.gov.vn/", "UBND Ủy ban nhân dân phường Phú Xá tỉnh Thái Nguyên")</f>
        <v>UBND Ủy ban nhân dân phường Phú Xá tỉnh Thái Nguyên</v>
      </c>
      <c r="C169" s="19" t="s">
        <v>12</v>
      </c>
      <c r="D169" s="21"/>
      <c r="E169" s="20" t="s">
        <v>14</v>
      </c>
      <c r="F169" s="20" t="s">
        <v>14</v>
      </c>
      <c r="G169" s="20" t="s">
        <v>14</v>
      </c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x14ac:dyDescent="0.25">
      <c r="A170" s="17">
        <v>25169</v>
      </c>
      <c r="B170" s="18" t="str">
        <f>HYPERLINK("https://www.facebook.com/ThanhnienPhuocHoa/", "Công an phường Phước Hoà _x000D__x000D_
 _x000D__x000D_
  tỉnh Khánh Hòa")</f>
        <v>Công an phường Phước Hoà _x000D__x000D_
 _x000D__x000D_
  tỉnh Khánh Hòa</v>
      </c>
      <c r="C170" s="19" t="s">
        <v>12</v>
      </c>
      <c r="D170" s="19" t="s">
        <v>13</v>
      </c>
      <c r="E170" s="20" t="s">
        <v>14</v>
      </c>
      <c r="F170" s="20" t="s">
        <v>14</v>
      </c>
      <c r="G170" s="20" t="s">
        <v>14</v>
      </c>
      <c r="H170" s="20" t="s">
        <v>15</v>
      </c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x14ac:dyDescent="0.25">
      <c r="A171" s="17">
        <v>25170</v>
      </c>
      <c r="B171" s="18" t="str">
        <f>HYPERLINK("https://bienhoa.dongnai.gov.vn/Pages/gioithieu.aspx?CatID=116", "UBND Ủy ban nhân dân phường Phước Hoà _x000D__x000D_
 _x000D__x000D_
  tỉnh Khánh Hòa")</f>
        <v>UBND Ủy ban nhân dân phường Phước Hoà _x000D__x000D_
 _x000D__x000D_
  tỉnh Khánh Hòa</v>
      </c>
      <c r="C171" s="19" t="s">
        <v>12</v>
      </c>
      <c r="D171" s="21"/>
      <c r="E171" s="20" t="s">
        <v>14</v>
      </c>
      <c r="F171" s="20" t="s">
        <v>14</v>
      </c>
      <c r="G171" s="20" t="s">
        <v>14</v>
      </c>
      <c r="H171" s="20" t="s">
        <v>14</v>
      </c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x14ac:dyDescent="0.25">
      <c r="A172" s="17">
        <v>25171</v>
      </c>
      <c r="B172" s="18" t="s">
        <v>191</v>
      </c>
      <c r="C172" s="22" t="s">
        <v>14</v>
      </c>
      <c r="D172" s="19" t="s">
        <v>13</v>
      </c>
      <c r="E172" s="20" t="s">
        <v>14</v>
      </c>
      <c r="F172" s="20" t="s">
        <v>14</v>
      </c>
      <c r="G172" s="20" t="s">
        <v>14</v>
      </c>
      <c r="H172" s="20" t="s">
        <v>15</v>
      </c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x14ac:dyDescent="0.25">
      <c r="A173" s="17">
        <v>25172</v>
      </c>
      <c r="B173" s="18" t="str">
        <f>HYPERLINK("https://bienhoa.dongnai.gov.vn/Pages/gioithieu.aspx?CatID=117", "UBND Ủy ban nhân dân phường Phước Tân _x000D__x000D_
 _x000D__x000D_
  tỉnh Đồng Nai")</f>
        <v>UBND Ủy ban nhân dân phường Phước Tân _x000D__x000D_
 _x000D__x000D_
  tỉnh Đồng Nai</v>
      </c>
      <c r="C173" s="19" t="s">
        <v>12</v>
      </c>
      <c r="D173" s="21"/>
      <c r="E173" s="20" t="s">
        <v>14</v>
      </c>
      <c r="F173" s="20" t="s">
        <v>14</v>
      </c>
      <c r="G173" s="20" t="s">
        <v>14</v>
      </c>
      <c r="H173" s="20" t="s">
        <v>14</v>
      </c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x14ac:dyDescent="0.25">
      <c r="A174" s="17">
        <v>25173</v>
      </c>
      <c r="B174" s="18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174" s="19" t="s">
        <v>12</v>
      </c>
      <c r="D174" s="19" t="s">
        <v>13</v>
      </c>
      <c r="E174" s="20" t="s">
        <v>14</v>
      </c>
      <c r="F174" s="20" t="s">
        <v>14</v>
      </c>
      <c r="G174" s="20" t="s">
        <v>14</v>
      </c>
      <c r="H174" s="20" t="s">
        <v>15</v>
      </c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x14ac:dyDescent="0.25">
      <c r="A175" s="17">
        <v>25174</v>
      </c>
      <c r="B175" s="18" t="str">
        <f>HYPERLINK("http://phamngulao.tphaiduong.haiduong.gov.vn/", "UBND Ủy ban nhân dân phường Phạm Ngũ Lão tỉnh Hải Dương")</f>
        <v>UBND Ủy ban nhân dân phường Phạm Ngũ Lão tỉnh Hải Dương</v>
      </c>
      <c r="C175" s="19" t="s">
        <v>12</v>
      </c>
      <c r="D175" s="21"/>
      <c r="E175" s="20" t="s">
        <v>14</v>
      </c>
      <c r="F175" s="20" t="s">
        <v>14</v>
      </c>
      <c r="G175" s="20" t="s">
        <v>14</v>
      </c>
      <c r="H175" s="20" t="s">
        <v>14</v>
      </c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x14ac:dyDescent="0.25">
      <c r="A176" s="17">
        <v>25175</v>
      </c>
      <c r="B176" s="18" t="str">
        <f>HYPERLINK("https://www.facebook.com/phuongphandinhphung/", "Công an phường Phan Đình Phùng _x000D__x000D_
 _x000D__x000D_
  tỉnh Hưng Yên")</f>
        <v>Công an phường Phan Đình Phùng _x000D__x000D_
 _x000D__x000D_
  tỉnh Hưng Yên</v>
      </c>
      <c r="C176" s="19" t="s">
        <v>12</v>
      </c>
      <c r="D176" s="19" t="s">
        <v>13</v>
      </c>
      <c r="E176" s="20" t="s">
        <v>14</v>
      </c>
      <c r="F176" s="20" t="s">
        <v>14</v>
      </c>
      <c r="G176" s="20" t="s">
        <v>14</v>
      </c>
      <c r="H176" s="20" t="s">
        <v>15</v>
      </c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x14ac:dyDescent="0.25">
      <c r="A177" s="17">
        <v>25176</v>
      </c>
      <c r="B177" s="18" t="str">
        <f>HYPERLINK("https://dichvucong.namdinh.gov.vn/portaldvc/KenhTin/dich-vu-cong-truc-tuyen.aspx?_dv=20342527-4469-C599-EB08-9B6EBD0EC40C", "UBND Ủy ban nhân dân phường Phan Đình Phùng _x000D__x000D_
 _x000D__x000D_
  tỉnh Hưng Yên")</f>
        <v>UBND Ủy ban nhân dân phường Phan Đình Phùng _x000D__x000D_
 _x000D__x000D_
  tỉnh Hưng Yên</v>
      </c>
      <c r="C177" s="19" t="s">
        <v>12</v>
      </c>
      <c r="D177" s="21"/>
      <c r="E177" s="20" t="s">
        <v>14</v>
      </c>
      <c r="F177" s="20" t="s">
        <v>14</v>
      </c>
      <c r="G177" s="20" t="s">
        <v>14</v>
      </c>
      <c r="H177" s="20" t="s">
        <v>14</v>
      </c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x14ac:dyDescent="0.25">
      <c r="A178" s="17">
        <v>25177</v>
      </c>
      <c r="B178" s="18" t="s">
        <v>27</v>
      </c>
      <c r="C178" s="22" t="s">
        <v>14</v>
      </c>
      <c r="D178" s="19" t="s">
        <v>13</v>
      </c>
      <c r="E178" s="20" t="s">
        <v>14</v>
      </c>
      <c r="F178" s="20" t="s">
        <v>14</v>
      </c>
      <c r="G178" s="20" t="s">
        <v>14</v>
      </c>
      <c r="H178" s="20" t="s">
        <v>15</v>
      </c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x14ac:dyDescent="0.25">
      <c r="A179" s="17">
        <v>25178</v>
      </c>
      <c r="B179" s="18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179" s="19" t="s">
        <v>12</v>
      </c>
      <c r="D179" s="21"/>
      <c r="E179" s="20" t="s">
        <v>14</v>
      </c>
      <c r="F179" s="20" t="s">
        <v>14</v>
      </c>
      <c r="G179" s="20" t="s">
        <v>14</v>
      </c>
      <c r="H179" s="20" t="s">
        <v>14</v>
      </c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x14ac:dyDescent="0.25">
      <c r="A180" s="17">
        <v>25179</v>
      </c>
      <c r="B180" s="18" t="str">
        <f>HYPERLINK("https://www.facebook.com/p/C%C3%B4ng-an-ph%C6%B0%E1%BB%9Dng-Qu%E1%BA%A3ng-%C4%90%C3%B4ng-TP-Thanh-Ho%C3%A1-100027654767657/", "Công an phường Quảng Đông tỉnh Thanh Hóa")</f>
        <v>Công an phường Quảng Đông tỉnh Thanh Hóa</v>
      </c>
      <c r="C180" s="19" t="s">
        <v>12</v>
      </c>
      <c r="D180" s="19" t="s">
        <v>13</v>
      </c>
      <c r="E180" s="20" t="s">
        <v>14</v>
      </c>
      <c r="F180" s="20" t="s">
        <v>14</v>
      </c>
      <c r="G180" s="20" t="s">
        <v>14</v>
      </c>
      <c r="H180" s="20" t="s">
        <v>15</v>
      </c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x14ac:dyDescent="0.25">
      <c r="A181" s="17">
        <v>25180</v>
      </c>
      <c r="B181" s="18" t="str">
        <f>HYPERLINK("https://quangchau.samson.thanhhoa.gov.vn/", "UBND Ủy ban nhân dân phường Quảng Đông tỉnh Thanh Hóa")</f>
        <v>UBND Ủy ban nhân dân phường Quảng Đông tỉnh Thanh Hóa</v>
      </c>
      <c r="C181" s="19" t="s">
        <v>12</v>
      </c>
      <c r="D181" s="21"/>
      <c r="E181" s="20" t="s">
        <v>14</v>
      </c>
      <c r="F181" s="20" t="s">
        <v>14</v>
      </c>
      <c r="G181" s="20" t="s">
        <v>14</v>
      </c>
      <c r="H181" s="20" t="s">
        <v>14</v>
      </c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x14ac:dyDescent="0.25">
      <c r="A182" s="17">
        <v>25181</v>
      </c>
      <c r="B182" s="18" t="s">
        <v>28</v>
      </c>
      <c r="C182" s="22" t="s">
        <v>14</v>
      </c>
      <c r="D182" s="19" t="s">
        <v>13</v>
      </c>
      <c r="E182" s="20" t="s">
        <v>14</v>
      </c>
      <c r="F182" s="20" t="s">
        <v>14</v>
      </c>
      <c r="G182" s="20" t="s">
        <v>14</v>
      </c>
      <c r="H182" s="20" t="s">
        <v>15</v>
      </c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x14ac:dyDescent="0.25">
      <c r="A183" s="17">
        <v>25182</v>
      </c>
      <c r="B183" s="18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183" s="19" t="s">
        <v>12</v>
      </c>
      <c r="D183" s="21"/>
      <c r="E183" s="20" t="s">
        <v>14</v>
      </c>
      <c r="F183" s="20" t="s">
        <v>14</v>
      </c>
      <c r="G183" s="20" t="s">
        <v>14</v>
      </c>
      <c r="H183" s="20" t="s">
        <v>14</v>
      </c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x14ac:dyDescent="0.25">
      <c r="A184" s="17">
        <v>25183</v>
      </c>
      <c r="B184" s="18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184" s="19" t="s">
        <v>12</v>
      </c>
      <c r="D184" s="19" t="s">
        <v>13</v>
      </c>
      <c r="E184" s="20" t="s">
        <v>14</v>
      </c>
      <c r="F184" s="20" t="s">
        <v>14</v>
      </c>
      <c r="G184" s="20" t="s">
        <v>14</v>
      </c>
      <c r="H184" s="20" t="s">
        <v>15</v>
      </c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x14ac:dyDescent="0.25">
      <c r="A185" s="17">
        <v>25184</v>
      </c>
      <c r="B185" s="18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185" s="19" t="s">
        <v>12</v>
      </c>
      <c r="D185" s="21"/>
      <c r="E185" s="20" t="s">
        <v>14</v>
      </c>
      <c r="F185" s="20" t="s">
        <v>14</v>
      </c>
      <c r="G185" s="20" t="s">
        <v>14</v>
      </c>
      <c r="H185" s="20" t="s">
        <v>14</v>
      </c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x14ac:dyDescent="0.25">
      <c r="A186" s="17">
        <v>25185</v>
      </c>
      <c r="B186" s="18" t="str">
        <f>HYPERLINK("https://www.facebook.com/capquangthinh.th.vn/?locale=vi_VN", "Công an phường Quảng Thịnh tỉnh Thanh Hóa")</f>
        <v>Công an phường Quảng Thịnh tỉnh Thanh Hóa</v>
      </c>
      <c r="C186" s="19" t="s">
        <v>12</v>
      </c>
      <c r="D186" s="19" t="s">
        <v>13</v>
      </c>
      <c r="E186" s="20" t="s">
        <v>14</v>
      </c>
      <c r="F186" s="20" t="s">
        <v>14</v>
      </c>
      <c r="G186" s="20" t="s">
        <v>14</v>
      </c>
      <c r="H186" s="20" t="s">
        <v>15</v>
      </c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x14ac:dyDescent="0.25">
      <c r="A187" s="17">
        <v>25186</v>
      </c>
      <c r="B187" s="18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187" s="19" t="s">
        <v>12</v>
      </c>
      <c r="D187" s="21"/>
      <c r="E187" s="20" t="s">
        <v>14</v>
      </c>
      <c r="F187" s="20" t="s">
        <v>14</v>
      </c>
      <c r="G187" s="20" t="s">
        <v>14</v>
      </c>
      <c r="H187" s="20" t="s">
        <v>14</v>
      </c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x14ac:dyDescent="0.25">
      <c r="A188" s="17">
        <v>25187</v>
      </c>
      <c r="B188" s="18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188" s="19" t="s">
        <v>12</v>
      </c>
      <c r="D188" s="19" t="s">
        <v>13</v>
      </c>
      <c r="E188" s="20" t="s">
        <v>14</v>
      </c>
      <c r="F188" s="20" t="s">
        <v>14</v>
      </c>
      <c r="G188" s="20" t="s">
        <v>14</v>
      </c>
      <c r="H188" s="20" t="s">
        <v>15</v>
      </c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x14ac:dyDescent="0.25">
      <c r="A189" s="17">
        <v>25188</v>
      </c>
      <c r="B189" s="18" t="str">
        <f>HYPERLINK("https://quangvinh.samson.thanhhoa.gov.vn/", "UBND Ủy ban nhân dân phường Quảng Vinh tỉnh Thanh Hóa")</f>
        <v>UBND Ủy ban nhân dân phường Quảng Vinh tỉnh Thanh Hóa</v>
      </c>
      <c r="C189" s="19" t="s">
        <v>12</v>
      </c>
      <c r="D189" s="21"/>
      <c r="E189" s="20" t="s">
        <v>14</v>
      </c>
      <c r="F189" s="20" t="s">
        <v>14</v>
      </c>
      <c r="G189" s="20" t="s">
        <v>14</v>
      </c>
      <c r="H189" s="20" t="s">
        <v>14</v>
      </c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x14ac:dyDescent="0.25">
      <c r="A190" s="17">
        <v>25189</v>
      </c>
      <c r="B190" s="18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190" s="19" t="s">
        <v>12</v>
      </c>
      <c r="D190" s="19" t="s">
        <v>13</v>
      </c>
      <c r="E190" s="20" t="s">
        <v>14</v>
      </c>
      <c r="F190" s="20" t="s">
        <v>14</v>
      </c>
      <c r="G190" s="20" t="s">
        <v>14</v>
      </c>
      <c r="H190" s="20" t="s">
        <v>15</v>
      </c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x14ac:dyDescent="0.25">
      <c r="A191" s="17">
        <v>25190</v>
      </c>
      <c r="B191" s="18" t="str">
        <f>HYPERLINK("https://quyettam.thanhpho.sonla.gov.vn/lanh-dao-ubnd-phuong-quyet-tam", "UBND Ủy ban nhân dân phường Quyết Tâm tỉnh Sơn La")</f>
        <v>UBND Ủy ban nhân dân phường Quyết Tâm tỉnh Sơn La</v>
      </c>
      <c r="C191" s="19" t="s">
        <v>12</v>
      </c>
      <c r="D191" s="21"/>
      <c r="E191" s="20" t="s">
        <v>14</v>
      </c>
      <c r="F191" s="20" t="s">
        <v>14</v>
      </c>
      <c r="G191" s="20" t="s">
        <v>14</v>
      </c>
      <c r="H191" s="20" t="s">
        <v>14</v>
      </c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x14ac:dyDescent="0.25">
      <c r="A192" s="17">
        <v>25191</v>
      </c>
      <c r="B192" s="18" t="s">
        <v>29</v>
      </c>
      <c r="C192" s="22" t="s">
        <v>14</v>
      </c>
      <c r="D192" s="19" t="s">
        <v>13</v>
      </c>
      <c r="E192" s="20" t="s">
        <v>14</v>
      </c>
      <c r="F192" s="20" t="s">
        <v>14</v>
      </c>
      <c r="G192" s="20" t="s">
        <v>14</v>
      </c>
      <c r="H192" s="20" t="s">
        <v>15</v>
      </c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x14ac:dyDescent="0.25">
      <c r="A193" s="17">
        <v>25192</v>
      </c>
      <c r="B193" s="18" t="str">
        <f>HYPERLINK("https://thanhpho.laichau.gov.vn/", "UBND Ủy ban nhân dân phường Quyết Thắng tỉnh Lai Châu")</f>
        <v>UBND Ủy ban nhân dân phường Quyết Thắng tỉnh Lai Châu</v>
      </c>
      <c r="C193" s="19" t="s">
        <v>12</v>
      </c>
      <c r="D193" s="21"/>
      <c r="E193" s="20" t="s">
        <v>14</v>
      </c>
      <c r="F193" s="20" t="s">
        <v>14</v>
      </c>
      <c r="G193" s="20" t="s">
        <v>14</v>
      </c>
      <c r="H193" s="20" t="s">
        <v>14</v>
      </c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x14ac:dyDescent="0.25">
      <c r="A194" s="17">
        <v>25193</v>
      </c>
      <c r="B194" s="18" t="str">
        <f>HYPERLINK("https://www.facebook.com/p/UBND-Ph%C6%B0%E1%BB%9Dng-S%C6%A1n-Phong-100063555039148/", "Công an phường Sơn Phong _x000D__x000D_
 _x000D__x000D_
  tỉnh Quảng Nam")</f>
        <v>Công an phường Sơn Phong _x000D__x000D_
 _x000D__x000D_
  tỉnh Quảng Nam</v>
      </c>
      <c r="C194" s="19" t="s">
        <v>12</v>
      </c>
      <c r="D194" s="19" t="s">
        <v>13</v>
      </c>
      <c r="E194" s="20" t="s">
        <v>14</v>
      </c>
      <c r="F194" s="20" t="s">
        <v>14</v>
      </c>
      <c r="G194" s="20" t="s">
        <v>14</v>
      </c>
      <c r="H194" s="20" t="s">
        <v>15</v>
      </c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x14ac:dyDescent="0.25">
      <c r="A195" s="17">
        <v>25194</v>
      </c>
      <c r="B195" s="18" t="str">
        <f>HYPERLINK("http://hoian.gov.vn/sonphong/pages/detail.aspx?IDBaiViet=17216", "UBND Ủy ban nhân dân phường Sơn Phong _x000D__x000D_
 _x000D__x000D_
  tỉnh Quảng Nam")</f>
        <v>UBND Ủy ban nhân dân phường Sơn Phong _x000D__x000D_
 _x000D__x000D_
  tỉnh Quảng Nam</v>
      </c>
      <c r="C195" s="19" t="s">
        <v>12</v>
      </c>
      <c r="D195" s="21"/>
      <c r="E195" s="20" t="s">
        <v>14</v>
      </c>
      <c r="F195" s="20" t="s">
        <v>14</v>
      </c>
      <c r="G195" s="20" t="s">
        <v>14</v>
      </c>
      <c r="H195" s="20" t="s">
        <v>14</v>
      </c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x14ac:dyDescent="0.25">
      <c r="A196" s="17">
        <v>25195</v>
      </c>
      <c r="B196" s="18" t="str">
        <f>HYPERLINK("https://www.facebook.com/p/C%C3%B4ng-an-Ph%C6%B0%E1%BB%9Dng-T%C3%A0o-Xuy%C3%AAn-TP-Thanh-H%C3%B3a-100028941743157/", "Công an phường Tào Xuyên tỉnh Thanh Hóa")</f>
        <v>Công an phường Tào Xuyên tỉnh Thanh Hóa</v>
      </c>
      <c r="C196" s="19" t="s">
        <v>12</v>
      </c>
      <c r="D196" s="19" t="s">
        <v>13</v>
      </c>
      <c r="E196" s="20" t="s">
        <v>14</v>
      </c>
      <c r="F196" s="20" t="s">
        <v>14</v>
      </c>
      <c r="G196" s="20" t="s">
        <v>14</v>
      </c>
      <c r="H196" s="20" t="s">
        <v>15</v>
      </c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x14ac:dyDescent="0.25">
      <c r="A197" s="17">
        <v>25196</v>
      </c>
      <c r="B197" s="18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tỉnh Thanh Hóa")</f>
        <v>UBND Ủy ban nhân dân phường Tào Xuyên tỉnh Thanh Hóa</v>
      </c>
      <c r="C197" s="19" t="s">
        <v>12</v>
      </c>
      <c r="D197" s="21"/>
      <c r="E197" s="20" t="s">
        <v>14</v>
      </c>
      <c r="F197" s="20" t="s">
        <v>14</v>
      </c>
      <c r="G197" s="20" t="s">
        <v>14</v>
      </c>
      <c r="H197" s="20" t="s">
        <v>14</v>
      </c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x14ac:dyDescent="0.25">
      <c r="A198" s="17">
        <v>25197</v>
      </c>
      <c r="B198" s="18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198" s="19" t="s">
        <v>12</v>
      </c>
      <c r="D198" s="19" t="s">
        <v>13</v>
      </c>
      <c r="E198" s="20" t="s">
        <v>14</v>
      </c>
      <c r="F198" s="20" t="s">
        <v>14</v>
      </c>
      <c r="G198" s="20" t="s">
        <v>14</v>
      </c>
      <c r="H198" s="20" t="s">
        <v>15</v>
      </c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x14ac:dyDescent="0.25">
      <c r="A199" s="17">
        <v>25198</v>
      </c>
      <c r="B199" s="18" t="str">
        <f>HYPERLINK("https://bencat.binhduong.gov.vn/gioi-thieu/ubnd-xa-phuong", "UBND Ủy ban nhân dân phường Tân Định tỉnh Bình Dương")</f>
        <v>UBND Ủy ban nhân dân phường Tân Định tỉnh Bình Dương</v>
      </c>
      <c r="C199" s="19" t="s">
        <v>12</v>
      </c>
      <c r="D199" s="21"/>
      <c r="E199" s="20" t="s">
        <v>14</v>
      </c>
      <c r="F199" s="20" t="s">
        <v>14</v>
      </c>
      <c r="G199" s="20" t="s">
        <v>14</v>
      </c>
      <c r="H199" s="20" t="s">
        <v>14</v>
      </c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x14ac:dyDescent="0.25">
      <c r="A200" s="17">
        <v>25199</v>
      </c>
      <c r="B200" s="18" t="s">
        <v>192</v>
      </c>
      <c r="C200" s="22" t="s">
        <v>14</v>
      </c>
      <c r="D200" s="19" t="s">
        <v>13</v>
      </c>
      <c r="E200" s="20" t="s">
        <v>14</v>
      </c>
      <c r="F200" s="20" t="s">
        <v>14</v>
      </c>
      <c r="G200" s="20" t="s">
        <v>14</v>
      </c>
      <c r="H200" s="20" t="s">
        <v>15</v>
      </c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x14ac:dyDescent="0.25">
      <c r="A201" s="17">
        <v>25200</v>
      </c>
      <c r="B201" s="18" t="str">
        <f>HYPERLINK("https://www.quangninh.gov.vn/donvi/TXQuangYen/Trang/ChiTietBVGioiThieu.aspx?bvid=210", "UBND Ủy ban nhân dân phường Tân An _x000D__x000D_
 _x000D__x000D_
  tỉnh Tuyên Quang")</f>
        <v>UBND Ủy ban nhân dân phường Tân An _x000D__x000D_
 _x000D__x000D_
  tỉnh Tuyên Quang</v>
      </c>
      <c r="C201" s="19" t="s">
        <v>12</v>
      </c>
      <c r="D201" s="21"/>
      <c r="E201" s="20" t="s">
        <v>14</v>
      </c>
      <c r="F201" s="20" t="s">
        <v>14</v>
      </c>
      <c r="G201" s="20" t="s">
        <v>14</v>
      </c>
      <c r="H201" s="20" t="s">
        <v>14</v>
      </c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x14ac:dyDescent="0.25">
      <c r="A202" s="17">
        <v>25201</v>
      </c>
      <c r="B202" s="18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202" s="19" t="s">
        <v>12</v>
      </c>
      <c r="D202" s="19" t="s">
        <v>13</v>
      </c>
      <c r="E202" s="20" t="s">
        <v>14</v>
      </c>
      <c r="F202" s="20" t="s">
        <v>14</v>
      </c>
      <c r="G202" s="20" t="s">
        <v>14</v>
      </c>
      <c r="H202" s="20" t="s">
        <v>15</v>
      </c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x14ac:dyDescent="0.25">
      <c r="A203" s="17">
        <v>25202</v>
      </c>
      <c r="B203" s="18" t="s">
        <v>30</v>
      </c>
      <c r="C203" s="19" t="s">
        <v>12</v>
      </c>
      <c r="D203" s="21"/>
      <c r="E203" s="20" t="s">
        <v>14</v>
      </c>
      <c r="F203" s="20" t="s">
        <v>14</v>
      </c>
      <c r="G203" s="20" t="s">
        <v>14</v>
      </c>
      <c r="H203" s="20" t="s">
        <v>14</v>
      </c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x14ac:dyDescent="0.25">
      <c r="A204" s="17">
        <v>25203</v>
      </c>
      <c r="B204" s="18" t="str">
        <f>HYPERLINK("https://www.facebook.com/p/C%C3%B4ng-An-Ph%C6%B0%E1%BB%9Dng-T%C3%A2n-Ng%C3%A3i-TP-V%C4%A9nh-Long-100080468944537/", "Công an phường Tân Ngãi tỉnh Vĩnh Long")</f>
        <v>Công an phường Tân Ngãi tỉnh Vĩnh Long</v>
      </c>
      <c r="C204" s="19" t="s">
        <v>12</v>
      </c>
      <c r="D204" s="19" t="s">
        <v>13</v>
      </c>
      <c r="E204" s="20" t="s">
        <v>14</v>
      </c>
      <c r="F204" s="20" t="s">
        <v>14</v>
      </c>
      <c r="G204" s="20" t="s">
        <v>14</v>
      </c>
      <c r="H204" s="20" t="s">
        <v>15</v>
      </c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x14ac:dyDescent="0.25">
      <c r="A205" s="17">
        <v>25204</v>
      </c>
      <c r="B205" s="18" t="str">
        <f>HYPERLINK("https://portal.vinhlong.gov.vn/portal/wptanngai/wpx/page/content.cpx?menu=36aae5159bb3a3aa6040605e", "UBND Ủy ban nhân dân phường Tân Ngãi tỉnh Vĩnh Long")</f>
        <v>UBND Ủy ban nhân dân phường Tân Ngãi tỉnh Vĩnh Long</v>
      </c>
      <c r="C205" s="19" t="s">
        <v>12</v>
      </c>
      <c r="D205" s="21"/>
      <c r="E205" s="20" t="s">
        <v>14</v>
      </c>
      <c r="F205" s="20" t="s">
        <v>14</v>
      </c>
      <c r="G205" s="20" t="s">
        <v>14</v>
      </c>
      <c r="H205" s="20" t="s">
        <v>14</v>
      </c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x14ac:dyDescent="0.25">
      <c r="A206" s="17">
        <v>25205</v>
      </c>
      <c r="B206" s="18" t="s">
        <v>31</v>
      </c>
      <c r="C206" s="22" t="s">
        <v>14</v>
      </c>
      <c r="D206" s="19" t="s">
        <v>13</v>
      </c>
      <c r="E206" s="20" t="s">
        <v>14</v>
      </c>
      <c r="F206" s="20" t="s">
        <v>14</v>
      </c>
      <c r="G206" s="20" t="s">
        <v>14</v>
      </c>
      <c r="H206" s="20" t="s">
        <v>15</v>
      </c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x14ac:dyDescent="0.25">
      <c r="A207" s="17">
        <v>25206</v>
      </c>
      <c r="B207" s="18" t="str">
        <f>HYPERLINK("https://thanhpho.tuyenquang.gov.vn/", "UBND Ủy ban nhân dân phường Tân Quang tỉnh Tuyên Quang")</f>
        <v>UBND Ủy ban nhân dân phường Tân Quang tỉnh Tuyên Quang</v>
      </c>
      <c r="C207" s="19" t="s">
        <v>12</v>
      </c>
      <c r="D207" s="21"/>
      <c r="E207" s="20" t="s">
        <v>14</v>
      </c>
      <c r="F207" s="20" t="s">
        <v>14</v>
      </c>
      <c r="G207" s="20" t="s">
        <v>14</v>
      </c>
      <c r="H207" s="20" t="s">
        <v>14</v>
      </c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x14ac:dyDescent="0.25">
      <c r="A208" s="17">
        <v>25207</v>
      </c>
      <c r="B208" s="18" t="str">
        <f>HYPERLINK("https://www.facebook.com/p/C%C3%B4ng-an-ph%C6%B0%E1%BB%9Dng-T%C3%A2y-S%C6%A1n-Tp-Pleiku-100057077485355/", "Công an phường Tây Sơn _x000D__x000D_
 _x000D__x000D_
  tỉnh Gia Lai")</f>
        <v>Công an phường Tây Sơn _x000D__x000D_
 _x000D__x000D_
  tỉnh Gia Lai</v>
      </c>
      <c r="C208" s="19" t="s">
        <v>12</v>
      </c>
      <c r="D208" s="19" t="s">
        <v>13</v>
      </c>
      <c r="E208" s="20" t="s">
        <v>14</v>
      </c>
      <c r="F208" s="20" t="s">
        <v>14</v>
      </c>
      <c r="G208" s="20" t="s">
        <v>14</v>
      </c>
      <c r="H208" s="20" t="s">
        <v>15</v>
      </c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x14ac:dyDescent="0.25">
      <c r="A209" s="17">
        <v>25208</v>
      </c>
      <c r="B209" s="18" t="str">
        <f>HYPERLINK("https://ankhe.gialai.gov.vn/Phuong-Tay-Son/Gioi-thieu/Qua-trinh-hinh-thanh-va-phat-trien.aspx", "UBND Ủy ban nhân dân phường Tây Sơn _x000D__x000D_
 _x000D__x000D_
  tỉnh Gia Lai")</f>
        <v>UBND Ủy ban nhân dân phường Tây Sơn _x000D__x000D_
 _x000D__x000D_
  tỉnh Gia Lai</v>
      </c>
      <c r="C209" s="19" t="s">
        <v>12</v>
      </c>
      <c r="D209" s="21"/>
      <c r="E209" s="20" t="s">
        <v>14</v>
      </c>
      <c r="F209" s="20" t="s">
        <v>14</v>
      </c>
      <c r="G209" s="20" t="s">
        <v>14</v>
      </c>
      <c r="H209" s="20" t="s">
        <v>14</v>
      </c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x14ac:dyDescent="0.25">
      <c r="A210" s="17">
        <v>25209</v>
      </c>
      <c r="B210" s="18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210" s="19" t="s">
        <v>12</v>
      </c>
      <c r="D210" s="19" t="s">
        <v>13</v>
      </c>
      <c r="E210" s="20" t="s">
        <v>14</v>
      </c>
      <c r="F210" s="20" t="s">
        <v>14</v>
      </c>
      <c r="G210" s="20" t="s">
        <v>14</v>
      </c>
      <c r="H210" s="20" t="s">
        <v>15</v>
      </c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x14ac:dyDescent="0.25">
      <c r="A211" s="17">
        <v>25210</v>
      </c>
      <c r="B211" s="18" t="str">
        <f>HYPERLINK("https://tichluong.thainguyencity.gov.vn/", "UBND Ủy ban nhân dân phường Tích Lương tỉnh Thái Nguyên")</f>
        <v>UBND Ủy ban nhân dân phường Tích Lương tỉnh Thái Nguyên</v>
      </c>
      <c r="C211" s="19" t="s">
        <v>12</v>
      </c>
      <c r="D211" s="21"/>
      <c r="E211" s="20" t="s">
        <v>14</v>
      </c>
      <c r="F211" s="20" t="s">
        <v>14</v>
      </c>
      <c r="G211" s="20" t="s">
        <v>14</v>
      </c>
      <c r="H211" s="20" t="s">
        <v>14</v>
      </c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x14ac:dyDescent="0.25">
      <c r="A212" s="17">
        <v>25211</v>
      </c>
      <c r="B212" s="18" t="s">
        <v>193</v>
      </c>
      <c r="C212" s="22" t="s">
        <v>14</v>
      </c>
      <c r="D212" s="19" t="s">
        <v>13</v>
      </c>
      <c r="E212" s="20" t="s">
        <v>14</v>
      </c>
      <c r="F212" s="20" t="s">
        <v>14</v>
      </c>
      <c r="G212" s="20" t="s">
        <v>14</v>
      </c>
      <c r="H212" s="20" t="s">
        <v>15</v>
      </c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x14ac:dyDescent="0.25">
      <c r="A213" s="17">
        <v>25212</v>
      </c>
      <c r="B213" s="18" t="str">
        <f>HYPERLINK("https://vpubnd.kiengiang.gov.vn/m/165/2110/Quyet-dinh-so-03-QD-UBND-ngay-03-01-2018.html", "UBND Ủy ban nhân dân phường Tô Châu _x000D__x000D_
 _x000D__x000D_
  tỉnh Kiên Giang")</f>
        <v>UBND Ủy ban nhân dân phường Tô Châu _x000D__x000D_
 _x000D__x000D_
  tỉnh Kiên Giang</v>
      </c>
      <c r="C213" s="19" t="s">
        <v>12</v>
      </c>
      <c r="D213" s="21"/>
      <c r="E213" s="20" t="s">
        <v>14</v>
      </c>
      <c r="F213" s="20" t="s">
        <v>14</v>
      </c>
      <c r="G213" s="20" t="s">
        <v>14</v>
      </c>
      <c r="H213" s="20" t="s">
        <v>14</v>
      </c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x14ac:dyDescent="0.25">
      <c r="A214" s="17">
        <v>25213</v>
      </c>
      <c r="B214" s="18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214" s="19" t="s">
        <v>12</v>
      </c>
      <c r="D214" s="19" t="s">
        <v>13</v>
      </c>
      <c r="E214" s="20" t="s">
        <v>14</v>
      </c>
      <c r="F214" s="20" t="s">
        <v>14</v>
      </c>
      <c r="G214" s="20" t="s">
        <v>14</v>
      </c>
      <c r="H214" s="20" t="s">
        <v>15</v>
      </c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x14ac:dyDescent="0.25">
      <c r="A215" s="17">
        <v>25214</v>
      </c>
      <c r="B215" s="18" t="str">
        <f>HYPERLINK("https://tohieu.thanhpho.sonla.gov.vn/", "UBND Ủy ban nhân dân phường Tô Hiệu tỉnh Sơn La")</f>
        <v>UBND Ủy ban nhân dân phường Tô Hiệu tỉnh Sơn La</v>
      </c>
      <c r="C215" s="19" t="s">
        <v>12</v>
      </c>
      <c r="D215" s="21"/>
      <c r="E215" s="20" t="s">
        <v>14</v>
      </c>
      <c r="F215" s="20" t="s">
        <v>14</v>
      </c>
      <c r="G215" s="20" t="s">
        <v>14</v>
      </c>
      <c r="H215" s="20" t="s">
        <v>14</v>
      </c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x14ac:dyDescent="0.25">
      <c r="A216" s="17">
        <v>25215</v>
      </c>
      <c r="B216" s="18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216" s="19" t="s">
        <v>12</v>
      </c>
      <c r="D216" s="19" t="s">
        <v>13</v>
      </c>
      <c r="E216" s="20" t="s">
        <v>14</v>
      </c>
      <c r="F216" s="20" t="s">
        <v>14</v>
      </c>
      <c r="G216" s="20" t="s">
        <v>14</v>
      </c>
      <c r="H216" s="20" t="s">
        <v>15</v>
      </c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x14ac:dyDescent="0.25">
      <c r="A217" s="17">
        <v>25216</v>
      </c>
      <c r="B217" s="18" t="str">
        <f>HYPERLINK("https://thachquy.hatinhcity.gov.vn/", "UBND Ủy ban nhân dân phường Thạch Quý tỉnh Hà Tĩnh")</f>
        <v>UBND Ủy ban nhân dân phường Thạch Quý tỉnh Hà Tĩnh</v>
      </c>
      <c r="C217" s="19" t="s">
        <v>12</v>
      </c>
      <c r="D217" s="21"/>
      <c r="E217" s="20" t="s">
        <v>14</v>
      </c>
      <c r="F217" s="20" t="s">
        <v>14</v>
      </c>
      <c r="G217" s="20" t="s">
        <v>14</v>
      </c>
      <c r="H217" s="20" t="s">
        <v>14</v>
      </c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x14ac:dyDescent="0.25">
      <c r="A218" s="17">
        <v>25217</v>
      </c>
      <c r="B218" s="18" t="str">
        <f>HYPERLINK("https://www.facebook.com/capthathung", "Công an phường Thất Hùng tỉnh Hải Dương")</f>
        <v>Công an phường Thất Hùng tỉnh Hải Dương</v>
      </c>
      <c r="C218" s="19" t="s">
        <v>12</v>
      </c>
      <c r="D218" s="19" t="s">
        <v>13</v>
      </c>
      <c r="E218" s="20" t="s">
        <v>14</v>
      </c>
      <c r="F218" s="20" t="s">
        <v>14</v>
      </c>
      <c r="G218" s="20" t="s">
        <v>14</v>
      </c>
      <c r="H218" s="20" t="s">
        <v>15</v>
      </c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x14ac:dyDescent="0.25">
      <c r="A219" s="17">
        <v>25218</v>
      </c>
      <c r="B219" s="18" t="str">
        <f>HYPERLINK("http://thathung.kinhmon.haiduong.gov.vn/", "UBND Ủy ban nhân dân phường Thất Hùng tỉnh Hải Dương")</f>
        <v>UBND Ủy ban nhân dân phường Thất Hùng tỉnh Hải Dương</v>
      </c>
      <c r="C219" s="19" t="s">
        <v>12</v>
      </c>
      <c r="D219" s="21"/>
      <c r="E219" s="20" t="s">
        <v>14</v>
      </c>
      <c r="F219" s="20" t="s">
        <v>14</v>
      </c>
      <c r="G219" s="20" t="s">
        <v>14</v>
      </c>
      <c r="H219" s="20" t="s">
        <v>14</v>
      </c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x14ac:dyDescent="0.25">
      <c r="A220" s="17">
        <v>25219</v>
      </c>
      <c r="B220" s="18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220" s="19" t="s">
        <v>12</v>
      </c>
      <c r="D220" s="19" t="s">
        <v>13</v>
      </c>
      <c r="E220" s="20" t="s">
        <v>14</v>
      </c>
      <c r="F220" s="20" t="s">
        <v>14</v>
      </c>
      <c r="G220" s="20" t="s">
        <v>14</v>
      </c>
      <c r="H220" s="20" t="s">
        <v>15</v>
      </c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x14ac:dyDescent="0.25">
      <c r="A221" s="17">
        <v>25220</v>
      </c>
      <c r="B221" s="18" t="str">
        <f>HYPERLINK("https://tpbacninh.bacninh.gov.vn/ubnd-phuong-thi-cau", "UBND Ủy ban nhân dân phường Thị Cầu tỉnh Bắc Ninh")</f>
        <v>UBND Ủy ban nhân dân phường Thị Cầu tỉnh Bắc Ninh</v>
      </c>
      <c r="C221" s="19" t="s">
        <v>12</v>
      </c>
      <c r="D221" s="21"/>
      <c r="E221" s="20" t="s">
        <v>14</v>
      </c>
      <c r="F221" s="20" t="s">
        <v>14</v>
      </c>
      <c r="G221" s="20" t="s">
        <v>14</v>
      </c>
      <c r="H221" s="20" t="s">
        <v>14</v>
      </c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x14ac:dyDescent="0.25">
      <c r="A222" s="17">
        <v>25221</v>
      </c>
      <c r="B222" s="18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222" s="19" t="s">
        <v>12</v>
      </c>
      <c r="D222" s="19" t="s">
        <v>13</v>
      </c>
      <c r="E222" s="20" t="s">
        <v>14</v>
      </c>
      <c r="F222" s="20" t="s">
        <v>14</v>
      </c>
      <c r="G222" s="20" t="s">
        <v>14</v>
      </c>
      <c r="H222" s="20" t="s">
        <v>15</v>
      </c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x14ac:dyDescent="0.25">
      <c r="A223" s="17">
        <v>25222</v>
      </c>
      <c r="B223" s="18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223" s="19" t="s">
        <v>12</v>
      </c>
      <c r="D223" s="21"/>
      <c r="E223" s="20" t="s">
        <v>14</v>
      </c>
      <c r="F223" s="20" t="s">
        <v>14</v>
      </c>
      <c r="G223" s="20" t="s">
        <v>14</v>
      </c>
      <c r="H223" s="20" t="s">
        <v>14</v>
      </c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x14ac:dyDescent="0.25">
      <c r="A224" s="17">
        <v>25223</v>
      </c>
      <c r="B224" s="18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4" s="19" t="s">
        <v>12</v>
      </c>
      <c r="D224" s="19" t="s">
        <v>13</v>
      </c>
      <c r="E224" s="20" t="s">
        <v>14</v>
      </c>
      <c r="F224" s="20" t="s">
        <v>14</v>
      </c>
      <c r="G224" s="20" t="s">
        <v>14</v>
      </c>
      <c r="H224" s="20" t="s">
        <v>15</v>
      </c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x14ac:dyDescent="0.25">
      <c r="A225" s="17">
        <v>25224</v>
      </c>
      <c r="B225" s="18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5" s="19" t="s">
        <v>12</v>
      </c>
      <c r="D225" s="21"/>
      <c r="E225" s="20" t="s">
        <v>14</v>
      </c>
      <c r="F225" s="20" t="s">
        <v>14</v>
      </c>
      <c r="G225" s="20" t="s">
        <v>14</v>
      </c>
      <c r="H225" s="20" t="s">
        <v>14</v>
      </c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x14ac:dyDescent="0.25">
      <c r="A226" s="17">
        <v>25225</v>
      </c>
      <c r="B226" s="18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226" s="19" t="s">
        <v>12</v>
      </c>
      <c r="D226" s="19" t="s">
        <v>13</v>
      </c>
      <c r="E226" s="20" t="s">
        <v>14</v>
      </c>
      <c r="F226" s="20" t="s">
        <v>14</v>
      </c>
      <c r="G226" s="20" t="s">
        <v>14</v>
      </c>
      <c r="H226" s="20" t="s">
        <v>15</v>
      </c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x14ac:dyDescent="0.25">
      <c r="A227" s="17">
        <v>25226</v>
      </c>
      <c r="B227" s="18" t="str">
        <f>HYPERLINK("https://bienhoa.dongnai.gov.vn/Pages/gioithieu.aspx?CatID=110", "UBND Ủy ban nhân dân phường Thanh Bình tỉnh Điện Biên")</f>
        <v>UBND Ủy ban nhân dân phường Thanh Bình tỉnh Điện Biên</v>
      </c>
      <c r="C227" s="19" t="s">
        <v>12</v>
      </c>
      <c r="D227" s="21"/>
      <c r="E227" s="20" t="s">
        <v>14</v>
      </c>
      <c r="F227" s="20" t="s">
        <v>14</v>
      </c>
      <c r="G227" s="20" t="s">
        <v>14</v>
      </c>
      <c r="H227" s="20" t="s">
        <v>14</v>
      </c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x14ac:dyDescent="0.25">
      <c r="A228" s="17">
        <v>25227</v>
      </c>
      <c r="B228" s="18" t="s">
        <v>32</v>
      </c>
      <c r="C228" s="22" t="s">
        <v>14</v>
      </c>
      <c r="D228" s="19" t="s">
        <v>13</v>
      </c>
      <c r="E228" s="20" t="s">
        <v>14</v>
      </c>
      <c r="F228" s="20" t="s">
        <v>14</v>
      </c>
      <c r="G228" s="20" t="s">
        <v>14</v>
      </c>
      <c r="H228" s="20" t="s">
        <v>15</v>
      </c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x14ac:dyDescent="0.25">
      <c r="A229" s="17">
        <v>25228</v>
      </c>
      <c r="B229" s="18" t="str">
        <f>HYPERLINK("https://www.toaan.gov.vn/webcenter/ShowProperty?nodeId=/UCMServer/TAND170342", "UBND Ủy ban nhân dân phường Thanh Trường tỉnh Điện Biên")</f>
        <v>UBND Ủy ban nhân dân phường Thanh Trường tỉnh Điện Biên</v>
      </c>
      <c r="C229" s="19" t="s">
        <v>12</v>
      </c>
      <c r="D229" s="21"/>
      <c r="E229" s="20" t="s">
        <v>14</v>
      </c>
      <c r="F229" s="20" t="s">
        <v>14</v>
      </c>
      <c r="G229" s="20" t="s">
        <v>14</v>
      </c>
      <c r="H229" s="20" t="s">
        <v>14</v>
      </c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x14ac:dyDescent="0.25">
      <c r="A230" s="17">
        <v>25229</v>
      </c>
      <c r="B230" s="18" t="str">
        <f>HYPERLINK("https://www.facebook.com/p/C%C3%B4ng-an-ph%C6%B0%E1%BB%9Dng-Tr%C3%BAc-L%C3%A2m-100063775073396/", "Công an phường Trúc Lâm _x000D__x000D_
 _x000D__x000D_
  tỉnh Thanh Hóa")</f>
        <v>Công an phường Trúc Lâm _x000D__x000D_
 _x000D__x000D_
  tỉnh Thanh Hóa</v>
      </c>
      <c r="C230" s="19" t="s">
        <v>12</v>
      </c>
      <c r="D230" s="19" t="s">
        <v>13</v>
      </c>
      <c r="E230" s="20" t="s">
        <v>14</v>
      </c>
      <c r="F230" s="20" t="s">
        <v>14</v>
      </c>
      <c r="G230" s="20" t="s">
        <v>14</v>
      </c>
      <c r="H230" s="20" t="s">
        <v>15</v>
      </c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x14ac:dyDescent="0.25">
      <c r="A231" s="17">
        <v>25230</v>
      </c>
      <c r="B231" s="18" t="str">
        <f>HYPERLINK("http://truclam.thixanghison.thanhhoa.gov.vn/kinh-te-chinh-tri", "UBND Ủy ban nhân dân phường Trúc Lâm _x000D__x000D_
 _x000D__x000D_
  tỉnh Thanh Hóa")</f>
        <v>UBND Ủy ban nhân dân phường Trúc Lâm _x000D__x000D_
 _x000D__x000D_
  tỉnh Thanh Hóa</v>
      </c>
      <c r="C231" s="19" t="s">
        <v>12</v>
      </c>
      <c r="D231" s="21"/>
      <c r="E231" s="20" t="s">
        <v>14</v>
      </c>
      <c r="F231" s="20" t="s">
        <v>14</v>
      </c>
      <c r="G231" s="20" t="s">
        <v>14</v>
      </c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x14ac:dyDescent="0.25">
      <c r="A232" s="17">
        <v>25231</v>
      </c>
      <c r="B232" s="18" t="str">
        <f>HYPERLINK("https://www.facebook.com/p/C%C3%B4ng-an-ph%C6%B0%E1%BB%9Dng-Tr%C6%B0%E1%BB%9Dng-An-Th%C3%A0nh-ph%E1%BB%91-V%C4%A9nh-Long-100083272926078/", "Công an phường Trường An tỉnh Vĩnh Long")</f>
        <v>Công an phường Trường An tỉnh Vĩnh Long</v>
      </c>
      <c r="C232" s="19" t="s">
        <v>12</v>
      </c>
      <c r="D232" s="19" t="s">
        <v>13</v>
      </c>
      <c r="E232" s="20" t="s">
        <v>14</v>
      </c>
      <c r="F232" s="20" t="s">
        <v>14</v>
      </c>
      <c r="G232" s="20" t="s">
        <v>14</v>
      </c>
      <c r="H232" s="20" t="s">
        <v>15</v>
      </c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x14ac:dyDescent="0.25">
      <c r="A233" s="17">
        <v>25232</v>
      </c>
      <c r="B233" s="18" t="str">
        <f>HYPERLINK("https://truongan.vinhlong.gov.vn/", "UBND Ủy ban nhân dân phường Trường An tỉnh Vĩnh Long")</f>
        <v>UBND Ủy ban nhân dân phường Trường An tỉnh Vĩnh Long</v>
      </c>
      <c r="C233" s="19" t="s">
        <v>12</v>
      </c>
      <c r="D233" s="21"/>
      <c r="E233" s="20" t="s">
        <v>14</v>
      </c>
      <c r="F233" s="20" t="s">
        <v>14</v>
      </c>
      <c r="G233" s="20" t="s">
        <v>14</v>
      </c>
      <c r="H233" s="20" t="s">
        <v>14</v>
      </c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x14ac:dyDescent="0.25">
      <c r="A234" s="17">
        <v>25233</v>
      </c>
      <c r="B234" s="18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234" s="19" t="s">
        <v>12</v>
      </c>
      <c r="D234" s="19" t="s">
        <v>13</v>
      </c>
      <c r="E234" s="20" t="s">
        <v>14</v>
      </c>
      <c r="F234" s="20" t="s">
        <v>14</v>
      </c>
      <c r="G234" s="20" t="s">
        <v>14</v>
      </c>
      <c r="H234" s="20" t="s">
        <v>15</v>
      </c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x14ac:dyDescent="0.25">
      <c r="A235" s="17">
        <v>25234</v>
      </c>
      <c r="B235" s="18" t="str">
        <f>HYPERLINK("https://trungvuong.thainguyencity.gov.vn/gioi-thieu", "UBND Ủy ban nhân dân phường Trưng Vương tỉnh Thái Nguyên")</f>
        <v>UBND Ủy ban nhân dân phường Trưng Vương tỉnh Thái Nguyên</v>
      </c>
      <c r="C235" s="19" t="s">
        <v>12</v>
      </c>
      <c r="D235" s="21"/>
      <c r="E235" s="20" t="s">
        <v>14</v>
      </c>
      <c r="F235" s="20" t="s">
        <v>14</v>
      </c>
      <c r="G235" s="20" t="s">
        <v>14</v>
      </c>
      <c r="H235" s="20" t="s">
        <v>14</v>
      </c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x14ac:dyDescent="0.25">
      <c r="A236" s="17">
        <v>25235</v>
      </c>
      <c r="B236" s="18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236" s="19" t="s">
        <v>12</v>
      </c>
      <c r="D236" s="19" t="s">
        <v>13</v>
      </c>
      <c r="E236" s="20" t="s">
        <v>14</v>
      </c>
      <c r="F236" s="20" t="s">
        <v>14</v>
      </c>
      <c r="G236" s="20" t="s">
        <v>14</v>
      </c>
      <c r="H236" s="20" t="s">
        <v>15</v>
      </c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x14ac:dyDescent="0.25">
      <c r="A237" s="17">
        <v>25236</v>
      </c>
      <c r="B237" s="18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237" s="19" t="s">
        <v>12</v>
      </c>
      <c r="D237" s="21"/>
      <c r="E237" s="20" t="s">
        <v>14</v>
      </c>
      <c r="F237" s="20" t="s">
        <v>14</v>
      </c>
      <c r="G237" s="20" t="s">
        <v>14</v>
      </c>
      <c r="H237" s="20" t="s">
        <v>14</v>
      </c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x14ac:dyDescent="0.25">
      <c r="A238" s="17">
        <v>25237</v>
      </c>
      <c r="B238" s="18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238" s="19" t="s">
        <v>12</v>
      </c>
      <c r="D238" s="19" t="s">
        <v>13</v>
      </c>
      <c r="E238" s="20" t="s">
        <v>14</v>
      </c>
      <c r="F238" s="20" t="s">
        <v>14</v>
      </c>
      <c r="G238" s="20" t="s">
        <v>14</v>
      </c>
      <c r="H238" s="20" t="s">
        <v>15</v>
      </c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x14ac:dyDescent="0.25">
      <c r="A239" s="17">
        <v>25238</v>
      </c>
      <c r="B239" s="18" t="str">
        <f>HYPERLINK("https://tranphu.hatinhcity.gov.vn/", "UBND Ủy ban nhân dân phường Trần Phú tỉnh Hà Tĩnh")</f>
        <v>UBND Ủy ban nhân dân phường Trần Phú tỉnh Hà Tĩnh</v>
      </c>
      <c r="C239" s="19" t="s">
        <v>12</v>
      </c>
      <c r="D239" s="21"/>
      <c r="E239" s="20" t="s">
        <v>14</v>
      </c>
      <c r="F239" s="20" t="s">
        <v>14</v>
      </c>
      <c r="G239" s="20" t="s">
        <v>14</v>
      </c>
      <c r="H239" s="20" t="s">
        <v>14</v>
      </c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x14ac:dyDescent="0.25">
      <c r="A240" s="17">
        <v>25239</v>
      </c>
      <c r="B240" s="18" t="str">
        <f>HYPERLINK("https://www.facebook.com/p/C%C3%B4ng-an-ph%C6%B0%E1%BB%9Dng-Trung-S%C6%A1n-TP-S%E1%BA%A7m-S%C6%A1n-100059595613149/", "Công an phường Trung Sơn tỉnh Thanh Hóa")</f>
        <v>Công an phường Trung Sơn tỉnh Thanh Hóa</v>
      </c>
      <c r="C240" s="19" t="s">
        <v>12</v>
      </c>
      <c r="D240" s="19" t="s">
        <v>13</v>
      </c>
      <c r="E240" s="20" t="s">
        <v>14</v>
      </c>
      <c r="F240" s="20" t="s">
        <v>14</v>
      </c>
      <c r="G240" s="20" t="s">
        <v>14</v>
      </c>
      <c r="H240" s="20" t="s">
        <v>15</v>
      </c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x14ac:dyDescent="0.25">
      <c r="A241" s="17">
        <v>25240</v>
      </c>
      <c r="B241" s="18" t="str">
        <f>HYPERLINK("https://trungson.samson.thanhhoa.gov.vn/", "UBND Ủy ban nhân dân phường Trung Sơn tỉnh Thanh Hóa")</f>
        <v>UBND Ủy ban nhân dân phường Trung Sơn tỉnh Thanh Hóa</v>
      </c>
      <c r="C241" s="19" t="s">
        <v>12</v>
      </c>
      <c r="D241" s="21"/>
      <c r="E241" s="20" t="s">
        <v>14</v>
      </c>
      <c r="F241" s="20" t="s">
        <v>14</v>
      </c>
      <c r="G241" s="20" t="s">
        <v>14</v>
      </c>
      <c r="H241" s="20" t="s">
        <v>14</v>
      </c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x14ac:dyDescent="0.25">
      <c r="A242" s="17">
        <v>25241</v>
      </c>
      <c r="B242" s="18" t="str">
        <f>HYPERLINK("https://www.facebook.com/p/C%C3%B4ng-an-Ph%C6%B0%E1%BB%9Dng-V%C5%A9-Ninh-th%C3%A0nh-ph%E1%BB%91-B%E1%BA%AFc-Ninh-100078442014482/", "Công an phường Vũ Ninh tỉnh Bắc Ninh")</f>
        <v>Công an phường Vũ Ninh tỉnh Bắc Ninh</v>
      </c>
      <c r="C242" s="19" t="s">
        <v>12</v>
      </c>
      <c r="D242" s="19" t="s">
        <v>13</v>
      </c>
      <c r="E242" s="20" t="s">
        <v>14</v>
      </c>
      <c r="F242" s="20" t="s">
        <v>14</v>
      </c>
      <c r="G242" s="20" t="s">
        <v>14</v>
      </c>
      <c r="H242" s="20" t="s">
        <v>15</v>
      </c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x14ac:dyDescent="0.25">
      <c r="A243" s="17">
        <v>25242</v>
      </c>
      <c r="B243" s="18" t="str">
        <f>HYPERLINK("https://tpbacninh.bacninh.gov.vn/ubnd-phuong-vu-ninh", "UBND Ủy ban nhân dân phường Vũ Ninh tỉnh Bắc Ninh")</f>
        <v>UBND Ủy ban nhân dân phường Vũ Ninh tỉnh Bắc Ninh</v>
      </c>
      <c r="C243" s="19" t="s">
        <v>12</v>
      </c>
      <c r="D243" s="21"/>
      <c r="E243" s="20" t="s">
        <v>14</v>
      </c>
      <c r="F243" s="20" t="s">
        <v>14</v>
      </c>
      <c r="G243" s="20" t="s">
        <v>14</v>
      </c>
      <c r="H243" s="20" t="s">
        <v>14</v>
      </c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x14ac:dyDescent="0.25">
      <c r="A244" s="17">
        <v>25243</v>
      </c>
      <c r="B244" s="18" t="s">
        <v>33</v>
      </c>
      <c r="C244" s="22" t="s">
        <v>14</v>
      </c>
      <c r="D244" s="19" t="s">
        <v>13</v>
      </c>
      <c r="E244" s="20" t="s">
        <v>14</v>
      </c>
      <c r="F244" s="20" t="s">
        <v>14</v>
      </c>
      <c r="G244" s="20" t="s">
        <v>14</v>
      </c>
      <c r="H244" s="20" t="s">
        <v>15</v>
      </c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x14ac:dyDescent="0.25">
      <c r="A245" s="17">
        <v>25244</v>
      </c>
      <c r="B245" s="18" t="str">
        <f>HYPERLINK("https://tpbacninh.bacninh.gov.vn/ubnd-phuong-van-an", "UBND Ủy ban nhân dân phường Vạn An tỉnh Bắc Ninh")</f>
        <v>UBND Ủy ban nhân dân phường Vạn An tỉnh Bắc Ninh</v>
      </c>
      <c r="C245" s="19" t="s">
        <v>12</v>
      </c>
      <c r="D245" s="21"/>
      <c r="E245" s="20" t="s">
        <v>14</v>
      </c>
      <c r="F245" s="20" t="s">
        <v>14</v>
      </c>
      <c r="G245" s="20" t="s">
        <v>14</v>
      </c>
      <c r="H245" s="20" t="s">
        <v>14</v>
      </c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x14ac:dyDescent="0.25">
      <c r="A246" s="17">
        <v>25245</v>
      </c>
      <c r="B246" s="18" t="str">
        <f>HYPERLINK("https://www.facebook.com/p/C%C3%B4ng-An-T%E1%BB%89nh-B%E1%BA%AFc-Ninh-100067184832103/", "Công an phường Xuân Lâm _x000D__x000D_
 _x000D__x000D_
  tỉnh Bắc Ninh")</f>
        <v>Công an phường Xuân Lâm _x000D__x000D_
 _x000D__x000D_
  tỉnh Bắc Ninh</v>
      </c>
      <c r="C246" s="19" t="s">
        <v>12</v>
      </c>
      <c r="D246" s="19" t="s">
        <v>13</v>
      </c>
      <c r="E246" s="20" t="s">
        <v>14</v>
      </c>
      <c r="F246" s="20" t="s">
        <v>14</v>
      </c>
      <c r="G246" s="20" t="s">
        <v>14</v>
      </c>
      <c r="H246" s="20" t="s">
        <v>15</v>
      </c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x14ac:dyDescent="0.25">
      <c r="A247" s="17">
        <v>25246</v>
      </c>
      <c r="B247" s="18" t="str">
        <f>HYPERLINK("https://www.bacninh.gov.vn/web/xa-xuan-lam/news/-/details/20940549/to-chuc-bo-may-xa-xuan-lam", "UBND Ủy ban nhân dân phường Xuân Lâm _x000D__x000D_
 _x000D__x000D_
  tỉnh Bắc Ninh")</f>
        <v>UBND Ủy ban nhân dân phường Xuân Lâm _x000D__x000D_
 _x000D__x000D_
  tỉnh Bắc Ninh</v>
      </c>
      <c r="C247" s="19" t="s">
        <v>12</v>
      </c>
      <c r="D247" s="21"/>
      <c r="E247" s="20" t="s">
        <v>14</v>
      </c>
      <c r="F247" s="20" t="s">
        <v>14</v>
      </c>
      <c r="G247" s="20" t="s">
        <v>14</v>
      </c>
      <c r="H247" s="20" t="s">
        <v>14</v>
      </c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x14ac:dyDescent="0.25">
      <c r="A248" s="17">
        <v>25247</v>
      </c>
      <c r="B248" s="18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248" s="19" t="s">
        <v>12</v>
      </c>
      <c r="D248" s="19" t="s">
        <v>13</v>
      </c>
      <c r="E248" s="20" t="s">
        <v>14</v>
      </c>
      <c r="F248" s="20" t="s">
        <v>14</v>
      </c>
      <c r="G248" s="20" t="s">
        <v>14</v>
      </c>
      <c r="H248" s="20" t="s">
        <v>15</v>
      </c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x14ac:dyDescent="0.25">
      <c r="A249" s="17">
        <v>25248</v>
      </c>
      <c r="B249" s="18" t="str">
        <f>HYPERLINK("https://xuanphu.songcau.phuyen.gov.vn/", "UBND Ủy ban nhân dân phường Xuân Thành tỉnh Phú Yên")</f>
        <v>UBND Ủy ban nhân dân phường Xuân Thành tỉnh Phú Yên</v>
      </c>
      <c r="C249" s="19" t="s">
        <v>12</v>
      </c>
      <c r="D249" s="21"/>
      <c r="E249" s="20" t="s">
        <v>14</v>
      </c>
      <c r="F249" s="20" t="s">
        <v>14</v>
      </c>
      <c r="G249" s="20" t="s">
        <v>14</v>
      </c>
      <c r="H249" s="20" t="s">
        <v>14</v>
      </c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x14ac:dyDescent="0.25">
      <c r="A250" s="17">
        <v>25249</v>
      </c>
      <c r="B250" s="18" t="s">
        <v>34</v>
      </c>
      <c r="C250" s="22" t="s">
        <v>14</v>
      </c>
      <c r="D250" s="19" t="s">
        <v>13</v>
      </c>
      <c r="E250" s="20" t="s">
        <v>14</v>
      </c>
      <c r="F250" s="20" t="s">
        <v>14</v>
      </c>
      <c r="G250" s="20" t="s">
        <v>14</v>
      </c>
      <c r="H250" s="20" t="s">
        <v>15</v>
      </c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x14ac:dyDescent="0.25">
      <c r="A251" s="17">
        <v>25250</v>
      </c>
      <c r="B251" s="18" t="str">
        <f>HYPERLINK("https://duytien.hanam.gov.vn/Pages/thong-tin-nguoi-cung-cap-thong-tin-cho-bao-chi-cua-thi-xa-duy-tien.aspx", "UBND Ủy ban nhân dân phường Yên Bắc tỉnh Hà Nam")</f>
        <v>UBND Ủy ban nhân dân phường Yên Bắc tỉnh Hà Nam</v>
      </c>
      <c r="C251" s="19" t="s">
        <v>12</v>
      </c>
      <c r="D251" s="21"/>
      <c r="E251" s="20" t="s">
        <v>14</v>
      </c>
      <c r="F251" s="20" t="s">
        <v>14</v>
      </c>
      <c r="G251" s="20" t="s">
        <v>14</v>
      </c>
      <c r="H251" s="20" t="s">
        <v>14</v>
      </c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x14ac:dyDescent="0.25">
      <c r="A252" s="17">
        <v>25251</v>
      </c>
      <c r="B252" s="18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252" s="19" t="s">
        <v>12</v>
      </c>
      <c r="D252" s="19" t="s">
        <v>13</v>
      </c>
      <c r="E252" s="20" t="s">
        <v>14</v>
      </c>
      <c r="F252" s="20" t="s">
        <v>14</v>
      </c>
      <c r="G252" s="20" t="s">
        <v>14</v>
      </c>
      <c r="H252" s="20" t="s">
        <v>15</v>
      </c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x14ac:dyDescent="0.25">
      <c r="A253" s="17">
        <v>25252</v>
      </c>
      <c r="B253" s="18" t="str">
        <f>HYPERLINK("https://thanhphoyenbai.yenbai.gov.vn/", "UBND Ủy ban nhân dân phường Yên Thịnh tỉnh Yên Bái")</f>
        <v>UBND Ủy ban nhân dân phường Yên Thịnh tỉnh Yên Bái</v>
      </c>
      <c r="C253" s="19" t="s">
        <v>12</v>
      </c>
      <c r="D253" s="21"/>
      <c r="E253" s="20" t="s">
        <v>14</v>
      </c>
      <c r="F253" s="20" t="s">
        <v>14</v>
      </c>
      <c r="G253" s="20" t="s">
        <v>14</v>
      </c>
      <c r="H253" s="20" t="s">
        <v>14</v>
      </c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x14ac:dyDescent="0.25">
      <c r="A254" s="17">
        <v>25253</v>
      </c>
      <c r="B254" s="18" t="str">
        <f>HYPERLINK("https://www.facebook.com/doanthanhniencongantayninh/", "Công an tỉnh Tây Ninh tỉnh TÂY NINH")</f>
        <v>Công an tỉnh Tây Ninh tỉnh TÂY NINH</v>
      </c>
      <c r="C254" s="19" t="s">
        <v>12</v>
      </c>
      <c r="D254" s="19" t="s">
        <v>13</v>
      </c>
      <c r="E254" s="20" t="s">
        <v>14</v>
      </c>
      <c r="F254" s="20" t="s">
        <v>14</v>
      </c>
      <c r="G254" s="20" t="s">
        <v>14</v>
      </c>
      <c r="H254" s="20" t="s">
        <v>15</v>
      </c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x14ac:dyDescent="0.25">
      <c r="A255" s="17">
        <v>25254</v>
      </c>
      <c r="B255" s="18" t="str">
        <f>HYPERLINK("https://www.tayninh.gov.vn/", "UBND Ủy ban nhân dân tỉnh Tây Ninh tỉnh TÂY NINH")</f>
        <v>UBND Ủy ban nhân dân tỉnh Tây Ninh tỉnh TÂY NINH</v>
      </c>
      <c r="C255" s="19" t="s">
        <v>12</v>
      </c>
      <c r="D255" s="21"/>
      <c r="E255" s="20" t="s">
        <v>14</v>
      </c>
      <c r="F255" s="20" t="s">
        <v>14</v>
      </c>
      <c r="G255" s="20" t="s">
        <v>14</v>
      </c>
      <c r="H255" s="20" t="s">
        <v>14</v>
      </c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x14ac:dyDescent="0.25">
      <c r="A256" s="17">
        <v>25255</v>
      </c>
      <c r="B256" s="18" t="str">
        <f>HYPERLINK("https://www.facebook.com/p/%C4%90o%C3%A0n-Thanh-ni%C3%AAn-C%C3%B4ng-an-t%E1%BB%89nh-%C4%90%E1%BA%AFk-L%E1%BA%AFk-100070405173006/", "Công an tỉnh Đăk Lăk _x000D__x000D_
 _x000D__x000D_
  tỉnh Đắk Lắk")</f>
        <v>Công an tỉnh Đăk Lăk _x000D__x000D_
 _x000D__x000D_
  tỉnh Đắk Lắk</v>
      </c>
      <c r="C256" s="19" t="s">
        <v>12</v>
      </c>
      <c r="D256" s="19" t="s">
        <v>13</v>
      </c>
      <c r="E256" s="20" t="s">
        <v>14</v>
      </c>
      <c r="F256" s="20" t="s">
        <v>14</v>
      </c>
      <c r="G256" s="20" t="s">
        <v>14</v>
      </c>
      <c r="H256" s="20" t="s">
        <v>15</v>
      </c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x14ac:dyDescent="0.25">
      <c r="A257" s="17">
        <v>25256</v>
      </c>
      <c r="B257" s="18" t="str">
        <f>HYPERLINK("https://daklak.gov.vn/", "UBND Ủy ban nhân dân tỉnh Đăk Lăk _x000D__x000D_
 _x000D__x000D_
  tỉnh Đắk Lắk")</f>
        <v>UBND Ủy ban nhân dân tỉnh Đăk Lăk _x000D__x000D_
 _x000D__x000D_
  tỉnh Đắk Lắk</v>
      </c>
      <c r="C257" s="19" t="s">
        <v>12</v>
      </c>
      <c r="D257" s="21"/>
      <c r="E257" s="20" t="s">
        <v>14</v>
      </c>
      <c r="F257" s="20" t="s">
        <v>14</v>
      </c>
      <c r="G257" s="20" t="s">
        <v>14</v>
      </c>
      <c r="H257" s="20" t="s">
        <v>14</v>
      </c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x14ac:dyDescent="0.25">
      <c r="A258" s="17">
        <v>25257</v>
      </c>
      <c r="B258" s="18" t="str">
        <f>HYPERLINK("https://www.facebook.com/1826225194215933", "Công an tỉnh Bà Rịa Vũng Tàu _x000D__x000D_
 _x000D__x000D_
  tỉnh Bà Rịa - Vũng Tàu")</f>
        <v>Công an tỉnh Bà Rịa Vũng Tàu _x000D__x000D_
 _x000D__x000D_
  tỉnh Bà Rịa - Vũng Tàu</v>
      </c>
      <c r="C258" s="19" t="s">
        <v>12</v>
      </c>
      <c r="D258" s="19" t="s">
        <v>13</v>
      </c>
      <c r="E258" s="20" t="s">
        <v>14</v>
      </c>
      <c r="F258" s="20" t="s">
        <v>14</v>
      </c>
      <c r="G258" s="20" t="s">
        <v>14</v>
      </c>
      <c r="H258" s="20" t="s">
        <v>15</v>
      </c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x14ac:dyDescent="0.25">
      <c r="A259" s="17">
        <v>25258</v>
      </c>
      <c r="B259" s="18" t="str">
        <f>HYPERLINK("https://baria-vungtau.gov.vn/", "UBND Ủy ban nhân dân tỉnh Bà Rịa Vũng Tàu _x000D__x000D_
 _x000D__x000D_
  tỉnh Bà Rịa - Vũng Tàu")</f>
        <v>UBND Ủy ban nhân dân tỉnh Bà Rịa Vũng Tàu _x000D__x000D_
 _x000D__x000D_
  tỉnh Bà Rịa - Vũng Tàu</v>
      </c>
      <c r="C259" s="19" t="s">
        <v>12</v>
      </c>
      <c r="D259" s="21"/>
      <c r="E259" s="20" t="s">
        <v>14</v>
      </c>
      <c r="F259" s="20" t="s">
        <v>14</v>
      </c>
      <c r="G259" s="20" t="s">
        <v>14</v>
      </c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x14ac:dyDescent="0.25">
      <c r="A260" s="17">
        <v>25259</v>
      </c>
      <c r="B260" s="18" t="s">
        <v>194</v>
      </c>
      <c r="C260" s="22" t="s">
        <v>14</v>
      </c>
      <c r="D260" s="19" t="s">
        <v>13</v>
      </c>
      <c r="E260" s="20" t="s">
        <v>14</v>
      </c>
      <c r="F260" s="20" t="s">
        <v>14</v>
      </c>
      <c r="G260" s="20" t="s">
        <v>14</v>
      </c>
      <c r="H260" s="20" t="s">
        <v>15</v>
      </c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x14ac:dyDescent="0.25">
      <c r="A261" s="17">
        <v>25260</v>
      </c>
      <c r="B261" s="18" t="str">
        <f>HYPERLINK("https://binhphuoc.gov.vn/", "UBND Ủy ban nhân dân tỉnh Bình Phước _x000D__x000D_
 _x000D__x000D_
  tỉnh Bình Phước")</f>
        <v>UBND Ủy ban nhân dân tỉnh Bình Phước _x000D__x000D_
 _x000D__x000D_
  tỉnh Bình Phước</v>
      </c>
      <c r="C261" s="19" t="s">
        <v>12</v>
      </c>
      <c r="D261" s="21"/>
      <c r="E261" s="20" t="s">
        <v>14</v>
      </c>
      <c r="F261" s="20" t="s">
        <v>14</v>
      </c>
      <c r="G261" s="20" t="s">
        <v>14</v>
      </c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x14ac:dyDescent="0.25">
      <c r="A262" s="17">
        <v>25261</v>
      </c>
      <c r="B262" s="18" t="str">
        <f>HYPERLINK("https://www.facebook.com/tuoitreconganbaclieu/?locale=vi_VN", "Công an tỉnh Bạc Liêu tỉnh Bạc Liêu")</f>
        <v>Công an tỉnh Bạc Liêu tỉnh Bạc Liêu</v>
      </c>
      <c r="C262" s="19" t="s">
        <v>12</v>
      </c>
      <c r="D262" s="19" t="s">
        <v>13</v>
      </c>
      <c r="E262" s="20" t="s">
        <v>14</v>
      </c>
      <c r="F262" s="20" t="s">
        <v>14</v>
      </c>
      <c r="G262" s="20" t="s">
        <v>14</v>
      </c>
      <c r="H262" s="20" t="s">
        <v>15</v>
      </c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x14ac:dyDescent="0.25">
      <c r="A263" s="17">
        <v>25262</v>
      </c>
      <c r="B263" s="18" t="str">
        <f>HYPERLINK("https://baclieu.gov.vn/", "UBND Ủy ban nhân dân tỉnh Bạc Liêu tỉnh Bạc Liêu")</f>
        <v>UBND Ủy ban nhân dân tỉnh Bạc Liêu tỉnh Bạc Liêu</v>
      </c>
      <c r="C263" s="19" t="s">
        <v>12</v>
      </c>
      <c r="D263" s="21"/>
      <c r="E263" s="20" t="s">
        <v>14</v>
      </c>
      <c r="F263" s="20" t="s">
        <v>14</v>
      </c>
      <c r="G263" s="20" t="s">
        <v>14</v>
      </c>
      <c r="H263" s="20" t="s">
        <v>14</v>
      </c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x14ac:dyDescent="0.25">
      <c r="A264" s="17">
        <v>25263</v>
      </c>
      <c r="B264" s="18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264" s="19" t="s">
        <v>12</v>
      </c>
      <c r="D264" s="19" t="s">
        <v>13</v>
      </c>
      <c r="E264" s="20" t="s">
        <v>14</v>
      </c>
      <c r="F264" s="20" t="s">
        <v>14</v>
      </c>
      <c r="G264" s="20" t="s">
        <v>14</v>
      </c>
      <c r="H264" s="20" t="s">
        <v>15</v>
      </c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x14ac:dyDescent="0.25">
      <c r="A265" s="17">
        <v>25264</v>
      </c>
      <c r="B265" s="18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265" s="19" t="s">
        <v>12</v>
      </c>
      <c r="D265" s="21"/>
      <c r="E265" s="20" t="s">
        <v>14</v>
      </c>
      <c r="F265" s="20" t="s">
        <v>14</v>
      </c>
      <c r="G265" s="20" t="s">
        <v>14</v>
      </c>
      <c r="H265" s="20" t="s">
        <v>14</v>
      </c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x14ac:dyDescent="0.25">
      <c r="A266" s="17">
        <v>25265</v>
      </c>
      <c r="B266" s="18" t="str">
        <f>HYPERLINK("https://www.facebook.com/conganhatinh/", "Công an tỉnh Hà Tĩnh _x000D__x000D_
 _x000D__x000D_
  tỉnh Hà Tĩnh")</f>
        <v>Công an tỉnh Hà Tĩnh _x000D__x000D_
 _x000D__x000D_
  tỉnh Hà Tĩnh</v>
      </c>
      <c r="C266" s="19" t="s">
        <v>12</v>
      </c>
      <c r="D266" s="19" t="s">
        <v>13</v>
      </c>
      <c r="E266" s="20" t="s">
        <v>14</v>
      </c>
      <c r="F266" s="20" t="s">
        <v>14</v>
      </c>
      <c r="G266" s="20" t="s">
        <v>14</v>
      </c>
      <c r="H266" s="20" t="s">
        <v>15</v>
      </c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x14ac:dyDescent="0.25">
      <c r="A267" s="17">
        <v>25266</v>
      </c>
      <c r="B267" s="18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267" s="19" t="s">
        <v>12</v>
      </c>
      <c r="D267" s="21"/>
      <c r="E267" s="20" t="s">
        <v>14</v>
      </c>
      <c r="F267" s="20" t="s">
        <v>14</v>
      </c>
      <c r="G267" s="20" t="s">
        <v>14</v>
      </c>
      <c r="H267" s="20" t="s">
        <v>14</v>
      </c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x14ac:dyDescent="0.25">
      <c r="A268" s="17">
        <v>25267</v>
      </c>
      <c r="B268" s="18" t="str">
        <f>HYPERLINK("https://www.facebook.com/tuoitrehaiduong.vn/?locale=nl_NL", "Công an tỉnh Hải Dương _x000D__x000D_
 _x000D__x000D_
  tỉnh Hải Dương")</f>
        <v>Công an tỉnh Hải Dương _x000D__x000D_
 _x000D__x000D_
  tỉnh Hải Dương</v>
      </c>
      <c r="C268" s="19" t="s">
        <v>12</v>
      </c>
      <c r="D268" s="19" t="s">
        <v>13</v>
      </c>
      <c r="E268" s="20" t="s">
        <v>14</v>
      </c>
      <c r="F268" s="20" t="s">
        <v>14</v>
      </c>
      <c r="G268" s="20" t="s">
        <v>14</v>
      </c>
      <c r="H268" s="20" t="s">
        <v>15</v>
      </c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x14ac:dyDescent="0.25">
      <c r="A269" s="17">
        <v>25268</v>
      </c>
      <c r="B269" s="18" t="str">
        <f>HYPERLINK("https://haiduong.gov.vn/", "UBND Ủy ban nhân dân tỉnh Hải Dương _x000D__x000D_
 _x000D__x000D_
  tỉnh Hải Dương")</f>
        <v>UBND Ủy ban nhân dân tỉnh Hải Dương _x000D__x000D_
 _x000D__x000D_
  tỉnh Hải Dương</v>
      </c>
      <c r="C269" s="19" t="s">
        <v>12</v>
      </c>
      <c r="D269" s="21"/>
      <c r="E269" s="20" t="s">
        <v>14</v>
      </c>
      <c r="F269" s="20" t="s">
        <v>14</v>
      </c>
      <c r="G269" s="20" t="s">
        <v>14</v>
      </c>
      <c r="H269" s="20" t="s">
        <v>14</v>
      </c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x14ac:dyDescent="0.25">
      <c r="A270" s="17">
        <v>25269</v>
      </c>
      <c r="B270" s="18" t="str">
        <f>HYPERLINK("https://www.facebook.com/tuoitrehaiduong.vn/?locale=nl_NL", "Công an tỉnh Hải Dương _x000D__x000D_
 _x000D__x000D_
  tỉnh Hải Dương")</f>
        <v>Công an tỉnh Hải Dương _x000D__x000D_
 _x000D__x000D_
  tỉnh Hải Dương</v>
      </c>
      <c r="C270" s="19" t="s">
        <v>12</v>
      </c>
      <c r="D270" s="19" t="s">
        <v>13</v>
      </c>
      <c r="E270" s="20" t="s">
        <v>14</v>
      </c>
      <c r="F270" s="20" t="s">
        <v>14</v>
      </c>
      <c r="G270" s="20" t="s">
        <v>14</v>
      </c>
      <c r="H270" s="20" t="s">
        <v>15</v>
      </c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x14ac:dyDescent="0.25">
      <c r="A271" s="17">
        <v>25270</v>
      </c>
      <c r="B271" s="18" t="str">
        <f>HYPERLINK("https://haiduong.gov.vn/", "UBND Ủy ban nhân dân tỉnh Hải Dương _x000D__x000D_
 _x000D__x000D_
  tỉnh Hải Dương")</f>
        <v>UBND Ủy ban nhân dân tỉnh Hải Dương _x000D__x000D_
 _x000D__x000D_
  tỉnh Hải Dương</v>
      </c>
      <c r="C271" s="19" t="s">
        <v>12</v>
      </c>
      <c r="D271" s="21"/>
      <c r="E271" s="20" t="s">
        <v>14</v>
      </c>
      <c r="F271" s="20" t="s">
        <v>14</v>
      </c>
      <c r="G271" s="20" t="s">
        <v>14</v>
      </c>
      <c r="H271" s="20" t="s">
        <v>14</v>
      </c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x14ac:dyDescent="0.25">
      <c r="A272" s="17">
        <v>25271</v>
      </c>
      <c r="B272" s="18" t="str">
        <f>HYPERLINK("https://www.facebook.com/ANTVKhanhHoa/?locale=vi_VN", "Công an tỉnh Khánh Hòa tỉnh Khánh Hòa")</f>
        <v>Công an tỉnh Khánh Hòa tỉnh Khánh Hòa</v>
      </c>
      <c r="C272" s="19" t="s">
        <v>12</v>
      </c>
      <c r="D272" s="19" t="s">
        <v>13</v>
      </c>
      <c r="E272" s="20" t="s">
        <v>14</v>
      </c>
      <c r="F272" s="20" t="s">
        <v>14</v>
      </c>
      <c r="G272" s="20" t="s">
        <v>14</v>
      </c>
      <c r="H272" s="20" t="s">
        <v>15</v>
      </c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x14ac:dyDescent="0.25">
      <c r="A273" s="17">
        <v>25272</v>
      </c>
      <c r="B273" s="18" t="str">
        <f>HYPERLINK("https://congbaokhanhhoa.gov.vn/van-ban-quy-pham-phap-luat/VBQPPL_UBND", "UBND Ủy ban nhân dân tỉnh Khánh Hòa tỉnh Khánh Hòa")</f>
        <v>UBND Ủy ban nhân dân tỉnh Khánh Hòa tỉnh Khánh Hòa</v>
      </c>
      <c r="C273" s="19" t="s">
        <v>12</v>
      </c>
      <c r="D273" s="21"/>
      <c r="E273" s="20" t="s">
        <v>14</v>
      </c>
      <c r="F273" s="20" t="s">
        <v>14</v>
      </c>
      <c r="G273" s="20" t="s">
        <v>14</v>
      </c>
      <c r="H273" s="20" t="s">
        <v>14</v>
      </c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x14ac:dyDescent="0.25">
      <c r="A274" s="17">
        <v>25273</v>
      </c>
      <c r="B274" s="18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274" s="19" t="s">
        <v>12</v>
      </c>
      <c r="D274" s="19" t="s">
        <v>13</v>
      </c>
      <c r="E274" s="20" t="s">
        <v>14</v>
      </c>
      <c r="F274" s="20" t="s">
        <v>14</v>
      </c>
      <c r="G274" s="20" t="s">
        <v>14</v>
      </c>
      <c r="H274" s="20" t="s">
        <v>15</v>
      </c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x14ac:dyDescent="0.25">
      <c r="A275" s="17">
        <v>25274</v>
      </c>
      <c r="B275" s="18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275" s="19" t="s">
        <v>12</v>
      </c>
      <c r="D275" s="21"/>
      <c r="E275" s="20" t="s">
        <v>14</v>
      </c>
      <c r="F275" s="20" t="s">
        <v>14</v>
      </c>
      <c r="G275" s="20" t="s">
        <v>14</v>
      </c>
      <c r="H275" s="20" t="s">
        <v>14</v>
      </c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x14ac:dyDescent="0.25">
      <c r="A276" s="17">
        <v>25275</v>
      </c>
      <c r="B276" s="18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276" s="19" t="s">
        <v>12</v>
      </c>
      <c r="D276" s="19" t="s">
        <v>13</v>
      </c>
      <c r="E276" s="20" t="s">
        <v>14</v>
      </c>
      <c r="F276" s="20" t="s">
        <v>14</v>
      </c>
      <c r="G276" s="20" t="s">
        <v>14</v>
      </c>
      <c r="H276" s="20" t="s">
        <v>15</v>
      </c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x14ac:dyDescent="0.25">
      <c r="A277" s="17">
        <v>25276</v>
      </c>
      <c r="B277" s="18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277" s="19" t="s">
        <v>12</v>
      </c>
      <c r="D277" s="21"/>
      <c r="E277" s="20" t="s">
        <v>14</v>
      </c>
      <c r="F277" s="20" t="s">
        <v>14</v>
      </c>
      <c r="G277" s="20" t="s">
        <v>14</v>
      </c>
      <c r="H277" s="20" t="s">
        <v>14</v>
      </c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x14ac:dyDescent="0.25">
      <c r="A278" s="17">
        <v>25277</v>
      </c>
      <c r="B278" s="18" t="str">
        <f>HYPERLINK("https://www.facebook.com/p/C%C3%B4ng-an-t%E1%BB%89nh-Ph%C3%BA-Y%C3%AAn-61551062110991/", "Công an tỉnh Phú Yên _x000D__x000D_
 _x000D__x000D_
  tỉnh Phú Yên")</f>
        <v>Công an tỉnh Phú Yên _x000D__x000D_
 _x000D__x000D_
  tỉnh Phú Yên</v>
      </c>
      <c r="C278" s="19" t="s">
        <v>12</v>
      </c>
      <c r="D278" s="19" t="s">
        <v>13</v>
      </c>
      <c r="E278" s="20" t="s">
        <v>14</v>
      </c>
      <c r="F278" s="20" t="s">
        <v>14</v>
      </c>
      <c r="G278" s="20" t="s">
        <v>14</v>
      </c>
      <c r="H278" s="20" t="s">
        <v>15</v>
      </c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x14ac:dyDescent="0.25">
      <c r="A279" s="17">
        <v>25278</v>
      </c>
      <c r="B279" s="18" t="str">
        <f>HYPERLINK("https://www.phuyen.gov.vn/", "UBND Ủy ban nhân dân tỉnh Phú Yên _x000D__x000D_
 _x000D__x000D_
  tỉnh Phú Yên")</f>
        <v>UBND Ủy ban nhân dân tỉnh Phú Yên _x000D__x000D_
 _x000D__x000D_
  tỉnh Phú Yên</v>
      </c>
      <c r="C279" s="19" t="s">
        <v>12</v>
      </c>
      <c r="D279" s="21"/>
      <c r="E279" s="20" t="s">
        <v>14</v>
      </c>
      <c r="F279" s="20" t="s">
        <v>14</v>
      </c>
      <c r="G279" s="20" t="s">
        <v>14</v>
      </c>
      <c r="H279" s="20" t="s">
        <v>14</v>
      </c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x14ac:dyDescent="0.25">
      <c r="A280" s="17">
        <v>25279</v>
      </c>
      <c r="B280" s="18" t="s">
        <v>195</v>
      </c>
      <c r="C280" s="22" t="s">
        <v>14</v>
      </c>
      <c r="D280" s="19" t="s">
        <v>13</v>
      </c>
      <c r="E280" s="20" t="s">
        <v>14</v>
      </c>
      <c r="F280" s="20" t="s">
        <v>14</v>
      </c>
      <c r="G280" s="20" t="s">
        <v>14</v>
      </c>
      <c r="H280" s="20" t="s">
        <v>15</v>
      </c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x14ac:dyDescent="0.25">
      <c r="A281" s="17">
        <v>25280</v>
      </c>
      <c r="B281" s="18" t="str">
        <f>HYPERLINK("https://donghoi.quangbinh.gov.vn/", "UBND Ủy ban nhân dân thành phố Đồng Hới _x000D__x000D_
 _x000D__x000D_
  tỉnh Quảng Bình")</f>
        <v>UBND Ủy ban nhân dân thành phố Đồng Hới _x000D__x000D_
 _x000D__x000D_
  tỉnh Quảng Bình</v>
      </c>
      <c r="C281" s="19" t="s">
        <v>12</v>
      </c>
      <c r="D281" s="21"/>
      <c r="E281" s="20" t="s">
        <v>14</v>
      </c>
      <c r="F281" s="20" t="s">
        <v>14</v>
      </c>
      <c r="G281" s="20" t="s">
        <v>14</v>
      </c>
      <c r="H281" s="20" t="s">
        <v>14</v>
      </c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x14ac:dyDescent="0.25">
      <c r="A282" s="17">
        <v>25281</v>
      </c>
      <c r="B282" s="18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282" s="19" t="s">
        <v>12</v>
      </c>
      <c r="D282" s="19" t="s">
        <v>13</v>
      </c>
      <c r="E282" s="20" t="s">
        <v>14</v>
      </c>
      <c r="F282" s="20" t="s">
        <v>14</v>
      </c>
      <c r="G282" s="20" t="s">
        <v>14</v>
      </c>
      <c r="H282" s="20" t="s">
        <v>15</v>
      </c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x14ac:dyDescent="0.25">
      <c r="A283" s="17">
        <v>25282</v>
      </c>
      <c r="B283" s="18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283" s="19" t="s">
        <v>12</v>
      </c>
      <c r="D283" s="21"/>
      <c r="E283" s="20" t="s">
        <v>14</v>
      </c>
      <c r="F283" s="20" t="s">
        <v>14</v>
      </c>
      <c r="G283" s="20" t="s">
        <v>14</v>
      </c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x14ac:dyDescent="0.25">
      <c r="A284" s="17">
        <v>25283</v>
      </c>
      <c r="B284" s="18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284" s="19" t="s">
        <v>12</v>
      </c>
      <c r="D284" s="19" t="s">
        <v>13</v>
      </c>
      <c r="E284" s="20" t="s">
        <v>14</v>
      </c>
      <c r="F284" s="20" t="s">
        <v>14</v>
      </c>
      <c r="G284" s="20" t="s">
        <v>14</v>
      </c>
      <c r="H284" s="20" t="s">
        <v>15</v>
      </c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x14ac:dyDescent="0.25">
      <c r="A285" s="17">
        <v>25284</v>
      </c>
      <c r="B285" s="18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285" s="19" t="s">
        <v>12</v>
      </c>
      <c r="D285" s="21"/>
      <c r="E285" s="20" t="s">
        <v>14</v>
      </c>
      <c r="F285" s="20" t="s">
        <v>14</v>
      </c>
      <c r="G285" s="20" t="s">
        <v>14</v>
      </c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x14ac:dyDescent="0.25">
      <c r="A286" s="17">
        <v>25285</v>
      </c>
      <c r="B286" s="18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86" s="19" t="s">
        <v>12</v>
      </c>
      <c r="D286" s="19" t="s">
        <v>13</v>
      </c>
      <c r="E286" s="20" t="s">
        <v>14</v>
      </c>
      <c r="F286" s="20" t="s">
        <v>14</v>
      </c>
      <c r="G286" s="20" t="s">
        <v>14</v>
      </c>
      <c r="H286" s="20" t="s">
        <v>15</v>
      </c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x14ac:dyDescent="0.25">
      <c r="A287" s="17">
        <v>25286</v>
      </c>
      <c r="B287" s="18" t="str">
        <f>HYPERLINK("https://hungyen.gov.vn/", "UBND Ủy ban nhân dân thành phố Hưng Yên tỉnh Hưng Yên")</f>
        <v>UBND Ủy ban nhân dân thành phố Hưng Yên tỉnh Hưng Yên</v>
      </c>
      <c r="C287" s="19" t="s">
        <v>12</v>
      </c>
      <c r="D287" s="21"/>
      <c r="E287" s="20" t="s">
        <v>14</v>
      </c>
      <c r="F287" s="20" t="s">
        <v>14</v>
      </c>
      <c r="G287" s="20" t="s">
        <v>14</v>
      </c>
      <c r="H287" s="20" t="s">
        <v>14</v>
      </c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x14ac:dyDescent="0.25">
      <c r="A288" s="17">
        <v>25287</v>
      </c>
      <c r="B288" s="18" t="str">
        <f>HYPERLINK("https://www.facebook.com/catphochiminhofficial/?locale=vi_VN", "Công an thành phố Hồ Chí Minh thành phố Hồ Chí Minh")</f>
        <v>Công an thành phố Hồ Chí Minh thành phố Hồ Chí Minh</v>
      </c>
      <c r="C288" s="19" t="s">
        <v>12</v>
      </c>
      <c r="D288" s="19" t="s">
        <v>13</v>
      </c>
      <c r="E288" s="20" t="s">
        <v>14</v>
      </c>
      <c r="F288" s="20" t="s">
        <v>14</v>
      </c>
      <c r="G288" s="20" t="s">
        <v>14</v>
      </c>
      <c r="H288" s="20" t="s">
        <v>15</v>
      </c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x14ac:dyDescent="0.25">
      <c r="A289" s="17">
        <v>25288</v>
      </c>
      <c r="B289" s="18" t="str">
        <f>HYPERLINK("https://vpub.hochiminhcity.gov.vn/", "UBND Ủy ban nhân dân thành phố Hồ Chí Minh thành phố Hồ Chí Minh")</f>
        <v>UBND Ủy ban nhân dân thành phố Hồ Chí Minh thành phố Hồ Chí Minh</v>
      </c>
      <c r="C289" s="19" t="s">
        <v>12</v>
      </c>
      <c r="D289" s="21"/>
      <c r="E289" s="20" t="s">
        <v>14</v>
      </c>
      <c r="F289" s="20" t="s">
        <v>14</v>
      </c>
      <c r="G289" s="20" t="s">
        <v>14</v>
      </c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x14ac:dyDescent="0.25">
      <c r="A290" s="17">
        <v>25289</v>
      </c>
      <c r="B290" s="18" t="str">
        <f>HYPERLINK("https://www.facebook.com/catphochiminhofficial/?locale=vi_VN", "Công an thành phố Hồ Chí Minh _x000D__x000D_
 _x000D__x000D_
  thành phố Hồ Chí Minh")</f>
        <v>Công an thành phố Hồ Chí Minh _x000D__x000D_
 _x000D__x000D_
  thành phố Hồ Chí Minh</v>
      </c>
      <c r="C290" s="19" t="s">
        <v>12</v>
      </c>
      <c r="D290" s="19" t="s">
        <v>13</v>
      </c>
      <c r="E290" s="20" t="s">
        <v>14</v>
      </c>
      <c r="F290" s="20" t="s">
        <v>14</v>
      </c>
      <c r="G290" s="20" t="s">
        <v>14</v>
      </c>
      <c r="H290" s="20" t="s">
        <v>15</v>
      </c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x14ac:dyDescent="0.25">
      <c r="A291" s="17">
        <v>25290</v>
      </c>
      <c r="B291" s="18" t="str">
        <f>HYPERLINK("https://vpub.hochiminhcity.gov.vn/", "UBND Ủy ban nhân dân thành phố Hồ Chí Minh _x000D__x000D_
 _x000D__x000D_
  thành phố Hồ Chí Minh")</f>
        <v>UBND Ủy ban nhân dân thành phố Hồ Chí Minh _x000D__x000D_
 _x000D__x000D_
  thành phố Hồ Chí Minh</v>
      </c>
      <c r="C291" s="19" t="s">
        <v>12</v>
      </c>
      <c r="D291" s="21"/>
      <c r="E291" s="20" t="s">
        <v>14</v>
      </c>
      <c r="F291" s="20" t="s">
        <v>14</v>
      </c>
      <c r="G291" s="20" t="s">
        <v>14</v>
      </c>
      <c r="H291" s="20" t="s">
        <v>14</v>
      </c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x14ac:dyDescent="0.25">
      <c r="A292" s="17">
        <v>25291</v>
      </c>
      <c r="B292" s="18" t="str">
        <f>HYPERLINK("https://www.facebook.com/p/C%C3%B4ng-an-Th%C3%A0nh-Ph%E1%BB%91-Nha-Trang-100069123480296/", "Công an thành phố Nha Trang _x000D__x000D_
 _x000D__x000D_
  tỉnh Khánh Hòa")</f>
        <v>Công an thành phố Nha Trang _x000D__x000D_
 _x000D__x000D_
  tỉnh Khánh Hòa</v>
      </c>
      <c r="C292" s="19" t="s">
        <v>12</v>
      </c>
      <c r="D292" s="19" t="s">
        <v>13</v>
      </c>
      <c r="E292" s="20" t="s">
        <v>14</v>
      </c>
      <c r="F292" s="20" t="s">
        <v>14</v>
      </c>
      <c r="G292" s="20" t="s">
        <v>14</v>
      </c>
      <c r="H292" s="20" t="s">
        <v>15</v>
      </c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x14ac:dyDescent="0.25">
      <c r="A293" s="17">
        <v>25292</v>
      </c>
      <c r="B293" s="18" t="str">
        <f>HYPERLINK("https://congbaokhanhhoa.gov.vn/van-ban-phap-luat-khac/VBKHAC_UBND", "UBND Ủy ban nhân dân thành phố Nha Trang _x000D__x000D_
 _x000D__x000D_
  tỉnh Khánh Hòa")</f>
        <v>UBND Ủy ban nhân dân thành phố Nha Trang _x000D__x000D_
 _x000D__x000D_
  tỉnh Khánh Hòa</v>
      </c>
      <c r="C293" s="19" t="s">
        <v>12</v>
      </c>
      <c r="D293" s="21"/>
      <c r="E293" s="20" t="s">
        <v>14</v>
      </c>
      <c r="F293" s="20" t="s">
        <v>14</v>
      </c>
      <c r="G293" s="20" t="s">
        <v>14</v>
      </c>
      <c r="H293" s="20" t="s">
        <v>14</v>
      </c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x14ac:dyDescent="0.25">
      <c r="A294" s="17">
        <v>25293</v>
      </c>
      <c r="B294" s="18" t="str">
        <f>HYPERLINK("https://www.facebook.com/p/C%C3%B4ng-an-th%C3%A0nh-ph%E1%BB%91-T%E1%BB%AB-S%C6%A1n-100077861983649/", "Công an thành phố Từ Sơn _x000D__x000D_
 _x000D__x000D_
  tỉnh Bắc Ninh")</f>
        <v>Công an thành phố Từ Sơn _x000D__x000D_
 _x000D__x000D_
  tỉnh Bắc Ninh</v>
      </c>
      <c r="C294" s="19" t="s">
        <v>12</v>
      </c>
      <c r="D294" s="19" t="s">
        <v>13</v>
      </c>
      <c r="E294" s="20" t="s">
        <v>14</v>
      </c>
      <c r="F294" s="20" t="s">
        <v>14</v>
      </c>
      <c r="G294" s="20" t="s">
        <v>14</v>
      </c>
      <c r="H294" s="20" t="s">
        <v>15</v>
      </c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x14ac:dyDescent="0.25">
      <c r="A295" s="17">
        <v>25294</v>
      </c>
      <c r="B295" s="18" t="str">
        <f>HYPERLINK("https://tuson.bacninh.gov.vn/", "UBND Ủy ban nhân dân thành phố Từ Sơn _x000D__x000D_
 _x000D__x000D_
  tỉnh Bắc Ninh")</f>
        <v>UBND Ủy ban nhân dân thành phố Từ Sơn _x000D__x000D_
 _x000D__x000D_
  tỉnh Bắc Ninh</v>
      </c>
      <c r="C295" s="19" t="s">
        <v>12</v>
      </c>
      <c r="D295" s="21"/>
      <c r="E295" s="20" t="s">
        <v>14</v>
      </c>
      <c r="F295" s="20" t="s">
        <v>14</v>
      </c>
      <c r="G295" s="20" t="s">
        <v>14</v>
      </c>
      <c r="H295" s="20" t="s">
        <v>14</v>
      </c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x14ac:dyDescent="0.25">
      <c r="A296" s="17">
        <v>25295</v>
      </c>
      <c r="B296" s="18" t="str">
        <f>HYPERLINK("https://www.facebook.com/p/C%C3%B4ng-an-th%C3%A0nh-ph%E1%BB%91-Tam-%C4%90i%E1%BB%87p-100069074291255/", "Công an thành phố Tam Điệp _x000D__x000D_
 _x000D__x000D_
  tỉnh Ninh Bình")</f>
        <v>Công an thành phố Tam Điệp _x000D__x000D_
 _x000D__x000D_
  tỉnh Ninh Bình</v>
      </c>
      <c r="C296" s="19" t="s">
        <v>12</v>
      </c>
      <c r="D296" s="19" t="s">
        <v>13</v>
      </c>
      <c r="E296" s="20" t="s">
        <v>14</v>
      </c>
      <c r="F296" s="20" t="s">
        <v>14</v>
      </c>
      <c r="G296" s="20" t="s">
        <v>14</v>
      </c>
      <c r="H296" s="20" t="s">
        <v>15</v>
      </c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x14ac:dyDescent="0.25">
      <c r="A297" s="17">
        <v>25296</v>
      </c>
      <c r="B297" s="18" t="str">
        <f>HYPERLINK("https://tamdiep.ninhbinh.gov.vn/", "UBND Ủy ban nhân dân thành phố Tam Điệp _x000D__x000D_
 _x000D__x000D_
  tỉnh Ninh Bình")</f>
        <v>UBND Ủy ban nhân dân thành phố Tam Điệp _x000D__x000D_
 _x000D__x000D_
  tỉnh Ninh Bình</v>
      </c>
      <c r="C297" s="19" t="s">
        <v>12</v>
      </c>
      <c r="D297" s="21"/>
      <c r="E297" s="20" t="s">
        <v>14</v>
      </c>
      <c r="F297" s="20" t="s">
        <v>14</v>
      </c>
      <c r="G297" s="20" t="s">
        <v>14</v>
      </c>
      <c r="H297" s="20" t="s">
        <v>14</v>
      </c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x14ac:dyDescent="0.25">
      <c r="A298" s="17">
        <v>25297</v>
      </c>
      <c r="B298" s="18" t="str">
        <f>HYPERLINK("https://www.facebook.com/p/C%C3%B4ng-an-th%C3%A0nh-ph%E1%BB%91-Th%E1%BB%A7-%C4%90%E1%BB%A9c-100066442031973/?locale=be_BY", "Công an thành phố Thủ Đức _x000D__x000D_
 _x000D__x000D_
  thành phố Hà Nội")</f>
        <v>Công an thành phố Thủ Đức _x000D__x000D_
 _x000D__x000D_
  thành phố Hà Nội</v>
      </c>
      <c r="C298" s="19" t="s">
        <v>12</v>
      </c>
      <c r="D298" s="19" t="s">
        <v>13</v>
      </c>
      <c r="E298" s="20" t="s">
        <v>14</v>
      </c>
      <c r="F298" s="20" t="s">
        <v>14</v>
      </c>
      <c r="G298" s="20" t="s">
        <v>14</v>
      </c>
      <c r="H298" s="20" t="s">
        <v>15</v>
      </c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x14ac:dyDescent="0.25">
      <c r="A299" s="17">
        <v>25298</v>
      </c>
      <c r="B299" s="18" t="str">
        <f>HYPERLINK("https://tpthuduc.hochiminhcity.gov.vn/", "UBND Ủy ban nhân dân thành phố Thủ Đức _x000D__x000D_
 _x000D__x000D_
  thành phố Hà Nội")</f>
        <v>UBND Ủy ban nhân dân thành phố Thủ Đức _x000D__x000D_
 _x000D__x000D_
  thành phố Hà Nội</v>
      </c>
      <c r="C299" s="19" t="s">
        <v>12</v>
      </c>
      <c r="D299" s="21"/>
      <c r="E299" s="20" t="s">
        <v>14</v>
      </c>
      <c r="F299" s="20" t="s">
        <v>14</v>
      </c>
      <c r="G299" s="20" t="s">
        <v>14</v>
      </c>
      <c r="H299" s="20" t="s">
        <v>14</v>
      </c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x14ac:dyDescent="0.25">
      <c r="A300" s="17">
        <v>25299</v>
      </c>
      <c r="B300" s="18" t="str">
        <f>HYPERLINK("https://www.facebook.com/p/C%C3%B4ng-an-th%C3%A0nh-ph%E1%BB%91-Vi%E1%BB%87t-Tr%C3%AC-100083326121614/", "Công an thành phố Việt Trì _x000D__x000D_
 _x000D__x000D_
  tỉnh Phú Thọ")</f>
        <v>Công an thành phố Việt Trì _x000D__x000D_
 _x000D__x000D_
  tỉnh Phú Thọ</v>
      </c>
      <c r="C300" s="19" t="s">
        <v>12</v>
      </c>
      <c r="D300" s="19" t="s">
        <v>13</v>
      </c>
      <c r="E300" s="20" t="s">
        <v>14</v>
      </c>
      <c r="F300" s="20" t="s">
        <v>14</v>
      </c>
      <c r="G300" s="20" t="s">
        <v>14</v>
      </c>
      <c r="H300" s="20" t="s">
        <v>15</v>
      </c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x14ac:dyDescent="0.25">
      <c r="A301" s="17">
        <v>25300</v>
      </c>
      <c r="B301" s="18" t="str">
        <f>HYPERLINK("https://viettri.phutho.gov.vn/", "UBND Ủy ban nhân dân thành phố Việt Trì _x000D__x000D_
 _x000D__x000D_
  tỉnh Phú Thọ")</f>
        <v>UBND Ủy ban nhân dân thành phố Việt Trì _x000D__x000D_
 _x000D__x000D_
  tỉnh Phú Thọ</v>
      </c>
      <c r="C301" s="19" t="s">
        <v>12</v>
      </c>
      <c r="D301" s="21"/>
      <c r="E301" s="20" t="s">
        <v>14</v>
      </c>
      <c r="F301" s="20" t="s">
        <v>14</v>
      </c>
      <c r="G301" s="20" t="s">
        <v>14</v>
      </c>
      <c r="H301" s="20" t="s">
        <v>14</v>
      </c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x14ac:dyDescent="0.25">
      <c r="A302" s="17">
        <v>25301</v>
      </c>
      <c r="B302" s="18" t="s">
        <v>196</v>
      </c>
      <c r="C302" s="22" t="s">
        <v>14</v>
      </c>
      <c r="D302" s="19" t="s">
        <v>13</v>
      </c>
      <c r="E302" s="20" t="s">
        <v>14</v>
      </c>
      <c r="F302" s="20" t="s">
        <v>14</v>
      </c>
      <c r="G302" s="20" t="s">
        <v>14</v>
      </c>
      <c r="H302" s="20" t="s">
        <v>15</v>
      </c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x14ac:dyDescent="0.25">
      <c r="A303" s="17">
        <v>25302</v>
      </c>
      <c r="B303" s="18" t="str">
        <f>HYPERLINK("https://cailay.tiengiang.gov.vn/cac-xa", "UBND Ủy ban nhân dân thị trấn Đông Phú _x000D__x000D_
 _x000D__x000D_
  tỉnh Bình Thuận")</f>
        <v>UBND Ủy ban nhân dân thị trấn Đông Phú _x000D__x000D_
 _x000D__x000D_
  tỉnh Bình Thuận</v>
      </c>
      <c r="C303" s="19" t="s">
        <v>12</v>
      </c>
      <c r="D303" s="21"/>
      <c r="E303" s="20" t="s">
        <v>14</v>
      </c>
      <c r="F303" s="20" t="s">
        <v>14</v>
      </c>
      <c r="G303" s="20" t="s">
        <v>14</v>
      </c>
      <c r="H303" s="20" t="s">
        <v>14</v>
      </c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x14ac:dyDescent="0.25">
      <c r="A304" s="17">
        <v>25303</v>
      </c>
      <c r="B304" s="18" t="s">
        <v>35</v>
      </c>
      <c r="C304" s="22" t="s">
        <v>14</v>
      </c>
      <c r="D304" s="19" t="s">
        <v>13</v>
      </c>
      <c r="E304" s="20" t="s">
        <v>14</v>
      </c>
      <c r="F304" s="20" t="s">
        <v>14</v>
      </c>
      <c r="G304" s="20" t="s">
        <v>14</v>
      </c>
      <c r="H304" s="20" t="s">
        <v>15</v>
      </c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x14ac:dyDescent="0.25">
      <c r="A305" s="17">
        <v>25304</v>
      </c>
      <c r="B305" s="18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305" s="19" t="s">
        <v>12</v>
      </c>
      <c r="D305" s="21"/>
      <c r="E305" s="20" t="s">
        <v>14</v>
      </c>
      <c r="F305" s="20" t="s">
        <v>14</v>
      </c>
      <c r="G305" s="20" t="s">
        <v>14</v>
      </c>
      <c r="H305" s="20" t="s">
        <v>14</v>
      </c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x14ac:dyDescent="0.25">
      <c r="A306" s="17">
        <v>25305</v>
      </c>
      <c r="B306" s="18" t="str">
        <f>HYPERLINK("https://www.facebook.com/p/C%C3%B4ng-An-Th%E1%BB%8B-Tr%E1%BA%A5n-B%C3%A1t-X%C3%A1t-100080062719160/", "Công an thị trấn Bát Xát _x000D__x000D_
 _x000D__x000D_
  tỉnh Lào Cai")</f>
        <v>Công an thị trấn Bát Xát _x000D__x000D_
 _x000D__x000D_
  tỉnh Lào Cai</v>
      </c>
      <c r="C306" s="19" t="s">
        <v>12</v>
      </c>
      <c r="D306" s="19" t="s">
        <v>13</v>
      </c>
      <c r="E306" s="20" t="s">
        <v>14</v>
      </c>
      <c r="F306" s="20" t="s">
        <v>14</v>
      </c>
      <c r="G306" s="20" t="s">
        <v>14</v>
      </c>
      <c r="H306" s="20" t="s">
        <v>15</v>
      </c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x14ac:dyDescent="0.25">
      <c r="A307" s="17">
        <v>25306</v>
      </c>
      <c r="B307" s="18" t="str">
        <f>HYPERLINK("https://batxat.laocai.gov.vn/", "UBND Ủy ban nhân dân thị trấn Bát Xát _x000D__x000D_
 _x000D__x000D_
  tỉnh Lào Cai")</f>
        <v>UBND Ủy ban nhân dân thị trấn Bát Xát _x000D__x000D_
 _x000D__x000D_
  tỉnh Lào Cai</v>
      </c>
      <c r="C307" s="19" t="s">
        <v>12</v>
      </c>
      <c r="D307" s="21"/>
      <c r="E307" s="20" t="s">
        <v>14</v>
      </c>
      <c r="F307" s="20" t="s">
        <v>14</v>
      </c>
      <c r="G307" s="20" t="s">
        <v>14</v>
      </c>
      <c r="H307" s="20" t="s">
        <v>14</v>
      </c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x14ac:dyDescent="0.25">
      <c r="A308" s="17">
        <v>25307</v>
      </c>
      <c r="B308" s="18" t="str">
        <f>HYPERLINK("https://www.facebook.com/p/C%C3%B4ng-an-th%E1%BB%8B-tr%E1%BA%A5n-Ba-H%C3%A0ng-%C4%90%E1%BB%93i-L%E1%BA%A1c-Thu%E1%BB%B7-Ho%C3%A0-B%C3%ACnh-100079444877071/", "Công an thị trấn Ba Hàng Đồi tỉnh Hòa Bình")</f>
        <v>Công an thị trấn Ba Hàng Đồi tỉnh Hòa Bình</v>
      </c>
      <c r="C308" s="19" t="s">
        <v>12</v>
      </c>
      <c r="D308" s="19" t="s">
        <v>13</v>
      </c>
      <c r="E308" s="20" t="s">
        <v>14</v>
      </c>
      <c r="F308" s="20" t="s">
        <v>14</v>
      </c>
      <c r="G308" s="20" t="s">
        <v>14</v>
      </c>
      <c r="H308" s="20" t="s">
        <v>15</v>
      </c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x14ac:dyDescent="0.25">
      <c r="A309" s="17">
        <v>25308</v>
      </c>
      <c r="B309" s="18" t="str">
        <f>HYPERLINK("https://lacthuy.hoabinh.gov.vn/index.php/thong-tin-co-quan/ubnd-ca-c-xa-tha-tra-n/1894-tha-tra-n-ba-ha-ng-a-i", "UBND Ủy ban nhân dân thị trấn Ba Hàng Đồi tỉnh Hòa Bình")</f>
        <v>UBND Ủy ban nhân dân thị trấn Ba Hàng Đồi tỉnh Hòa Bình</v>
      </c>
      <c r="C309" s="19" t="s">
        <v>12</v>
      </c>
      <c r="D309" s="21"/>
      <c r="E309" s="20" t="s">
        <v>14</v>
      </c>
      <c r="F309" s="20" t="s">
        <v>14</v>
      </c>
      <c r="G309" s="20" t="s">
        <v>14</v>
      </c>
      <c r="H309" s="20" t="s">
        <v>14</v>
      </c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x14ac:dyDescent="0.25">
      <c r="A310" s="17">
        <v>25309</v>
      </c>
      <c r="B310" s="18" t="str">
        <f>HYPERLINK("https://www.facebook.com/p/C%C3%B4ng-an-th%E1%BB%8B-tr%E1%BA%A5n-C%E1%BB%95-L%E1%BB%85-100069913269136/?locale=vi_VN", "Công an thị trấn Cổ Lễ _x000D__x000D_
 _x000D__x000D_
  tỉnh Nam Định")</f>
        <v>Công an thị trấn Cổ Lễ _x000D__x000D_
 _x000D__x000D_
  tỉnh Nam Định</v>
      </c>
      <c r="C310" s="19" t="s">
        <v>12</v>
      </c>
      <c r="D310" s="19" t="s">
        <v>13</v>
      </c>
      <c r="E310" s="20" t="s">
        <v>14</v>
      </c>
      <c r="F310" s="20" t="s">
        <v>14</v>
      </c>
      <c r="G310" s="20" t="s">
        <v>14</v>
      </c>
      <c r="H310" s="20" t="s">
        <v>15</v>
      </c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x14ac:dyDescent="0.25">
      <c r="A311" s="17">
        <v>25310</v>
      </c>
      <c r="B311" s="18" t="str">
        <f>HYPERLINK("https://ttcole.namdinh.gov.vn/", "UBND Ủy ban nhân dân thị trấn Cổ Lễ _x000D__x000D_
 _x000D__x000D_
  tỉnh Nam Định")</f>
        <v>UBND Ủy ban nhân dân thị trấn Cổ Lễ _x000D__x000D_
 _x000D__x000D_
  tỉnh Nam Định</v>
      </c>
      <c r="C311" s="19" t="s">
        <v>12</v>
      </c>
      <c r="D311" s="21"/>
      <c r="E311" s="20" t="s">
        <v>14</v>
      </c>
      <c r="F311" s="20" t="s">
        <v>14</v>
      </c>
      <c r="G311" s="20" t="s">
        <v>14</v>
      </c>
      <c r="H311" s="20" t="s">
        <v>14</v>
      </c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x14ac:dyDescent="0.25">
      <c r="A312" s="17">
        <v>25311</v>
      </c>
      <c r="B312" s="18" t="str">
        <f>HYPERLINK("https://www.facebook.com/ThiTranCoPhuc/", "Công an thị trấn Cổ Phúc tỉnh Yên Bái")</f>
        <v>Công an thị trấn Cổ Phúc tỉnh Yên Bái</v>
      </c>
      <c r="C312" s="19" t="s">
        <v>12</v>
      </c>
      <c r="D312" s="19" t="s">
        <v>13</v>
      </c>
      <c r="E312" s="20" t="s">
        <v>14</v>
      </c>
      <c r="F312" s="20" t="s">
        <v>14</v>
      </c>
      <c r="G312" s="20" t="s">
        <v>14</v>
      </c>
      <c r="H312" s="20" t="s">
        <v>15</v>
      </c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x14ac:dyDescent="0.25">
      <c r="A313" s="17">
        <v>25312</v>
      </c>
      <c r="B313" s="18" t="str">
        <f>HYPERLINK("https://tranyen.yenbai.gov.vn/xa-thi-tran/thi-tran-co-phuc", "UBND Ủy ban nhân dân thị trấn Cổ Phúc tỉnh Yên Bái")</f>
        <v>UBND Ủy ban nhân dân thị trấn Cổ Phúc tỉnh Yên Bái</v>
      </c>
      <c r="C313" s="19" t="s">
        <v>12</v>
      </c>
      <c r="D313" s="21"/>
      <c r="E313" s="20" t="s">
        <v>14</v>
      </c>
      <c r="F313" s="20" t="s">
        <v>14</v>
      </c>
      <c r="G313" s="20" t="s">
        <v>14</v>
      </c>
      <c r="H313" s="20" t="s">
        <v>14</v>
      </c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x14ac:dyDescent="0.25">
      <c r="A314" s="17">
        <v>25313</v>
      </c>
      <c r="B314" s="18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314" s="19" t="s">
        <v>12</v>
      </c>
      <c r="D314" s="19" t="s">
        <v>13</v>
      </c>
      <c r="E314" s="20" t="s">
        <v>14</v>
      </c>
      <c r="F314" s="20" t="s">
        <v>14</v>
      </c>
      <c r="G314" s="20" t="s">
        <v>14</v>
      </c>
      <c r="H314" s="20" t="s">
        <v>15</v>
      </c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x14ac:dyDescent="0.25">
      <c r="A315" s="17">
        <v>25314</v>
      </c>
      <c r="B315" s="18" t="str">
        <f>HYPERLINK("https://chauhung.vinhloi.baclieu.gov.vn/", "UBND Ủy ban nhân dân thị trấn Châu Hưng tỉnh Bạc Liêu")</f>
        <v>UBND Ủy ban nhân dân thị trấn Châu Hưng tỉnh Bạc Liêu</v>
      </c>
      <c r="C315" s="19" t="s">
        <v>12</v>
      </c>
      <c r="D315" s="21"/>
      <c r="E315" s="20" t="s">
        <v>14</v>
      </c>
      <c r="F315" s="20" t="s">
        <v>14</v>
      </c>
      <c r="G315" s="20" t="s">
        <v>14</v>
      </c>
      <c r="H315" s="20" t="s">
        <v>14</v>
      </c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x14ac:dyDescent="0.25">
      <c r="A316" s="17">
        <v>25315</v>
      </c>
      <c r="B316" s="18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316" s="19" t="s">
        <v>12</v>
      </c>
      <c r="D316" s="19" t="s">
        <v>13</v>
      </c>
      <c r="E316" s="20" t="s">
        <v>14</v>
      </c>
      <c r="F316" s="20" t="s">
        <v>14</v>
      </c>
      <c r="G316" s="20" t="s">
        <v>14</v>
      </c>
      <c r="H316" s="20" t="s">
        <v>15</v>
      </c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x14ac:dyDescent="0.25">
      <c r="A317" s="17">
        <v>25316</v>
      </c>
      <c r="B317" s="18" t="str">
        <f>HYPERLINK("http://thitrangialoc.gialoc.haiduong.gov.vn/", "UBND Ủy ban nhân dân thị trấn Gia Lộc tỉnh Hải Dương")</f>
        <v>UBND Ủy ban nhân dân thị trấn Gia Lộc tỉnh Hải Dương</v>
      </c>
      <c r="C317" s="19" t="s">
        <v>12</v>
      </c>
      <c r="D317" s="21"/>
      <c r="E317" s="20" t="s">
        <v>14</v>
      </c>
      <c r="F317" s="20" t="s">
        <v>14</v>
      </c>
      <c r="G317" s="20" t="s">
        <v>14</v>
      </c>
      <c r="H317" s="20" t="s">
        <v>14</v>
      </c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x14ac:dyDescent="0.25">
      <c r="A318" s="17">
        <v>25317</v>
      </c>
      <c r="B318" s="18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318" s="19" t="s">
        <v>12</v>
      </c>
      <c r="D318" s="19" t="s">
        <v>13</v>
      </c>
      <c r="E318" s="20" t="s">
        <v>14</v>
      </c>
      <c r="F318" s="20" t="s">
        <v>14</v>
      </c>
      <c r="G318" s="20" t="s">
        <v>14</v>
      </c>
      <c r="H318" s="20" t="s">
        <v>15</v>
      </c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x14ac:dyDescent="0.25">
      <c r="A319" s="17">
        <v>25318</v>
      </c>
      <c r="B319" s="18" t="str">
        <f>HYPERLINK("https://phubinh.thainguyen.gov.vn/thi-tran-huong-son", "UBND Ủy ban nhân dân thị trấn Hương Sơn tỉnh Thái Nguyên")</f>
        <v>UBND Ủy ban nhân dân thị trấn Hương Sơn tỉnh Thái Nguyên</v>
      </c>
      <c r="C319" s="19" t="s">
        <v>12</v>
      </c>
      <c r="D319" s="21"/>
      <c r="E319" s="20" t="s">
        <v>14</v>
      </c>
      <c r="F319" s="20" t="s">
        <v>14</v>
      </c>
      <c r="G319" s="20" t="s">
        <v>14</v>
      </c>
      <c r="H319" s="20" t="s">
        <v>14</v>
      </c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x14ac:dyDescent="0.25">
      <c r="A320" s="17">
        <v>25319</v>
      </c>
      <c r="B320" s="18" t="s">
        <v>36</v>
      </c>
      <c r="C320" s="22" t="s">
        <v>14</v>
      </c>
      <c r="D320" s="19" t="s">
        <v>13</v>
      </c>
      <c r="E320" s="20" t="s">
        <v>14</v>
      </c>
      <c r="F320" s="20" t="s">
        <v>14</v>
      </c>
      <c r="G320" s="20" t="s">
        <v>14</v>
      </c>
      <c r="H320" s="20" t="s">
        <v>15</v>
      </c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x14ac:dyDescent="0.25">
      <c r="A321" s="17">
        <v>25320</v>
      </c>
      <c r="B321" s="18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321" s="19" t="s">
        <v>12</v>
      </c>
      <c r="D321" s="21"/>
      <c r="E321" s="20" t="s">
        <v>14</v>
      </c>
      <c r="F321" s="20" t="s">
        <v>14</v>
      </c>
      <c r="G321" s="20" t="s">
        <v>14</v>
      </c>
      <c r="H321" s="20" t="s">
        <v>14</v>
      </c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x14ac:dyDescent="0.25">
      <c r="A322" s="17">
        <v>25321</v>
      </c>
      <c r="B322" s="18" t="str">
        <f>HYPERLINK("https://www.facebook.com/congantinhhoabinh/", "Công an thị trấn Hoà Bình 1 _x000D__x000D_
 _x000D__x000D_
  tỉnh Hòa Bình")</f>
        <v>Công an thị trấn Hoà Bình 1 _x000D__x000D_
 _x000D__x000D_
  tỉnh Hòa Bình</v>
      </c>
      <c r="C322" s="19" t="s">
        <v>12</v>
      </c>
      <c r="D322" s="19" t="s">
        <v>13</v>
      </c>
      <c r="E322" s="20" t="s">
        <v>14</v>
      </c>
      <c r="F322" s="20" t="s">
        <v>14</v>
      </c>
      <c r="G322" s="20" t="s">
        <v>14</v>
      </c>
      <c r="H322" s="20" t="s">
        <v>15</v>
      </c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x14ac:dyDescent="0.25">
      <c r="A323" s="17">
        <v>25322</v>
      </c>
      <c r="B323" s="18" t="str">
        <f>HYPERLINK("https://luongson.hoabinh.gov.vn/", "UBND Ủy ban nhân dân thị trấn Hoà Bình 1 _x000D__x000D_
 _x000D__x000D_
  tỉnh Hòa Bình")</f>
        <v>UBND Ủy ban nhân dân thị trấn Hoà Bình 1 _x000D__x000D_
 _x000D__x000D_
  tỉnh Hòa Bình</v>
      </c>
      <c r="C323" s="19" t="s">
        <v>12</v>
      </c>
      <c r="D323" s="21"/>
      <c r="E323" s="20" t="s">
        <v>14</v>
      </c>
      <c r="F323" s="20" t="s">
        <v>14</v>
      </c>
      <c r="G323" s="20" t="s">
        <v>14</v>
      </c>
      <c r="H323" s="20" t="s">
        <v>14</v>
      </c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x14ac:dyDescent="0.25">
      <c r="A324" s="17">
        <v>25323</v>
      </c>
      <c r="B324" s="18" t="str">
        <f>HYPERLINK("https://www.facebook.com/DTNCAKC/", "Công an thị trấn Khoái Châu _x000D__x000D_
 _x000D__x000D_
  tỉnh Hưng Yên")</f>
        <v>Công an thị trấn Khoái Châu _x000D__x000D_
 _x000D__x000D_
  tỉnh Hưng Yên</v>
      </c>
      <c r="C324" s="19" t="s">
        <v>12</v>
      </c>
      <c r="D324" s="19" t="s">
        <v>13</v>
      </c>
      <c r="E324" s="20" t="s">
        <v>14</v>
      </c>
      <c r="F324" s="20" t="s">
        <v>14</v>
      </c>
      <c r="G324" s="20" t="s">
        <v>14</v>
      </c>
      <c r="H324" s="20" t="s">
        <v>15</v>
      </c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x14ac:dyDescent="0.25">
      <c r="A325" s="17">
        <v>25324</v>
      </c>
      <c r="B325" s="18" t="str">
        <f>HYPERLINK("https://khoaichau.hungyen.gov.vn/", "UBND Ủy ban nhân dân thị trấn Khoái Châu _x000D__x000D_
 _x000D__x000D_
  tỉnh Hưng Yên")</f>
        <v>UBND Ủy ban nhân dân thị trấn Khoái Châu _x000D__x000D_
 _x000D__x000D_
  tỉnh Hưng Yên</v>
      </c>
      <c r="C325" s="19" t="s">
        <v>12</v>
      </c>
      <c r="D325" s="21"/>
      <c r="E325" s="20" t="s">
        <v>14</v>
      </c>
      <c r="F325" s="20" t="s">
        <v>14</v>
      </c>
      <c r="G325" s="20" t="s">
        <v>14</v>
      </c>
      <c r="H325" s="20" t="s">
        <v>14</v>
      </c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x14ac:dyDescent="0.25">
      <c r="A326" s="17">
        <v>25325</v>
      </c>
      <c r="B326" s="18" t="str">
        <f>HYPERLINK("https://www.facebook.com/DTNCAKC/", "Công an thị trấn Khoái Châu tỉnh Hưng Yên")</f>
        <v>Công an thị trấn Khoái Châu tỉnh Hưng Yên</v>
      </c>
      <c r="C326" s="19" t="s">
        <v>12</v>
      </c>
      <c r="D326" s="19" t="s">
        <v>13</v>
      </c>
      <c r="E326" s="20" t="s">
        <v>14</v>
      </c>
      <c r="F326" s="20" t="s">
        <v>14</v>
      </c>
      <c r="G326" s="20" t="s">
        <v>14</v>
      </c>
      <c r="H326" s="20" t="s">
        <v>15</v>
      </c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x14ac:dyDescent="0.25">
      <c r="A327" s="17">
        <v>25326</v>
      </c>
      <c r="B327" s="18" t="str">
        <f>HYPERLINK("https://khoaichau.hungyen.gov.vn/", "UBND Ủy ban nhân dân thị trấn Khoái Châu tỉnh Hưng Yên")</f>
        <v>UBND Ủy ban nhân dân thị trấn Khoái Châu tỉnh Hưng Yên</v>
      </c>
      <c r="C327" s="19" t="s">
        <v>12</v>
      </c>
      <c r="D327" s="21"/>
      <c r="E327" s="20" t="s">
        <v>14</v>
      </c>
      <c r="F327" s="20" t="s">
        <v>14</v>
      </c>
      <c r="G327" s="20" t="s">
        <v>14</v>
      </c>
      <c r="H327" s="20" t="s">
        <v>14</v>
      </c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x14ac:dyDescent="0.25">
      <c r="A328" s="17">
        <v>25327</v>
      </c>
      <c r="B328" s="18" t="s">
        <v>197</v>
      </c>
      <c r="C328" s="22" t="s">
        <v>14</v>
      </c>
      <c r="D328" s="19" t="s">
        <v>13</v>
      </c>
      <c r="E328" s="20" t="s">
        <v>14</v>
      </c>
      <c r="F328" s="20" t="s">
        <v>14</v>
      </c>
      <c r="G328" s="20" t="s">
        <v>14</v>
      </c>
      <c r="H328" s="20" t="s">
        <v>15</v>
      </c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x14ac:dyDescent="0.25">
      <c r="A329" s="17">
        <v>25328</v>
      </c>
      <c r="B329" s="18" t="str">
        <f>HYPERLINK("https://kiengiang.quangbinh.gov.vn/", "UBND Ủy ban nhân dân thị trấn Kiến Giang _x000D__x000D_
 _x000D__x000D_
  tỉnh Kiên Giang")</f>
        <v>UBND Ủy ban nhân dân thị trấn Kiến Giang _x000D__x000D_
 _x000D__x000D_
  tỉnh Kiên Giang</v>
      </c>
      <c r="C329" s="19" t="s">
        <v>12</v>
      </c>
      <c r="D329" s="21"/>
      <c r="E329" s="20" t="s">
        <v>14</v>
      </c>
      <c r="F329" s="20" t="s">
        <v>14</v>
      </c>
      <c r="G329" s="20" t="s">
        <v>14</v>
      </c>
      <c r="H329" s="20" t="s">
        <v>14</v>
      </c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x14ac:dyDescent="0.25">
      <c r="A330" s="17">
        <v>25329</v>
      </c>
      <c r="B330" s="18" t="str">
        <f>HYPERLINK("https://www.facebook.com/p/C%C3%B4ng-an-Th%E1%BB%8B-tr%E1%BA%A5n-L%C3%A2m-%C3%9D-Y%C3%AAn-Nam-%C4%90%E1%BB%8Bnh-100080254186975/", "Công an thị trấn Lâm tỉnh Nam Định")</f>
        <v>Công an thị trấn Lâm tỉnh Nam Định</v>
      </c>
      <c r="C330" s="19" t="s">
        <v>12</v>
      </c>
      <c r="D330" s="19" t="s">
        <v>13</v>
      </c>
      <c r="E330" s="20" t="s">
        <v>14</v>
      </c>
      <c r="F330" s="20" t="s">
        <v>14</v>
      </c>
      <c r="G330" s="20" t="s">
        <v>14</v>
      </c>
      <c r="H330" s="20" t="s">
        <v>15</v>
      </c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x14ac:dyDescent="0.25">
      <c r="A331" s="17">
        <v>25330</v>
      </c>
      <c r="B331" s="18" t="str">
        <f>HYPERLINK("https://ttlam.namdinh.gov.vn/ubnd", "UBND Ủy ban nhân dân thị trấn Lâm tỉnh Nam Định")</f>
        <v>UBND Ủy ban nhân dân thị trấn Lâm tỉnh Nam Định</v>
      </c>
      <c r="C331" s="19" t="s">
        <v>12</v>
      </c>
      <c r="D331" s="21"/>
      <c r="E331" s="20" t="s">
        <v>14</v>
      </c>
      <c r="F331" s="20" t="s">
        <v>14</v>
      </c>
      <c r="G331" s="20" t="s">
        <v>14</v>
      </c>
      <c r="H331" s="20" t="s">
        <v>14</v>
      </c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x14ac:dyDescent="0.25">
      <c r="A332" s="17">
        <v>25331</v>
      </c>
      <c r="B332" s="18" t="str">
        <f>HYPERLINK("https://www.facebook.com/CATTLT/?locale=vi_VN", "Công an thị trấn Long Thành _x000D__x000D_
 _x000D__x000D_
  tỉnh Đồng Nai")</f>
        <v>Công an thị trấn Long Thành _x000D__x000D_
 _x000D__x000D_
  tỉnh Đồng Nai</v>
      </c>
      <c r="C332" s="19" t="s">
        <v>12</v>
      </c>
      <c r="D332" s="19" t="s">
        <v>13</v>
      </c>
      <c r="E332" s="20" t="s">
        <v>14</v>
      </c>
      <c r="F332" s="20" t="s">
        <v>14</v>
      </c>
      <c r="G332" s="20" t="s">
        <v>14</v>
      </c>
      <c r="H332" s="20" t="s">
        <v>15</v>
      </c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x14ac:dyDescent="0.25">
      <c r="A333" s="17">
        <v>25332</v>
      </c>
      <c r="B333" s="18" t="str">
        <f>HYPERLINK("https://longthanh.dongnai.gov.vn/", "UBND Ủy ban nhân dân thị trấn Long Thành _x000D__x000D_
 _x000D__x000D_
  tỉnh Đồng Nai")</f>
        <v>UBND Ủy ban nhân dân thị trấn Long Thành _x000D__x000D_
 _x000D__x000D_
  tỉnh Đồng Nai</v>
      </c>
      <c r="C333" s="19" t="s">
        <v>12</v>
      </c>
      <c r="D333" s="21"/>
      <c r="E333" s="20" t="s">
        <v>14</v>
      </c>
      <c r="F333" s="20" t="s">
        <v>14</v>
      </c>
      <c r="G333" s="20" t="s">
        <v>14</v>
      </c>
      <c r="H333" s="20" t="s">
        <v>14</v>
      </c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x14ac:dyDescent="0.25">
      <c r="A334" s="17">
        <v>25333</v>
      </c>
      <c r="B334" s="18" t="str">
        <f>HYPERLINK("https://www.facebook.com/p/C%C3%B4ng-an-th%E1%BB%8B-tr%E1%BA%A5n-M%E1%BA%ADu-A-100031786790979/", "Công an thị trấn Mậu A tỉnh Yên Bái")</f>
        <v>Công an thị trấn Mậu A tỉnh Yên Bái</v>
      </c>
      <c r="C334" s="19" t="s">
        <v>12</v>
      </c>
      <c r="D334" s="19" t="s">
        <v>13</v>
      </c>
      <c r="E334" s="20" t="s">
        <v>14</v>
      </c>
      <c r="F334" s="20" t="s">
        <v>14</v>
      </c>
      <c r="G334" s="20" t="s">
        <v>14</v>
      </c>
      <c r="H334" s="20" t="s">
        <v>15</v>
      </c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x14ac:dyDescent="0.25">
      <c r="A335" s="17">
        <v>25334</v>
      </c>
      <c r="B335" s="18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335" s="19" t="s">
        <v>12</v>
      </c>
      <c r="D335" s="21"/>
      <c r="E335" s="20" t="s">
        <v>14</v>
      </c>
      <c r="F335" s="20" t="s">
        <v>14</v>
      </c>
      <c r="G335" s="20" t="s">
        <v>14</v>
      </c>
      <c r="H335" s="20" t="s">
        <v>14</v>
      </c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x14ac:dyDescent="0.25">
      <c r="A336" s="17">
        <v>25335</v>
      </c>
      <c r="B336" s="18" t="str">
        <f>HYPERLINK("https://www.facebook.com/p/C%C3%B4ng-An-Huy%E1%BB%87n-N%C3%B4ng-C%E1%BB%91ng-100063664087545/?locale=vi_VN", "Công an thị trấn Nông Cống tỉnh Thanh Hóa")</f>
        <v>Công an thị trấn Nông Cống tỉnh Thanh Hóa</v>
      </c>
      <c r="C336" s="19" t="s">
        <v>12</v>
      </c>
      <c r="D336" s="19" t="s">
        <v>13</v>
      </c>
      <c r="E336" s="20" t="s">
        <v>14</v>
      </c>
      <c r="F336" s="20" t="s">
        <v>14</v>
      </c>
      <c r="G336" s="20" t="s">
        <v>14</v>
      </c>
      <c r="H336" s="20" t="s">
        <v>15</v>
      </c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x14ac:dyDescent="0.25">
      <c r="A337" s="17">
        <v>25336</v>
      </c>
      <c r="B337" s="18" t="str">
        <f>HYPERLINK("https://nongcong.thanhhoa.gov.vn/", "UBND Ủy ban nhân dân thị trấn Nông Cống tỉnh Thanh Hóa")</f>
        <v>UBND Ủy ban nhân dân thị trấn Nông Cống tỉnh Thanh Hóa</v>
      </c>
      <c r="C337" s="19" t="s">
        <v>12</v>
      </c>
      <c r="D337" s="21"/>
      <c r="E337" s="20" t="s">
        <v>14</v>
      </c>
      <c r="F337" s="20" t="s">
        <v>14</v>
      </c>
      <c r="G337" s="20" t="s">
        <v>14</v>
      </c>
      <c r="H337" s="20" t="s">
        <v>14</v>
      </c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x14ac:dyDescent="0.25">
      <c r="A338" s="17">
        <v>25337</v>
      </c>
      <c r="B338" s="18" t="str">
        <f>HYPERLINK("https://www.facebook.com/p/Tu%E1%BB%95i-tr%E1%BA%BB-Chi-%C4%91o%C3%A0n-S%E1%BB%9F-Khoa-h%E1%BB%8Dc-v%C3%A0-C%C3%B4ng-ngh%E1%BB%87-t%E1%BB%89nh-L%E1%BA%A1ng-S%C6%A1n-100081803717122/", "Công an thị trấn Nông Trường Thái Bình tỉnh Lạng Sơn")</f>
        <v>Công an thị trấn Nông Trường Thái Bình tỉnh Lạng Sơn</v>
      </c>
      <c r="C338" s="19" t="s">
        <v>12</v>
      </c>
      <c r="D338" s="19" t="s">
        <v>13</v>
      </c>
      <c r="E338" s="20" t="s">
        <v>14</v>
      </c>
      <c r="F338" s="20" t="s">
        <v>14</v>
      </c>
      <c r="G338" s="20" t="s">
        <v>14</v>
      </c>
      <c r="H338" s="20" t="s">
        <v>15</v>
      </c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x14ac:dyDescent="0.25">
      <c r="A339" s="17">
        <v>25338</v>
      </c>
      <c r="B339" s="18" t="str">
        <f>HYPERLINK("https://mttq.langson.gov.vn/tin-tuc-su-kien/tin-hoat-dong/khanh-thanh-va-ban-giao-nha-dai-doan-ket-tai-thi-tran-nong-truong-thai-binh.html", "UBND Ủy ban nhân dân thị trấn Nông Trường Thái Bình tỉnh Lạng Sơn")</f>
        <v>UBND Ủy ban nhân dân thị trấn Nông Trường Thái Bình tỉnh Lạng Sơn</v>
      </c>
      <c r="C339" s="19" t="s">
        <v>12</v>
      </c>
      <c r="D339" s="21"/>
      <c r="E339" s="20" t="s">
        <v>14</v>
      </c>
      <c r="F339" s="20" t="s">
        <v>14</v>
      </c>
      <c r="G339" s="20" t="s">
        <v>14</v>
      </c>
      <c r="H339" s="20" t="s">
        <v>14</v>
      </c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x14ac:dyDescent="0.25">
      <c r="A340" s="17">
        <v>25339</v>
      </c>
      <c r="B340" s="18" t="str">
        <f>HYPERLINK("https://www.facebook.com/p/C%C3%B4ng-an-Th%E1%BB%8B-tr%E1%BA%A5n-Nham-Bi%E1%BB%81n-Y%C3%AAn-D%C5%A9ng-100063115575668/", "Công an thị trấn Nham Biền tỉnh Bắc Giang")</f>
        <v>Công an thị trấn Nham Biền tỉnh Bắc Giang</v>
      </c>
      <c r="C340" s="19" t="s">
        <v>12</v>
      </c>
      <c r="D340" s="19" t="s">
        <v>13</v>
      </c>
      <c r="E340" s="20" t="s">
        <v>14</v>
      </c>
      <c r="F340" s="20" t="s">
        <v>14</v>
      </c>
      <c r="G340" s="20" t="s">
        <v>14</v>
      </c>
      <c r="H340" s="20" t="s">
        <v>15</v>
      </c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x14ac:dyDescent="0.25">
      <c r="A341" s="17">
        <v>25340</v>
      </c>
      <c r="B341" s="18" t="str">
        <f>HYPERLINK("https://nhambien.yendung.bacgiang.gov.vn/", "UBND Ủy ban nhân dân thị trấn Nham Biền tỉnh Bắc Giang")</f>
        <v>UBND Ủy ban nhân dân thị trấn Nham Biền tỉnh Bắc Giang</v>
      </c>
      <c r="C341" s="19" t="s">
        <v>12</v>
      </c>
      <c r="D341" s="21"/>
      <c r="E341" s="20" t="s">
        <v>14</v>
      </c>
      <c r="F341" s="20" t="s">
        <v>14</v>
      </c>
      <c r="G341" s="20" t="s">
        <v>14</v>
      </c>
      <c r="H341" s="20" t="s">
        <v>14</v>
      </c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x14ac:dyDescent="0.25">
      <c r="A342" s="17">
        <v>25341</v>
      </c>
      <c r="B342" s="18" t="str">
        <f>HYPERLINK("https://www.facebook.com/p/C%C3%B4ng-an-th%E1%BB%8B-tr%E1%BA%A5n-Ph%C3%A1t-Di%E1%BB%87m-100078176589503/", "Công an thị trấn Phát Diệm _x000D__x000D_
 _x000D__x000D_
  tỉnh Ninh Bình")</f>
        <v>Công an thị trấn Phát Diệm _x000D__x000D_
 _x000D__x000D_
  tỉnh Ninh Bình</v>
      </c>
      <c r="C342" s="19" t="s">
        <v>12</v>
      </c>
      <c r="D342" s="19" t="s">
        <v>13</v>
      </c>
      <c r="E342" s="20" t="s">
        <v>14</v>
      </c>
      <c r="F342" s="20" t="s">
        <v>14</v>
      </c>
      <c r="G342" s="20" t="s">
        <v>14</v>
      </c>
      <c r="H342" s="20" t="s">
        <v>15</v>
      </c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x14ac:dyDescent="0.25">
      <c r="A343" s="17">
        <v>25342</v>
      </c>
      <c r="B343" s="18" t="str">
        <f>HYPERLINK("https://kimson.ninhbinh.gov.vn/gioi-thieu/thi-tran-phat-diem", "UBND Ủy ban nhân dân thị trấn Phát Diệm _x000D__x000D_
 _x000D__x000D_
  tỉnh Ninh Bình")</f>
        <v>UBND Ủy ban nhân dân thị trấn Phát Diệm _x000D__x000D_
 _x000D__x000D_
  tỉnh Ninh Bình</v>
      </c>
      <c r="C343" s="19" t="s">
        <v>12</v>
      </c>
      <c r="D343" s="21"/>
      <c r="E343" s="20" t="s">
        <v>14</v>
      </c>
      <c r="F343" s="20" t="s">
        <v>14</v>
      </c>
      <c r="G343" s="20" t="s">
        <v>14</v>
      </c>
      <c r="H343" s="20" t="s">
        <v>14</v>
      </c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x14ac:dyDescent="0.25">
      <c r="A344" s="17">
        <v>25343</v>
      </c>
      <c r="B344" s="18" t="str">
        <f>HYPERLINK("https://www.facebook.com/conganhuyenphuyen/?locale=vi_VN", "Công an thị trấn Phù Yên tỉnh Sơn La")</f>
        <v>Công an thị trấn Phù Yên tỉnh Sơn La</v>
      </c>
      <c r="C344" s="19" t="s">
        <v>12</v>
      </c>
      <c r="D344" s="19" t="s">
        <v>13</v>
      </c>
      <c r="E344" s="20" t="s">
        <v>14</v>
      </c>
      <c r="F344" s="20" t="s">
        <v>14</v>
      </c>
      <c r="G344" s="20" t="s">
        <v>14</v>
      </c>
      <c r="H344" s="20" t="s">
        <v>15</v>
      </c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x14ac:dyDescent="0.25">
      <c r="A345" s="17">
        <v>25344</v>
      </c>
      <c r="B345" s="18" t="str">
        <f>HYPERLINK("https://congbobanan.toaan.gov.vn/5ta1467363t1cvn/QD_Mai_Van_T.pdf", "UBND Ủy ban nhân dân thị trấn Phù Yên tỉnh Sơn La")</f>
        <v>UBND Ủy ban nhân dân thị trấn Phù Yên tỉnh Sơn La</v>
      </c>
      <c r="C345" s="19" t="s">
        <v>12</v>
      </c>
      <c r="D345" s="21"/>
      <c r="E345" s="20" t="s">
        <v>14</v>
      </c>
      <c r="F345" s="20" t="s">
        <v>14</v>
      </c>
      <c r="G345" s="20" t="s">
        <v>14</v>
      </c>
      <c r="H345" s="20" t="s">
        <v>14</v>
      </c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x14ac:dyDescent="0.25">
      <c r="A346" s="17">
        <v>25345</v>
      </c>
      <c r="B346" s="18" t="str">
        <f>HYPERLINK("https://www.facebook.com/p/C%C3%B4ng-an-Ph%C6%B0%E1%BB%9Dng-Ph%E1%BB%91-M%E1%BB%9Bi-Qu%E1%BA%BF-V%C3%B5-B%E1%BA%AFc-Ninh-100079065079955/", "Công an phường Phố Mới tỉnh Bắc Ninh")</f>
        <v>Công an phường Phố Mới tỉnh Bắc Ninh</v>
      </c>
      <c r="C346" s="19" t="s">
        <v>12</v>
      </c>
      <c r="D346" s="19" t="s">
        <v>13</v>
      </c>
      <c r="E346" s="20" t="s">
        <v>14</v>
      </c>
      <c r="F346" s="20" t="s">
        <v>14</v>
      </c>
      <c r="G346" s="20" t="s">
        <v>14</v>
      </c>
      <c r="H346" s="20" t="s">
        <v>15</v>
      </c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x14ac:dyDescent="0.25">
      <c r="A347" s="17">
        <v>25346</v>
      </c>
      <c r="B347" s="18" t="str">
        <f>HYPERLINK("https://quevo.bacninh.gov.vn/news/-/details/22344/phuong-pho-moi-4584473", "UBND Ủy ban nhân dân phường Phố Mới tỉnh Bắc Ninh")</f>
        <v>UBND Ủy ban nhân dân phường Phố Mới tỉnh Bắc Ninh</v>
      </c>
      <c r="C347" s="19" t="s">
        <v>12</v>
      </c>
      <c r="D347" s="21"/>
      <c r="E347" s="20" t="s">
        <v>14</v>
      </c>
      <c r="F347" s="20" t="s">
        <v>14</v>
      </c>
      <c r="G347" s="20" t="s">
        <v>14</v>
      </c>
      <c r="H347" s="20" t="s">
        <v>14</v>
      </c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x14ac:dyDescent="0.25">
      <c r="A348" s="17">
        <v>25347</v>
      </c>
      <c r="B348" s="18" t="str">
        <f>HYPERLINK("https://www.facebook.com/p/C%C3%B4ng-an-Huy%E1%BB%87n-Qu%E1%BA%A3ng-Ho%C3%A0-100066298073486/", "Công an thị trấn Quảng Uyên tỉnh Cao Bằng")</f>
        <v>Công an thị trấn Quảng Uyên tỉnh Cao Bằng</v>
      </c>
      <c r="C348" s="19" t="s">
        <v>12</v>
      </c>
      <c r="D348" s="19" t="s">
        <v>13</v>
      </c>
      <c r="E348" s="20" t="s">
        <v>14</v>
      </c>
      <c r="F348" s="20" t="s">
        <v>14</v>
      </c>
      <c r="G348" s="20" t="s">
        <v>14</v>
      </c>
      <c r="H348" s="20" t="s">
        <v>15</v>
      </c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x14ac:dyDescent="0.25">
      <c r="A349" s="17">
        <v>25348</v>
      </c>
      <c r="B349" s="18" t="str">
        <f>HYPERLINK("https://quanguyen.quanghoa.caobang.gov.vn/", "UBND Ủy ban nhân dân thị trấn Quảng Uyên tỉnh Cao Bằng")</f>
        <v>UBND Ủy ban nhân dân thị trấn Quảng Uyên tỉnh Cao Bằng</v>
      </c>
      <c r="C349" s="19" t="s">
        <v>12</v>
      </c>
      <c r="D349" s="21"/>
      <c r="E349" s="20" t="s">
        <v>14</v>
      </c>
      <c r="F349" s="20" t="s">
        <v>14</v>
      </c>
      <c r="G349" s="20" t="s">
        <v>14</v>
      </c>
      <c r="H349" s="20" t="s">
        <v>14</v>
      </c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x14ac:dyDescent="0.25">
      <c r="A350" s="17">
        <v>25349</v>
      </c>
      <c r="B350" s="18" t="s">
        <v>37</v>
      </c>
      <c r="C350" s="22" t="s">
        <v>14</v>
      </c>
      <c r="D350" s="19" t="s">
        <v>13</v>
      </c>
      <c r="E350" s="20" t="s">
        <v>14</v>
      </c>
      <c r="F350" s="20" t="s">
        <v>14</v>
      </c>
      <c r="G350" s="20" t="s">
        <v>14</v>
      </c>
      <c r="H350" s="20" t="s">
        <v>15</v>
      </c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x14ac:dyDescent="0.25">
      <c r="A351" s="17">
        <v>25350</v>
      </c>
      <c r="B351" s="18" t="str">
        <f>HYPERLINK("http://quyhop.gov.vn/", "UBND Ủy ban nhân dân thị trấn Quỳ Hợp tỉnh Nghệ An")</f>
        <v>UBND Ủy ban nhân dân thị trấn Quỳ Hợp tỉnh Nghệ An</v>
      </c>
      <c r="C351" s="19" t="s">
        <v>12</v>
      </c>
      <c r="D351" s="21"/>
      <c r="E351" s="20" t="s">
        <v>14</v>
      </c>
      <c r="F351" s="20" t="s">
        <v>14</v>
      </c>
      <c r="G351" s="20" t="s">
        <v>14</v>
      </c>
      <c r="H351" s="20" t="s">
        <v>14</v>
      </c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x14ac:dyDescent="0.25">
      <c r="A352" s="17">
        <v>25351</v>
      </c>
      <c r="B352" s="18" t="str">
        <f>HYPERLINK("https://www.facebook.com/conganthixanghisonthanhhoa/", "Công an thị trấn Sơn _x000D__x000D_
 _x000D__x000D_
  tỉnh Thanh Hóa")</f>
        <v>Công an thị trấn Sơn _x000D__x000D_
 _x000D__x000D_
  tỉnh Thanh Hóa</v>
      </c>
      <c r="C352" s="19" t="s">
        <v>12</v>
      </c>
      <c r="D352" s="19" t="s">
        <v>13</v>
      </c>
      <c r="E352" s="20" t="s">
        <v>14</v>
      </c>
      <c r="F352" s="20" t="s">
        <v>14</v>
      </c>
      <c r="G352" s="20" t="s">
        <v>14</v>
      </c>
      <c r="H352" s="20" t="s">
        <v>15</v>
      </c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x14ac:dyDescent="0.25">
      <c r="A353" s="17">
        <v>25352</v>
      </c>
      <c r="B353" s="18" t="str">
        <f>HYPERLINK("http://saovang.thoxuan.thanhhoa.gov.vn/web/trang-chu/bo-may-hanh-chinh/uy-ban-nhan-dan-xa/bo-may-hanh-chinh-uy-ban-nhan-dan-thi-tran-sao-vang.html", "UBND Ủy ban nhân dân thị trấn Sơn _x000D__x000D_
 _x000D__x000D_
  tỉnh Thanh Hóa")</f>
        <v>UBND Ủy ban nhân dân thị trấn Sơn _x000D__x000D_
 _x000D__x000D_
  tỉnh Thanh Hóa</v>
      </c>
      <c r="C353" s="19" t="s">
        <v>12</v>
      </c>
      <c r="D353" s="21"/>
      <c r="E353" s="20" t="s">
        <v>14</v>
      </c>
      <c r="F353" s="20" t="s">
        <v>14</v>
      </c>
      <c r="G353" s="20" t="s">
        <v>14</v>
      </c>
      <c r="H353" s="20" t="s">
        <v>14</v>
      </c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x14ac:dyDescent="0.25">
      <c r="A354" s="17">
        <v>25353</v>
      </c>
      <c r="B354" s="18" t="str">
        <f>HYPERLINK("https://www.facebook.com/p/C%C3%B4ng-an-th%E1%BB%8B-tr%E1%BA%A5n-T%C3%A0-L%C3%B9ng-100067627942996/", "Công an thị trấn Tà Lùng _x000D__x000D_
 _x000D__x000D_
  tỉnh Cao Bằng")</f>
        <v>Công an thị trấn Tà Lùng _x000D__x000D_
 _x000D__x000D_
  tỉnh Cao Bằng</v>
      </c>
      <c r="C354" s="19" t="s">
        <v>12</v>
      </c>
      <c r="D354" s="19" t="s">
        <v>13</v>
      </c>
      <c r="E354" s="20" t="s">
        <v>14</v>
      </c>
      <c r="F354" s="20" t="s">
        <v>14</v>
      </c>
      <c r="G354" s="20" t="s">
        <v>14</v>
      </c>
      <c r="H354" s="20" t="s">
        <v>15</v>
      </c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x14ac:dyDescent="0.25">
      <c r="A355" s="17">
        <v>25354</v>
      </c>
      <c r="B355" s="18" t="str">
        <f>HYPERLINK("https://talung.quanghoa.caobang.gov.vn/", "UBND Ủy ban nhân dân thị trấn Tà Lùng _x000D__x000D_
 _x000D__x000D_
  tỉnh Cao Bằng")</f>
        <v>UBND Ủy ban nhân dân thị trấn Tà Lùng _x000D__x000D_
 _x000D__x000D_
  tỉnh Cao Bằng</v>
      </c>
      <c r="C355" s="19" t="s">
        <v>12</v>
      </c>
      <c r="D355" s="21"/>
      <c r="E355" s="20" t="s">
        <v>14</v>
      </c>
      <c r="F355" s="20" t="s">
        <v>14</v>
      </c>
      <c r="G355" s="20" t="s">
        <v>14</v>
      </c>
      <c r="H355" s="20" t="s">
        <v>14</v>
      </c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x14ac:dyDescent="0.25">
      <c r="A356" s="17">
        <v>25355</v>
      </c>
      <c r="B356" s="18" t="str">
        <f>HYPERLINK("https://www.facebook.com/p/C%C3%B4ng-an-th%E1%BB%8B-tr%E1%BA%A5n-T%C3%A2n-An-Y%C3%AAn-Dung-B%E1%BA%AFc-Giang-100066949255453/", "Công an thị trấn Tân An tỉnh Bắc Giang")</f>
        <v>Công an thị trấn Tân An tỉnh Bắc Giang</v>
      </c>
      <c r="C356" s="19" t="s">
        <v>12</v>
      </c>
      <c r="D356" s="19" t="s">
        <v>13</v>
      </c>
      <c r="E356" s="20" t="s">
        <v>14</v>
      </c>
      <c r="F356" s="20" t="s">
        <v>14</v>
      </c>
      <c r="G356" s="20" t="s">
        <v>14</v>
      </c>
      <c r="H356" s="20" t="s">
        <v>15</v>
      </c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x14ac:dyDescent="0.25">
      <c r="A357" s="17">
        <v>25356</v>
      </c>
      <c r="B357" s="18" t="str">
        <f>HYPERLINK("https://tanan.yendung.bacgiang.gov.vn/", "UBND Ủy ban nhân dân thị trấn Tân An tỉnh Bắc Giang")</f>
        <v>UBND Ủy ban nhân dân thị trấn Tân An tỉnh Bắc Giang</v>
      </c>
      <c r="C357" s="19" t="s">
        <v>12</v>
      </c>
      <c r="D357" s="21"/>
      <c r="E357" s="20" t="s">
        <v>14</v>
      </c>
      <c r="F357" s="20" t="s">
        <v>14</v>
      </c>
      <c r="G357" s="20" t="s">
        <v>14</v>
      </c>
      <c r="H357" s="20" t="s">
        <v>14</v>
      </c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x14ac:dyDescent="0.25">
      <c r="A358" s="17">
        <v>25357</v>
      </c>
      <c r="B358" s="18" t="s">
        <v>38</v>
      </c>
      <c r="C358" s="22" t="s">
        <v>14</v>
      </c>
      <c r="D358" s="19" t="s">
        <v>13</v>
      </c>
      <c r="E358" s="20" t="s">
        <v>14</v>
      </c>
      <c r="F358" s="20" t="s">
        <v>14</v>
      </c>
      <c r="G358" s="20" t="s">
        <v>14</v>
      </c>
      <c r="H358" s="20" t="s">
        <v>15</v>
      </c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x14ac:dyDescent="0.25">
      <c r="A359" s="17">
        <v>25358</v>
      </c>
      <c r="B359" s="18" t="str">
        <f>HYPERLINK("https://tambinh.vinhlong.gov.vn/", "UBND Ủy ban nhân dân thị trấn Tam Bình tỉnh Vĩnh Long")</f>
        <v>UBND Ủy ban nhân dân thị trấn Tam Bình tỉnh Vĩnh Long</v>
      </c>
      <c r="C359" s="19" t="s">
        <v>12</v>
      </c>
      <c r="D359" s="21"/>
      <c r="E359" s="20" t="s">
        <v>14</v>
      </c>
      <c r="F359" s="20" t="s">
        <v>14</v>
      </c>
      <c r="G359" s="20" t="s">
        <v>14</v>
      </c>
      <c r="H359" s="20" t="s">
        <v>14</v>
      </c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x14ac:dyDescent="0.25">
      <c r="A360" s="17">
        <v>25359</v>
      </c>
      <c r="B360" s="18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360" s="19" t="s">
        <v>12</v>
      </c>
      <c r="D360" s="19" t="s">
        <v>13</v>
      </c>
      <c r="E360" s="20" t="s">
        <v>14</v>
      </c>
      <c r="F360" s="20" t="s">
        <v>14</v>
      </c>
      <c r="G360" s="20" t="s">
        <v>14</v>
      </c>
      <c r="H360" s="20" t="s">
        <v>15</v>
      </c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x14ac:dyDescent="0.25">
      <c r="A361" s="17">
        <v>25360</v>
      </c>
      <c r="B361" s="18" t="str">
        <f>HYPERLINK("https://thitran.thanhphu.bentre.gov.vn/", "UBND Ủy ban nhân dân thị trấn Thạnh Phú tỉnh Bến Tre")</f>
        <v>UBND Ủy ban nhân dân thị trấn Thạnh Phú tỉnh Bến Tre</v>
      </c>
      <c r="C361" s="19" t="s">
        <v>12</v>
      </c>
      <c r="D361" s="21"/>
      <c r="E361" s="20" t="s">
        <v>14</v>
      </c>
      <c r="F361" s="20" t="s">
        <v>14</v>
      </c>
      <c r="G361" s="20" t="s">
        <v>14</v>
      </c>
      <c r="H361" s="20" t="s">
        <v>14</v>
      </c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x14ac:dyDescent="0.25">
      <c r="A362" s="17">
        <v>25361</v>
      </c>
      <c r="B362" s="18" t="str">
        <f>HYPERLINK("https://www.facebook.com/cahhiephoa/", "Công an thị trấn Thắng tỉnh Bắc Giang")</f>
        <v>Công an thị trấn Thắng tỉnh Bắc Giang</v>
      </c>
      <c r="C362" s="19" t="s">
        <v>12</v>
      </c>
      <c r="D362" s="19" t="s">
        <v>13</v>
      </c>
      <c r="E362" s="20" t="s">
        <v>14</v>
      </c>
      <c r="F362" s="20" t="s">
        <v>14</v>
      </c>
      <c r="G362" s="20" t="s">
        <v>14</v>
      </c>
      <c r="H362" s="20" t="s">
        <v>15</v>
      </c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x14ac:dyDescent="0.25">
      <c r="A363" s="17">
        <v>25362</v>
      </c>
      <c r="B363" s="18" t="str">
        <f>HYPERLINK("https://ttthang.hiephoa.bacgiang.gov.vn/", "UBND Ủy ban nhân dân thị trấn Thắng tỉnh Bắc Giang")</f>
        <v>UBND Ủy ban nhân dân thị trấn Thắng tỉnh Bắc Giang</v>
      </c>
      <c r="C363" s="19" t="s">
        <v>12</v>
      </c>
      <c r="D363" s="21"/>
      <c r="E363" s="20" t="s">
        <v>14</v>
      </c>
      <c r="F363" s="20" t="s">
        <v>14</v>
      </c>
      <c r="G363" s="20" t="s">
        <v>14</v>
      </c>
      <c r="H363" s="20" t="s">
        <v>14</v>
      </c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x14ac:dyDescent="0.25">
      <c r="A364" s="17">
        <v>25363</v>
      </c>
      <c r="B364" s="18" t="str">
        <f>HYPERLINK("https://www.facebook.com/p/C%C3%B4ng-an-huy%E1%BB%87n-V%C5%A9-Quang-100069158351410/", "Công an thị trấn Vũ Quang tỉnh Hà Tĩnh")</f>
        <v>Công an thị trấn Vũ Quang tỉnh Hà Tĩnh</v>
      </c>
      <c r="C364" s="19" t="s">
        <v>12</v>
      </c>
      <c r="D364" s="19" t="s">
        <v>13</v>
      </c>
      <c r="E364" s="20" t="s">
        <v>14</v>
      </c>
      <c r="F364" s="20" t="s">
        <v>14</v>
      </c>
      <c r="G364" s="20" t="s">
        <v>14</v>
      </c>
      <c r="H364" s="20" t="s">
        <v>15</v>
      </c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x14ac:dyDescent="0.25">
      <c r="A365" s="17">
        <v>25364</v>
      </c>
      <c r="B365" s="18" t="str">
        <f>HYPERLINK("https://hscvvq.hatinh.gov.vn/vuquang/vbpq.nsf/72606071E1411D3E4725863300181920/$file/QD%20kien%20toan%20Trang%20TT%C4%90T%20va%20Dai%20TT%202020(03.12.2020_10h46p38)_signed.pdf", "UBND Ủy ban nhân dân thị trấn Vũ Quang tỉnh Hà Tĩnh")</f>
        <v>UBND Ủy ban nhân dân thị trấn Vũ Quang tỉnh Hà Tĩnh</v>
      </c>
      <c r="C365" s="19" t="s">
        <v>12</v>
      </c>
      <c r="D365" s="21"/>
      <c r="E365" s="20" t="s">
        <v>14</v>
      </c>
      <c r="F365" s="20" t="s">
        <v>14</v>
      </c>
      <c r="G365" s="20" t="s">
        <v>14</v>
      </c>
      <c r="H365" s="20" t="s">
        <v>14</v>
      </c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x14ac:dyDescent="0.25">
      <c r="A366" s="17">
        <v>25365</v>
      </c>
      <c r="B366" s="18" t="s">
        <v>198</v>
      </c>
      <c r="C366" s="22" t="s">
        <v>14</v>
      </c>
      <c r="D366" s="19" t="s">
        <v>13</v>
      </c>
      <c r="E366" s="20" t="s">
        <v>14</v>
      </c>
      <c r="F366" s="20" t="s">
        <v>14</v>
      </c>
      <c r="G366" s="20" t="s">
        <v>14</v>
      </c>
      <c r="H366" s="20" t="s">
        <v>15</v>
      </c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x14ac:dyDescent="0.25">
      <c r="A367" s="17">
        <v>25366</v>
      </c>
      <c r="B367" s="18" t="str">
        <f>HYPERLINK("https://lucyen.yenbai.gov.vn/Articles/one/Thong-tin-thi-tran-Yen-The", "UBND Ủy ban nhân dân thị trấn Yên Thế _x000D__x000D_
 _x000D__x000D_
  tỉnh Yên Bái")</f>
        <v>UBND Ủy ban nhân dân thị trấn Yên Thế _x000D__x000D_
 _x000D__x000D_
  tỉnh Yên Bái</v>
      </c>
      <c r="C367" s="19" t="s">
        <v>12</v>
      </c>
      <c r="D367" s="21"/>
      <c r="E367" s="20" t="s">
        <v>14</v>
      </c>
      <c r="F367" s="20" t="s">
        <v>14</v>
      </c>
      <c r="G367" s="20" t="s">
        <v>14</v>
      </c>
      <c r="H367" s="20" t="s">
        <v>14</v>
      </c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x14ac:dyDescent="0.25">
      <c r="A368" s="17">
        <v>25367</v>
      </c>
      <c r="B368" s="18" t="s">
        <v>199</v>
      </c>
      <c r="C368" s="22" t="s">
        <v>14</v>
      </c>
      <c r="D368" s="19" t="s">
        <v>13</v>
      </c>
      <c r="E368" s="20" t="s">
        <v>14</v>
      </c>
      <c r="F368" s="20" t="s">
        <v>14</v>
      </c>
      <c r="G368" s="20" t="s">
        <v>14</v>
      </c>
      <c r="H368" s="20" t="s">
        <v>15</v>
      </c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x14ac:dyDescent="0.25">
      <c r="A369" s="17">
        <v>25368</v>
      </c>
      <c r="B369" s="18" t="str">
        <f>HYPERLINK("https://bencat.binhduong.gov.vn/", "UBND Ủy ban nhân dân thị xã Bến Cát _x000D__x000D_
 _x000D__x000D_
  tỉnh Bến Tre")</f>
        <v>UBND Ủy ban nhân dân thị xã Bến Cát _x000D__x000D_
 _x000D__x000D_
  tỉnh Bến Tre</v>
      </c>
      <c r="C369" s="19" t="s">
        <v>12</v>
      </c>
      <c r="D369" s="21"/>
      <c r="E369" s="20" t="s">
        <v>14</v>
      </c>
      <c r="F369" s="20" t="s">
        <v>14</v>
      </c>
      <c r="G369" s="20" t="s">
        <v>14</v>
      </c>
      <c r="H369" s="20" t="s">
        <v>14</v>
      </c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x14ac:dyDescent="0.25">
      <c r="A370" s="17">
        <v>25369</v>
      </c>
      <c r="B370" s="18" t="str">
        <f>HYPERLINK("https://www.facebook.com/p/C%C3%B4ng-an-x%C3%A3-Thanh-B%C3%ACnh-Th%E1%BB%8Bnh-huy%E1%BB%87n-%C4%90%E1%BB%A9c-Th%E1%BB%8D-t%E1%BB%89nh-H%C3%A0-T%C4%A9nh-100064085291262/?locale=vi_VN", "Công an xã Thanh Bình Thịnh tỉnh Hà Tĩnh")</f>
        <v>Công an xã Thanh Bình Thịnh tỉnh Hà Tĩnh</v>
      </c>
      <c r="C370" s="19" t="s">
        <v>12</v>
      </c>
      <c r="D370" s="19" t="s">
        <v>13</v>
      </c>
      <c r="E370" s="20" t="s">
        <v>14</v>
      </c>
      <c r="F370" s="20" t="s">
        <v>14</v>
      </c>
      <c r="G370" s="20" t="s">
        <v>14</v>
      </c>
      <c r="H370" s="20" t="s">
        <v>15</v>
      </c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x14ac:dyDescent="0.25">
      <c r="A371" s="17">
        <v>25370</v>
      </c>
      <c r="B371" s="18" t="str">
        <f>HYPERLINK("https://hscvdt.hatinh.gov.vn/ductho/vbpq.nsf/5666F3B1C49DEB0B4725884700336EC3/$file/30-664(06.04.2022_10h42p26)_signed.pdf", "UBND Ủy ban nhân dân xã Thanh Bình Thịnh tỉnh Hà Tĩnh")</f>
        <v>UBND Ủy ban nhân dân xã Thanh Bình Thịnh tỉnh Hà Tĩnh</v>
      </c>
      <c r="C371" s="19" t="s">
        <v>12</v>
      </c>
      <c r="D371" s="21"/>
      <c r="E371" s="20" t="s">
        <v>14</v>
      </c>
      <c r="F371" s="20" t="s">
        <v>14</v>
      </c>
      <c r="G371" s="20" t="s">
        <v>14</v>
      </c>
      <c r="H371" s="20" t="s">
        <v>14</v>
      </c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x14ac:dyDescent="0.25">
      <c r="A372" s="17">
        <v>25371</v>
      </c>
      <c r="B372" s="18" t="str">
        <f>HYPERLINK("https://www.facebook.com/p/C%C3%B4ng-an-Thanh-Mi%E1%BB%87n-100068994404736/", "Công an huyện Thanh Miện _x000D__x000D_
 _x000D__x000D_
  tỉnh Hải Dương")</f>
        <v>Công an huyện Thanh Miện _x000D__x000D_
 _x000D__x000D_
  tỉnh Hải Dương</v>
      </c>
      <c r="C372" s="19" t="s">
        <v>12</v>
      </c>
      <c r="D372" s="19" t="s">
        <v>13</v>
      </c>
      <c r="E372" s="20" t="s">
        <v>14</v>
      </c>
      <c r="F372" s="20" t="s">
        <v>14</v>
      </c>
      <c r="G372" s="20" t="s">
        <v>14</v>
      </c>
      <c r="H372" s="20" t="s">
        <v>15</v>
      </c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x14ac:dyDescent="0.25">
      <c r="A373" s="17">
        <v>25372</v>
      </c>
      <c r="B373" s="18" t="str">
        <f>HYPERLINK("https://thanhmien.haiduong.gov.vn/", "UBND Ủy ban nhân dân huyện Thanh Miện _x000D__x000D_
 _x000D__x000D_
  tỉnh Hải Dương")</f>
        <v>UBND Ủy ban nhân dân huyện Thanh Miện _x000D__x000D_
 _x000D__x000D_
  tỉnh Hải Dương</v>
      </c>
      <c r="C373" s="19" t="s">
        <v>12</v>
      </c>
      <c r="D373" s="21"/>
      <c r="E373" s="20" t="s">
        <v>14</v>
      </c>
      <c r="F373" s="20" t="s">
        <v>14</v>
      </c>
      <c r="G373" s="20" t="s">
        <v>14</v>
      </c>
      <c r="H373" s="20" t="s">
        <v>14</v>
      </c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x14ac:dyDescent="0.25">
      <c r="A374" s="17">
        <v>25373</v>
      </c>
      <c r="B374" s="18" t="str">
        <f>HYPERLINK("https://www.facebook.com/DoanThanhnienCongantinhLaoCai/", "Công an tinh Lào Cai tỉnh Lào Cai")</f>
        <v>Công an tinh Lào Cai tỉnh Lào Cai</v>
      </c>
      <c r="C374" s="19" t="s">
        <v>12</v>
      </c>
      <c r="D374" s="19" t="s">
        <v>13</v>
      </c>
      <c r="E374" s="20" t="s">
        <v>14</v>
      </c>
      <c r="F374" s="20" t="s">
        <v>14</v>
      </c>
      <c r="G374" s="20" t="s">
        <v>14</v>
      </c>
      <c r="H374" s="20" t="s">
        <v>15</v>
      </c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x14ac:dyDescent="0.25">
      <c r="A375" s="17">
        <v>25374</v>
      </c>
      <c r="B375" s="18" t="str">
        <f>HYPERLINK("https://www.laocai.gov.vn/", "UBND Ủy ban nhân dân tinh Lào Cai tỉnh Lào Cai")</f>
        <v>UBND Ủy ban nhân dân tinh Lào Cai tỉnh Lào Cai</v>
      </c>
      <c r="C375" s="19" t="s">
        <v>12</v>
      </c>
      <c r="D375" s="21"/>
      <c r="E375" s="20" t="s">
        <v>14</v>
      </c>
      <c r="F375" s="20" t="s">
        <v>14</v>
      </c>
      <c r="G375" s="20" t="s">
        <v>14</v>
      </c>
      <c r="H375" s="20" t="s">
        <v>14</v>
      </c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x14ac:dyDescent="0.25">
      <c r="A376" s="17">
        <v>25375</v>
      </c>
      <c r="B376" s="18" t="s">
        <v>200</v>
      </c>
      <c r="C376" s="22" t="s">
        <v>14</v>
      </c>
      <c r="D376" s="19" t="s">
        <v>13</v>
      </c>
      <c r="E376" s="20" t="s">
        <v>14</v>
      </c>
      <c r="F376" s="20" t="s">
        <v>14</v>
      </c>
      <c r="G376" s="20" t="s">
        <v>14</v>
      </c>
      <c r="H376" s="20" t="s">
        <v>15</v>
      </c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x14ac:dyDescent="0.25">
      <c r="A377" s="17">
        <v>25376</v>
      </c>
      <c r="B377" s="18" t="str">
        <f>HYPERLINK("https://bactramy.quangnam.gov.vn/webcenter/portal/bactramy", "UBND Ủy ban nhân dân xã Trà Giác _x000D__x000D_
 _x000D__x000D_
  tỉnh Quảng Nam")</f>
        <v>UBND Ủy ban nhân dân xã Trà Giác _x000D__x000D_
 _x000D__x000D_
  tỉnh Quảng Nam</v>
      </c>
      <c r="C377" s="19" t="s">
        <v>12</v>
      </c>
      <c r="D377" s="21"/>
      <c r="E377" s="20" t="s">
        <v>14</v>
      </c>
      <c r="F377" s="20" t="s">
        <v>14</v>
      </c>
      <c r="G377" s="20" t="s">
        <v>14</v>
      </c>
      <c r="H377" s="20" t="s">
        <v>14</v>
      </c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x14ac:dyDescent="0.25">
      <c r="A378" s="17">
        <v>25377</v>
      </c>
      <c r="B378" s="18" t="s">
        <v>201</v>
      </c>
      <c r="C378" s="22" t="s">
        <v>14</v>
      </c>
      <c r="D378" s="19" t="s">
        <v>13</v>
      </c>
      <c r="E378" s="20" t="s">
        <v>14</v>
      </c>
      <c r="F378" s="20" t="s">
        <v>14</v>
      </c>
      <c r="G378" s="20" t="s">
        <v>14</v>
      </c>
      <c r="H378" s="20" t="s">
        <v>15</v>
      </c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x14ac:dyDescent="0.25">
      <c r="A379" s="17">
        <v>25378</v>
      </c>
      <c r="B379" s="18" t="str">
        <f>HYPERLINK("https://aithuong.bathuoc.thanhhoa.gov.vn/", "UBND Ủy ban nhân dân xã Ái Thượng _x000D__x000D_
 _x000D__x000D_
  tỉnh Thanh Hóa")</f>
        <v>UBND Ủy ban nhân dân xã Ái Thượng _x000D__x000D_
 _x000D__x000D_
  tỉnh Thanh Hóa</v>
      </c>
      <c r="C379" s="19" t="s">
        <v>12</v>
      </c>
      <c r="D379" s="21"/>
      <c r="E379" s="20" t="s">
        <v>14</v>
      </c>
      <c r="F379" s="20" t="s">
        <v>14</v>
      </c>
      <c r="G379" s="20" t="s">
        <v>14</v>
      </c>
      <c r="H379" s="20" t="s">
        <v>14</v>
      </c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x14ac:dyDescent="0.25">
      <c r="A380" s="17">
        <v>25379</v>
      </c>
      <c r="B380" s="18" t="s">
        <v>39</v>
      </c>
      <c r="C380" s="22" t="s">
        <v>14</v>
      </c>
      <c r="D380" s="19" t="s">
        <v>13</v>
      </c>
      <c r="E380" s="20" t="s">
        <v>14</v>
      </c>
      <c r="F380" s="20" t="s">
        <v>14</v>
      </c>
      <c r="G380" s="20" t="s">
        <v>14</v>
      </c>
      <c r="H380" s="20" t="s">
        <v>15</v>
      </c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x14ac:dyDescent="0.25">
      <c r="A381" s="17">
        <v>25380</v>
      </c>
      <c r="B381" s="18" t="str">
        <f>HYPERLINK("https://kimson.ninhbinh.gov.vn/gioi-thieu/xa-an-hoa", "UBND Ủy ban nhân dân xã Ân Hòa tỉnh Ninh Bình")</f>
        <v>UBND Ủy ban nhân dân xã Ân Hòa tỉnh Ninh Bình</v>
      </c>
      <c r="C381" s="19" t="s">
        <v>12</v>
      </c>
      <c r="D381" s="21"/>
      <c r="E381" s="20" t="s">
        <v>14</v>
      </c>
      <c r="F381" s="20" t="s">
        <v>14</v>
      </c>
      <c r="G381" s="20" t="s">
        <v>14</v>
      </c>
      <c r="H381" s="20" t="s">
        <v>14</v>
      </c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x14ac:dyDescent="0.25">
      <c r="A382" s="17">
        <v>25381</v>
      </c>
      <c r="B382" s="18" t="str">
        <f>HYPERLINK("https://www.facebook.com/p/C%C3%B4ng-an-x%C3%A3-%C3%82n-Ngh%C4%A9a-100082587249878/", "Công an xã Ân Nghĩa _x000D__x000D_
 _x000D__x000D_
  tỉnh Bình Định")</f>
        <v>Công an xã Ân Nghĩa _x000D__x000D_
 _x000D__x000D_
  tỉnh Bình Định</v>
      </c>
      <c r="C382" s="19" t="s">
        <v>12</v>
      </c>
      <c r="D382" s="19" t="s">
        <v>13</v>
      </c>
      <c r="E382" s="20" t="s">
        <v>14</v>
      </c>
      <c r="F382" s="20" t="s">
        <v>14</v>
      </c>
      <c r="G382" s="20" t="s">
        <v>14</v>
      </c>
      <c r="H382" s="20" t="s">
        <v>15</v>
      </c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x14ac:dyDescent="0.25">
      <c r="A383" s="17">
        <v>25382</v>
      </c>
      <c r="B383" s="18" t="str">
        <f>HYPERLINK("http://annghia.hoaian.binhdinh.gov.vn/Index.aspx?L=VN&amp;P=A02&amp;M=20", "UBND Ủy ban nhân dân xã Ân Nghĩa _x000D__x000D_
 _x000D__x000D_
  tỉnh Bình Định")</f>
        <v>UBND Ủy ban nhân dân xã Ân Nghĩa _x000D__x000D_
 _x000D__x000D_
  tỉnh Bình Định</v>
      </c>
      <c r="C383" s="19" t="s">
        <v>12</v>
      </c>
      <c r="D383" s="21"/>
      <c r="E383" s="20" t="s">
        <v>14</v>
      </c>
      <c r="F383" s="20" t="s">
        <v>14</v>
      </c>
      <c r="G383" s="20" t="s">
        <v>14</v>
      </c>
      <c r="H383" s="20" t="s">
        <v>14</v>
      </c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x14ac:dyDescent="0.25">
      <c r="A384" s="17">
        <v>25383</v>
      </c>
      <c r="B384" s="18" t="str">
        <f>HYPERLINK("https://www.facebook.com/100052411776255", "Công an xã Ân Phú _x000D__x000D_
 _x000D__x000D_
  tỉnh Hà Tĩnh")</f>
        <v>Công an xã Ân Phú _x000D__x000D_
 _x000D__x000D_
  tỉnh Hà Tĩnh</v>
      </c>
      <c r="C384" s="19" t="s">
        <v>12</v>
      </c>
      <c r="D384" s="19" t="s">
        <v>13</v>
      </c>
      <c r="E384" s="20" t="s">
        <v>14</v>
      </c>
      <c r="F384" s="20" t="s">
        <v>14</v>
      </c>
      <c r="G384" s="20" t="s">
        <v>14</v>
      </c>
      <c r="H384" s="20" t="s">
        <v>15</v>
      </c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x14ac:dyDescent="0.25">
      <c r="A385" s="17">
        <v>25384</v>
      </c>
      <c r="B385" s="18" t="str">
        <f>HYPERLINK("https://hscvvq.hatinh.gov.vn/vuquang/vbpq.nsf/F89B2C836119343447258972000CAE32/$file/QD-TL-To-chuyen-doi-so-xa(14.03.2023_09h17p37)_signed.pdf", "UBND Ủy ban nhân dân xã Ân Phú _x000D__x000D_
 _x000D__x000D_
  tỉnh Hà Tĩnh")</f>
        <v>UBND Ủy ban nhân dân xã Ân Phú _x000D__x000D_
 _x000D__x000D_
  tỉnh Hà Tĩnh</v>
      </c>
      <c r="C385" s="19" t="s">
        <v>12</v>
      </c>
      <c r="D385" s="21"/>
      <c r="E385" s="20" t="s">
        <v>14</v>
      </c>
      <c r="F385" s="20" t="s">
        <v>14</v>
      </c>
      <c r="G385" s="20" t="s">
        <v>14</v>
      </c>
      <c r="H385" s="20" t="s">
        <v>14</v>
      </c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x14ac:dyDescent="0.25">
      <c r="A386" s="17">
        <v>25385</v>
      </c>
      <c r="B386" s="18" t="s">
        <v>202</v>
      </c>
      <c r="C386" s="22" t="s">
        <v>14</v>
      </c>
      <c r="D386" s="19" t="s">
        <v>13</v>
      </c>
      <c r="E386" s="20" t="s">
        <v>14</v>
      </c>
      <c r="F386" s="20" t="s">
        <v>14</v>
      </c>
      <c r="G386" s="20" t="s">
        <v>14</v>
      </c>
      <c r="H386" s="20" t="s">
        <v>15</v>
      </c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x14ac:dyDescent="0.25">
      <c r="A387" s="17">
        <v>25386</v>
      </c>
      <c r="B387" s="18" t="str">
        <f>HYPERLINK("https://soldtbxh.yenbai.gov.vn/FAQ/Cong-dan-Nguyen-Ngoc-Hau-Dia-chi-thon-Nuoc-Mat-xa-Au-Lau-thanh-pho-Yen-Bai-tinh-Yen-B", "UBND Ủy ban nhân dân xã Âu Lâu _x000D__x000D_
 _x000D__x000D_
  tỉnh Yên Bái")</f>
        <v>UBND Ủy ban nhân dân xã Âu Lâu _x000D__x000D_
 _x000D__x000D_
  tỉnh Yên Bái</v>
      </c>
      <c r="C387" s="19" t="s">
        <v>12</v>
      </c>
      <c r="D387" s="21"/>
      <c r="E387" s="20" t="s">
        <v>14</v>
      </c>
      <c r="F387" s="20" t="s">
        <v>14</v>
      </c>
      <c r="G387" s="20" t="s">
        <v>14</v>
      </c>
      <c r="H387" s="20" t="s">
        <v>14</v>
      </c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x14ac:dyDescent="0.25">
      <c r="A388" s="17">
        <v>25387</v>
      </c>
      <c r="B388" s="18" t="str">
        <f>HYPERLINK("https://www.facebook.com/p/C%C3%B4ng-an-x%C3%A3-%C3%89-T%C3%B2ng-100076076161585/?locale=fr_FR", "Công an xã É Tòng _x000D__x000D_
 _x000D__x000D_
  tỉnh Sơn La")</f>
        <v>Công an xã É Tòng _x000D__x000D_
 _x000D__x000D_
  tỉnh Sơn La</v>
      </c>
      <c r="C388" s="19" t="s">
        <v>12</v>
      </c>
      <c r="D388" s="19" t="s">
        <v>13</v>
      </c>
      <c r="E388" s="20" t="s">
        <v>14</v>
      </c>
      <c r="F388" s="20" t="s">
        <v>14</v>
      </c>
      <c r="G388" s="20" t="s">
        <v>14</v>
      </c>
      <c r="H388" s="20" t="s">
        <v>15</v>
      </c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x14ac:dyDescent="0.25">
      <c r="A389" s="17">
        <v>25388</v>
      </c>
      <c r="B389" s="18" t="str">
        <f>HYPERLINK("https://dichvucong.gov.vn/p/home/dvc-tthc-co-quan-chi-tiet.html?id=369314", "UBND Ủy ban nhân dân xã É Tòng _x000D__x000D_
 _x000D__x000D_
  tỉnh Sơn La")</f>
        <v>UBND Ủy ban nhân dân xã É Tòng _x000D__x000D_
 _x000D__x000D_
  tỉnh Sơn La</v>
      </c>
      <c r="C389" s="19" t="s">
        <v>12</v>
      </c>
      <c r="D389" s="21"/>
      <c r="E389" s="20" t="s">
        <v>14</v>
      </c>
      <c r="F389" s="20" t="s">
        <v>14</v>
      </c>
      <c r="G389" s="20" t="s">
        <v>14</v>
      </c>
      <c r="H389" s="20" t="s">
        <v>14</v>
      </c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x14ac:dyDescent="0.25">
      <c r="A390" s="17">
        <v>25389</v>
      </c>
      <c r="B390" s="18" t="s">
        <v>203</v>
      </c>
      <c r="C390" s="22" t="s">
        <v>14</v>
      </c>
      <c r="D390" s="19" t="s">
        <v>13</v>
      </c>
      <c r="E390" s="20" t="s">
        <v>14</v>
      </c>
      <c r="F390" s="20" t="s">
        <v>14</v>
      </c>
      <c r="G390" s="20" t="s">
        <v>14</v>
      </c>
      <c r="H390" s="20" t="s">
        <v>15</v>
      </c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x14ac:dyDescent="0.25">
      <c r="A391" s="17">
        <v>25390</v>
      </c>
      <c r="B391" s="18" t="str">
        <f>HYPERLINK("https://dichvucong.hungyen.gov.vn/dichvucong/hotline", "UBND Ủy ban nhân dân xã Ông Đình _x000D__x000D_
 _x000D__x000D_
  tỉnh Hưng Yên")</f>
        <v>UBND Ủy ban nhân dân xã Ông Đình _x000D__x000D_
 _x000D__x000D_
  tỉnh Hưng Yên</v>
      </c>
      <c r="C391" s="19" t="s">
        <v>12</v>
      </c>
      <c r="D391" s="21"/>
      <c r="E391" s="20" t="s">
        <v>14</v>
      </c>
      <c r="F391" s="20" t="s">
        <v>14</v>
      </c>
      <c r="G391" s="20" t="s">
        <v>14</v>
      </c>
      <c r="H391" s="20" t="s">
        <v>14</v>
      </c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x14ac:dyDescent="0.25">
      <c r="A392" s="17">
        <v>25391</v>
      </c>
      <c r="B392" s="18" t="s">
        <v>40</v>
      </c>
      <c r="C392" s="22" t="s">
        <v>14</v>
      </c>
      <c r="D392" s="19" t="s">
        <v>13</v>
      </c>
      <c r="E392" s="20" t="s">
        <v>14</v>
      </c>
      <c r="F392" s="20" t="s">
        <v>14</v>
      </c>
      <c r="G392" s="20" t="s">
        <v>14</v>
      </c>
      <c r="H392" s="20" t="s">
        <v>15</v>
      </c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x14ac:dyDescent="0.25">
      <c r="A393" s="17">
        <v>25392</v>
      </c>
      <c r="B393" s="18" t="str">
        <f>HYPERLINK("https://phubinh.thainguyen.gov.vn/xa-uc-ky", "UBND Ủy ban nhân dân xã Úc Kỳ tỉnh Thái Nguyên")</f>
        <v>UBND Ủy ban nhân dân xã Úc Kỳ tỉnh Thái Nguyên</v>
      </c>
      <c r="C393" s="19" t="s">
        <v>12</v>
      </c>
      <c r="D393" s="21"/>
      <c r="E393" s="20" t="s">
        <v>14</v>
      </c>
      <c r="F393" s="20" t="s">
        <v>14</v>
      </c>
      <c r="G393" s="20" t="s">
        <v>14</v>
      </c>
      <c r="H393" s="20" t="s">
        <v>14</v>
      </c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x14ac:dyDescent="0.25">
      <c r="A394" s="17">
        <v>25393</v>
      </c>
      <c r="B394" s="18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394" s="19" t="s">
        <v>12</v>
      </c>
      <c r="D394" s="19" t="s">
        <v>13</v>
      </c>
      <c r="E394" s="20" t="s">
        <v>14</v>
      </c>
      <c r="F394" s="20" t="s">
        <v>14</v>
      </c>
      <c r="G394" s="20" t="s">
        <v>14</v>
      </c>
      <c r="H394" s="20" t="s">
        <v>15</v>
      </c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x14ac:dyDescent="0.25">
      <c r="A395" s="17">
        <v>25394</v>
      </c>
      <c r="B395" s="18" t="str">
        <f>HYPERLINK("https://quevo.bacninh.gov.vn/news/-/details/22344/xa-ao-vien", "UBND Ủy ban nhân dân xã Đào Viên tỉnh Bắc Ninh")</f>
        <v>UBND Ủy ban nhân dân xã Đào Viên tỉnh Bắc Ninh</v>
      </c>
      <c r="C395" s="19" t="s">
        <v>12</v>
      </c>
      <c r="D395" s="21"/>
      <c r="E395" s="20" t="s">
        <v>14</v>
      </c>
      <c r="F395" s="20" t="s">
        <v>14</v>
      </c>
      <c r="G395" s="20" t="s">
        <v>14</v>
      </c>
      <c r="H395" s="20" t="s">
        <v>14</v>
      </c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x14ac:dyDescent="0.25">
      <c r="A396" s="17">
        <v>25395</v>
      </c>
      <c r="B396" s="18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396" s="19" t="s">
        <v>12</v>
      </c>
      <c r="D396" s="19" t="s">
        <v>13</v>
      </c>
      <c r="E396" s="20" t="s">
        <v>14</v>
      </c>
      <c r="F396" s="20" t="s">
        <v>14</v>
      </c>
      <c r="G396" s="20" t="s">
        <v>14</v>
      </c>
      <c r="H396" s="20" t="s">
        <v>15</v>
      </c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x14ac:dyDescent="0.25">
      <c r="A397" s="17">
        <v>25396</v>
      </c>
      <c r="B397" s="18" t="str">
        <f>HYPERLINK("https://phubinh.thainguyen.gov.vn/xa-dao-xa", "UBND Ủy ban nhân dân xã Đào Xá tỉnh Thái Nguyên")</f>
        <v>UBND Ủy ban nhân dân xã Đào Xá tỉnh Thái Nguyên</v>
      </c>
      <c r="C397" s="19" t="s">
        <v>12</v>
      </c>
      <c r="D397" s="21"/>
      <c r="E397" s="20" t="s">
        <v>14</v>
      </c>
      <c r="F397" s="20" t="s">
        <v>14</v>
      </c>
      <c r="G397" s="20" t="s">
        <v>14</v>
      </c>
      <c r="H397" s="20" t="s">
        <v>14</v>
      </c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x14ac:dyDescent="0.25">
      <c r="A398" s="17">
        <v>25397</v>
      </c>
      <c r="B398" s="18" t="s">
        <v>204</v>
      </c>
      <c r="C398" s="22" t="s">
        <v>14</v>
      </c>
      <c r="D398" s="19" t="s">
        <v>13</v>
      </c>
      <c r="E398" s="20" t="s">
        <v>14</v>
      </c>
      <c r="F398" s="20" t="s">
        <v>14</v>
      </c>
      <c r="G398" s="20" t="s">
        <v>14</v>
      </c>
      <c r="H398" s="20" t="s">
        <v>15</v>
      </c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x14ac:dyDescent="0.25">
      <c r="A399" s="17">
        <v>25398</v>
      </c>
      <c r="B399" s="18" t="str">
        <f>HYPERLINK("https://dason.doluong.nghean.gov.vn/", "UBND Ủy ban nhân dân xã Đà Sơn _x000D__x000D_
 _x000D__x000D_
  tỉnh Nghệ An")</f>
        <v>UBND Ủy ban nhân dân xã Đà Sơn _x000D__x000D_
 _x000D__x000D_
  tỉnh Nghệ An</v>
      </c>
      <c r="C399" s="19" t="s">
        <v>12</v>
      </c>
      <c r="D399" s="21"/>
      <c r="E399" s="20" t="s">
        <v>14</v>
      </c>
      <c r="F399" s="20" t="s">
        <v>14</v>
      </c>
      <c r="G399" s="20" t="s">
        <v>14</v>
      </c>
      <c r="H399" s="20" t="s">
        <v>14</v>
      </c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x14ac:dyDescent="0.25">
      <c r="A400" s="17">
        <v>25399</v>
      </c>
      <c r="B400" s="18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400" s="19" t="s">
        <v>12</v>
      </c>
      <c r="D400" s="19" t="s">
        <v>13</v>
      </c>
      <c r="E400" s="20" t="s">
        <v>14</v>
      </c>
      <c r="F400" s="20" t="s">
        <v>14</v>
      </c>
      <c r="G400" s="20" t="s">
        <v>14</v>
      </c>
      <c r="H400" s="20" t="s">
        <v>15</v>
      </c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x14ac:dyDescent="0.25">
      <c r="A401" s="17">
        <v>25400</v>
      </c>
      <c r="B401" s="18" t="str">
        <f>HYPERLINK("https://dado.phuyen.sonla.gov.vn/uy-ban-nhan-dan", "UBND Ủy ban nhân dân xã Đá Đỏ tỉnh Sơn La")</f>
        <v>UBND Ủy ban nhân dân xã Đá Đỏ tỉnh Sơn La</v>
      </c>
      <c r="C401" s="19" t="s">
        <v>12</v>
      </c>
      <c r="D401" s="21"/>
      <c r="E401" s="20" t="s">
        <v>14</v>
      </c>
      <c r="F401" s="20" t="s">
        <v>14</v>
      </c>
      <c r="G401" s="20" t="s">
        <v>14</v>
      </c>
      <c r="H401" s="20" t="s">
        <v>14</v>
      </c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x14ac:dyDescent="0.25">
      <c r="A402" s="17">
        <v>25401</v>
      </c>
      <c r="B402" s="18" t="str">
        <f>HYPERLINK("https://www.facebook.com/p/C%C3%B4ng-an-x%C3%A3-%C4%90%C3%AA-Ar-huy%E1%BB%87n-Mang-Yang-t%E1%BB%89nh-Gia-Lai-100063480699814/", "Công an xã Đê Ar tỉnh Gia Lai")</f>
        <v>Công an xã Đê Ar tỉnh Gia Lai</v>
      </c>
      <c r="C402" s="19" t="s">
        <v>12</v>
      </c>
      <c r="D402" s="19" t="s">
        <v>13</v>
      </c>
      <c r="E402" s="20" t="s">
        <v>14</v>
      </c>
      <c r="F402" s="20" t="s">
        <v>14</v>
      </c>
      <c r="G402" s="20" t="s">
        <v>14</v>
      </c>
      <c r="H402" s="20" t="s">
        <v>15</v>
      </c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x14ac:dyDescent="0.25">
      <c r="A403" s="17">
        <v>25402</v>
      </c>
      <c r="B403" s="18" t="str">
        <f>HYPERLINK("https://mangyang.gialai.gov.vn/Xa-de-Ar", "UBND Ủy ban nhân dân xã Đê Ar tỉnh Gia Lai")</f>
        <v>UBND Ủy ban nhân dân xã Đê Ar tỉnh Gia Lai</v>
      </c>
      <c r="C403" s="19" t="s">
        <v>12</v>
      </c>
      <c r="D403" s="21"/>
      <c r="E403" s="20" t="s">
        <v>14</v>
      </c>
      <c r="F403" s="20" t="s">
        <v>14</v>
      </c>
      <c r="G403" s="20" t="s">
        <v>14</v>
      </c>
      <c r="H403" s="20" t="s">
        <v>14</v>
      </c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x14ac:dyDescent="0.25">
      <c r="A404" s="17">
        <v>25403</v>
      </c>
      <c r="B404" s="18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404" s="19" t="s">
        <v>12</v>
      </c>
      <c r="D404" s="19" t="s">
        <v>13</v>
      </c>
      <c r="E404" s="20" t="s">
        <v>14</v>
      </c>
      <c r="F404" s="20" t="s">
        <v>14</v>
      </c>
      <c r="G404" s="20" t="s">
        <v>14</v>
      </c>
      <c r="H404" s="20" t="s">
        <v>15</v>
      </c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x14ac:dyDescent="0.25">
      <c r="A405" s="17">
        <v>25404</v>
      </c>
      <c r="B405" s="18" t="str">
        <f>HYPERLINK("https://baolac.caobang.gov.vn/", "UBND Ủy ban nhân dân xã Đình Phùng tỉnh Cao Bằng")</f>
        <v>UBND Ủy ban nhân dân xã Đình Phùng tỉnh Cao Bằng</v>
      </c>
      <c r="C405" s="19" t="s">
        <v>12</v>
      </c>
      <c r="D405" s="21"/>
      <c r="E405" s="20" t="s">
        <v>14</v>
      </c>
      <c r="F405" s="20" t="s">
        <v>14</v>
      </c>
      <c r="G405" s="20" t="s">
        <v>14</v>
      </c>
      <c r="H405" s="20" t="s">
        <v>14</v>
      </c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x14ac:dyDescent="0.25">
      <c r="A406" s="17">
        <v>25405</v>
      </c>
      <c r="B406" s="18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406" s="19" t="s">
        <v>12</v>
      </c>
      <c r="D406" s="19" t="s">
        <v>13</v>
      </c>
      <c r="E406" s="20" t="s">
        <v>14</v>
      </c>
      <c r="F406" s="20" t="s">
        <v>14</v>
      </c>
      <c r="G406" s="20" t="s">
        <v>14</v>
      </c>
      <c r="H406" s="20" t="s">
        <v>15</v>
      </c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x14ac:dyDescent="0.25">
      <c r="A407" s="17">
        <v>25406</v>
      </c>
      <c r="B407" s="18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407" s="19" t="s">
        <v>12</v>
      </c>
      <c r="D407" s="21"/>
      <c r="E407" s="20" t="s">
        <v>14</v>
      </c>
      <c r="F407" s="20" t="s">
        <v>14</v>
      </c>
      <c r="G407" s="20" t="s">
        <v>14</v>
      </c>
      <c r="H407" s="20" t="s">
        <v>14</v>
      </c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x14ac:dyDescent="0.25">
      <c r="A408" s="17">
        <v>25407</v>
      </c>
      <c r="B408" s="18" t="str">
        <f>HYPERLINK("https://www.facebook.com/p/Tu%E1%BB%95i-tr%E1%BA%BB-C%C3%B4ng-an-Th%C3%A1i-B%C3%ACnh-100068113789461/", "Công an xã Đông Động _x000D__x000D_
 _x000D__x000D_
  tỉnh Thái Bình")</f>
        <v>Công an xã Đông Động _x000D__x000D_
 _x000D__x000D_
  tỉnh Thái Bình</v>
      </c>
      <c r="C408" s="19" t="s">
        <v>12</v>
      </c>
      <c r="D408" s="19" t="s">
        <v>13</v>
      </c>
      <c r="E408" s="20" t="s">
        <v>14</v>
      </c>
      <c r="F408" s="20" t="s">
        <v>14</v>
      </c>
      <c r="G408" s="20" t="s">
        <v>14</v>
      </c>
      <c r="H408" s="20" t="s">
        <v>15</v>
      </c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x14ac:dyDescent="0.25">
      <c r="A409" s="17">
        <v>25408</v>
      </c>
      <c r="B409" s="18" t="str">
        <f>HYPERLINK("https://donghung.thaibinh.gov.vn/danh-sach-xa-thi-tran/xa-dong-dong", "UBND Ủy ban nhân dân xã Đông Động _x000D__x000D_
 _x000D__x000D_
  tỉnh Thái Bình")</f>
        <v>UBND Ủy ban nhân dân xã Đông Động _x000D__x000D_
 _x000D__x000D_
  tỉnh Thái Bình</v>
      </c>
      <c r="C409" s="19" t="s">
        <v>12</v>
      </c>
      <c r="D409" s="21"/>
      <c r="E409" s="20" t="s">
        <v>14</v>
      </c>
      <c r="F409" s="20" t="s">
        <v>14</v>
      </c>
      <c r="G409" s="20" t="s">
        <v>14</v>
      </c>
      <c r="H409" s="20" t="s">
        <v>14</v>
      </c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x14ac:dyDescent="0.25">
      <c r="A410" s="17">
        <v>25409</v>
      </c>
      <c r="B410" s="18" t="str">
        <f>HYPERLINK("https://www.facebook.com/p/Tu%E1%BB%95i-tr%E1%BA%BB-C%C3%B4ng-an-huy%E1%BB%87n-%C4%90%C3%A0-B%E1%BA%AFc-100064551649842/", "Công an xã Đông Bắc _x000D__x000D_
 _x000D__x000D_
  tỉnh Hòa Bình")</f>
        <v>Công an xã Đông Bắc _x000D__x000D_
 _x000D__x000D_
  tỉnh Hòa Bình</v>
      </c>
      <c r="C410" s="19" t="s">
        <v>12</v>
      </c>
      <c r="D410" s="19" t="s">
        <v>13</v>
      </c>
      <c r="E410" s="20" t="s">
        <v>14</v>
      </c>
      <c r="F410" s="20" t="s">
        <v>14</v>
      </c>
      <c r="G410" s="20" t="s">
        <v>14</v>
      </c>
      <c r="H410" s="20" t="s">
        <v>15</v>
      </c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x14ac:dyDescent="0.25">
      <c r="A411" s="17">
        <v>25410</v>
      </c>
      <c r="B411" s="18" t="str">
        <f>HYPERLINK("https://xadonglai.hoabinh.gov.vn/", "UBND Ủy ban nhân dân xã Đông Bắc _x000D__x000D_
 _x000D__x000D_
  tỉnh Hòa Bình")</f>
        <v>UBND Ủy ban nhân dân xã Đông Bắc _x000D__x000D_
 _x000D__x000D_
  tỉnh Hòa Bình</v>
      </c>
      <c r="C411" s="19" t="s">
        <v>12</v>
      </c>
      <c r="D411" s="21"/>
      <c r="E411" s="20" t="s">
        <v>14</v>
      </c>
      <c r="F411" s="20" t="s">
        <v>14</v>
      </c>
      <c r="G411" s="20" t="s">
        <v>14</v>
      </c>
      <c r="H411" s="20" t="s">
        <v>14</v>
      </c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x14ac:dyDescent="0.25">
      <c r="A412" s="17">
        <v>25411</v>
      </c>
      <c r="B412" s="18" t="str">
        <f>HYPERLINK("https://www.facebook.com/p/C%C3%B4ng-an-x%C3%A3-%C4%90%C3%B4ng-C%C3%A1c-100071387960428/", "Công an xã Đông Các _x000D__x000D_
 _x000D__x000D_
  tỉnh Thái Bình")</f>
        <v>Công an xã Đông Các _x000D__x000D_
 _x000D__x000D_
  tỉnh Thái Bình</v>
      </c>
      <c r="C412" s="19" t="s">
        <v>12</v>
      </c>
      <c r="D412" s="19" t="s">
        <v>13</v>
      </c>
      <c r="E412" s="20" t="s">
        <v>14</v>
      </c>
      <c r="F412" s="20" t="s">
        <v>14</v>
      </c>
      <c r="G412" s="20" t="s">
        <v>14</v>
      </c>
      <c r="H412" s="20" t="s">
        <v>15</v>
      </c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x14ac:dyDescent="0.25">
      <c r="A413" s="17">
        <v>25412</v>
      </c>
      <c r="B413" s="18" t="str">
        <f>HYPERLINK("https://donghung.thaibinh.gov.vn/danh-sach-xa-thi-tran/xa-dong-cac", "UBND Ủy ban nhân dân xã Đông Các _x000D__x000D_
 _x000D__x000D_
  tỉnh Thái Bình")</f>
        <v>UBND Ủy ban nhân dân xã Đông Các _x000D__x000D_
 _x000D__x000D_
  tỉnh Thái Bình</v>
      </c>
      <c r="C413" s="19" t="s">
        <v>12</v>
      </c>
      <c r="D413" s="21"/>
      <c r="E413" s="20" t="s">
        <v>14</v>
      </c>
      <c r="F413" s="20" t="s">
        <v>14</v>
      </c>
      <c r="G413" s="20" t="s">
        <v>14</v>
      </c>
      <c r="H413" s="20" t="s">
        <v>14</v>
      </c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x14ac:dyDescent="0.25">
      <c r="A414" s="17">
        <v>25413</v>
      </c>
      <c r="B414" s="18" t="str">
        <f>HYPERLINK("https://www.facebook.com/p/C%C3%B4ng-an-x%C3%A3-%C4%90%C3%B4ng-C%C6%B0%E1%BB%9Dng-100071262357256/", "Công an xã Đông Cường _x000D__x000D_
 _x000D__x000D_
  tỉnh Thái Bình")</f>
        <v>Công an xã Đông Cường _x000D__x000D_
 _x000D__x000D_
  tỉnh Thái Bình</v>
      </c>
      <c r="C414" s="19" t="s">
        <v>12</v>
      </c>
      <c r="D414" s="19" t="s">
        <v>13</v>
      </c>
      <c r="E414" s="20" t="s">
        <v>14</v>
      </c>
      <c r="F414" s="20" t="s">
        <v>14</v>
      </c>
      <c r="G414" s="20" t="s">
        <v>14</v>
      </c>
      <c r="H414" s="20" t="s">
        <v>15</v>
      </c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x14ac:dyDescent="0.25">
      <c r="A415" s="17">
        <v>25414</v>
      </c>
      <c r="B415" s="18" t="str">
        <f>HYPERLINK("https://donghung.thaibinh.gov.vn/danh-sach-xa-thi-tran/xa-dong-cuong", "UBND Ủy ban nhân dân xã Đông Cường _x000D__x000D_
 _x000D__x000D_
  tỉnh Thái Bình")</f>
        <v>UBND Ủy ban nhân dân xã Đông Cường _x000D__x000D_
 _x000D__x000D_
  tỉnh Thái Bình</v>
      </c>
      <c r="C415" s="19" t="s">
        <v>12</v>
      </c>
      <c r="D415" s="21"/>
      <c r="E415" s="20" t="s">
        <v>14</v>
      </c>
      <c r="F415" s="20" t="s">
        <v>14</v>
      </c>
      <c r="G415" s="20" t="s">
        <v>14</v>
      </c>
      <c r="H415" s="20" t="s">
        <v>14</v>
      </c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x14ac:dyDescent="0.25">
      <c r="A416" s="17">
        <v>25415</v>
      </c>
      <c r="B416" s="18" t="s">
        <v>205</v>
      </c>
      <c r="C416" s="22" t="s">
        <v>14</v>
      </c>
      <c r="D416" s="19" t="s">
        <v>13</v>
      </c>
      <c r="E416" s="20" t="s">
        <v>14</v>
      </c>
      <c r="F416" s="20" t="s">
        <v>14</v>
      </c>
      <c r="G416" s="20" t="s">
        <v>14</v>
      </c>
      <c r="H416" s="20" t="s">
        <v>15</v>
      </c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x14ac:dyDescent="0.25">
      <c r="A417" s="17">
        <v>25416</v>
      </c>
      <c r="B417" s="18" t="str">
        <f>HYPERLINK("https://donghung.thaibinh.gov.vn/danh-sach-xa-thi-tran/xa-dong-cuong", "UBND Ủy ban nhân dân xã Đông Cuông _x000D__x000D_
 _x000D__x000D_
  tỉnh Thái Bình")</f>
        <v>UBND Ủy ban nhân dân xã Đông Cuông _x000D__x000D_
 _x000D__x000D_
  tỉnh Thái Bình</v>
      </c>
      <c r="C417" s="19" t="s">
        <v>12</v>
      </c>
      <c r="D417" s="21"/>
      <c r="E417" s="20" t="s">
        <v>14</v>
      </c>
      <c r="F417" s="20" t="s">
        <v>14</v>
      </c>
      <c r="G417" s="20" t="s">
        <v>14</v>
      </c>
      <c r="H417" s="20" t="s">
        <v>14</v>
      </c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x14ac:dyDescent="0.25">
      <c r="A418" s="17">
        <v>25417</v>
      </c>
      <c r="B418" s="18" t="str">
        <f>HYPERLINK("https://www.facebook.com/CONGANXADONGHAI/", "Công an xã Đông Hải _x000D__x000D_
 _x000D__x000D_
  tỉnh Thái Bình")</f>
        <v>Công an xã Đông Hải _x000D__x000D_
 _x000D__x000D_
  tỉnh Thái Bình</v>
      </c>
      <c r="C418" s="19" t="s">
        <v>12</v>
      </c>
      <c r="D418" s="19" t="s">
        <v>13</v>
      </c>
      <c r="E418" s="20" t="s">
        <v>14</v>
      </c>
      <c r="F418" s="20" t="s">
        <v>14</v>
      </c>
      <c r="G418" s="20" t="s">
        <v>14</v>
      </c>
      <c r="H418" s="20" t="s">
        <v>15</v>
      </c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x14ac:dyDescent="0.25">
      <c r="A419" s="17">
        <v>25418</v>
      </c>
      <c r="B419" s="18" t="str">
        <f>HYPERLINK("https://thaibinh.gov.vn/van-ban-phap-luat/van-ban-dieu-hanh/quyet-dinh-so-2897-qd-ubnd-ve-viec-cho-phep-uy-ban-nhan-dan-.html", "UBND Ủy ban nhân dân xã Đông Hải _x000D__x000D_
 _x000D__x000D_
  tỉnh Thái Bình")</f>
        <v>UBND Ủy ban nhân dân xã Đông Hải _x000D__x000D_
 _x000D__x000D_
  tỉnh Thái Bình</v>
      </c>
      <c r="C419" s="19" t="s">
        <v>12</v>
      </c>
      <c r="D419" s="21"/>
      <c r="E419" s="20" t="s">
        <v>14</v>
      </c>
      <c r="F419" s="20" t="s">
        <v>14</v>
      </c>
      <c r="G419" s="20" t="s">
        <v>14</v>
      </c>
      <c r="H419" s="20" t="s">
        <v>14</v>
      </c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x14ac:dyDescent="0.25">
      <c r="A420" s="17">
        <v>25419</v>
      </c>
      <c r="B420" s="18" t="s">
        <v>206</v>
      </c>
      <c r="C420" s="22" t="s">
        <v>14</v>
      </c>
      <c r="D420" s="19" t="s">
        <v>13</v>
      </c>
      <c r="E420" s="20" t="s">
        <v>14</v>
      </c>
      <c r="F420" s="20" t="s">
        <v>14</v>
      </c>
      <c r="G420" s="20" t="s">
        <v>14</v>
      </c>
      <c r="H420" s="20" t="s">
        <v>15</v>
      </c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x14ac:dyDescent="0.25">
      <c r="A421" s="17">
        <v>25420</v>
      </c>
      <c r="B421" s="18" t="str">
        <f>HYPERLINK("https://soxaydung.thaibinh.gov.vn/tin-tuc/nha-o-va-tt-bds/thong-tin-cac-du-an-nha-o/-du-an-phat-trien-nha-o-thuong-mai-khu-dan-cu-dong-hop-tai-x.html", "UBND Ủy ban nhân dân xã Đông Hợp _x000D__x000D_
 _x000D__x000D_
  tỉnh Thái Bình")</f>
        <v>UBND Ủy ban nhân dân xã Đông Hợp _x000D__x000D_
 _x000D__x000D_
  tỉnh Thái Bình</v>
      </c>
      <c r="C421" s="19" t="s">
        <v>12</v>
      </c>
      <c r="D421" s="21"/>
      <c r="E421" s="20" t="s">
        <v>14</v>
      </c>
      <c r="F421" s="20" t="s">
        <v>14</v>
      </c>
      <c r="G421" s="20" t="s">
        <v>14</v>
      </c>
      <c r="H421" s="20" t="s">
        <v>14</v>
      </c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x14ac:dyDescent="0.25">
      <c r="A422" s="17">
        <v>25421</v>
      </c>
      <c r="B422" s="18" t="str">
        <f>HYPERLINK("https://www.facebook.com/p/C%C3%B4ng-An-x%C3%A3-%C4%90%C3%B4ng-Ho%C3%A0-Ch%C3%A2u-Th%C3%A0nh-t%E1%BB%89nh-Ti%E1%BB%81n-Giang-100070632799543/", "Công an xã Đông Hoà tỉnh TIỀN GIANG")</f>
        <v>Công an xã Đông Hoà tỉnh TIỀN GIANG</v>
      </c>
      <c r="C422" s="19" t="s">
        <v>12</v>
      </c>
      <c r="D422" s="19" t="s">
        <v>13</v>
      </c>
      <c r="E422" s="20" t="s">
        <v>14</v>
      </c>
      <c r="F422" s="20" t="s">
        <v>14</v>
      </c>
      <c r="G422" s="20" t="s">
        <v>14</v>
      </c>
      <c r="H422" s="20" t="s">
        <v>15</v>
      </c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x14ac:dyDescent="0.25">
      <c r="A423" s="17">
        <v>25422</v>
      </c>
      <c r="B423" s="18" t="str">
        <f>HYPERLINK("https://chauthanh.tiengiang.gov.vn/chi-tiet-tin?/xa-dong-hoa/8287875", "UBND Ủy ban nhân dân xã Đông Hoà tỉnh TIỀN GIANG")</f>
        <v>UBND Ủy ban nhân dân xã Đông Hoà tỉnh TIỀN GIANG</v>
      </c>
      <c r="C423" s="19" t="s">
        <v>12</v>
      </c>
      <c r="D423" s="21"/>
      <c r="E423" s="20" t="s">
        <v>14</v>
      </c>
      <c r="F423" s="20" t="s">
        <v>14</v>
      </c>
      <c r="G423" s="20" t="s">
        <v>14</v>
      </c>
      <c r="H423" s="20" t="s">
        <v>14</v>
      </c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x14ac:dyDescent="0.25">
      <c r="A424" s="17">
        <v>25423</v>
      </c>
      <c r="B424" s="18" t="str">
        <f>HYPERLINK("https://www.facebook.com/p/C%C3%B4ng-an-x%C3%A3-%C4%90%C3%B4ng-Ho%C3%A0-Hi%E1%BB%87p-100075701244564/", "Công an xã Đông Hoà Hiệp _x000D__x000D_
 _x000D__x000D_
  tỉnh TIỀN GIANG")</f>
        <v>Công an xã Đông Hoà Hiệp _x000D__x000D_
 _x000D__x000D_
  tỉnh TIỀN GIANG</v>
      </c>
      <c r="C424" s="19" t="s">
        <v>12</v>
      </c>
      <c r="D424" s="19" t="s">
        <v>13</v>
      </c>
      <c r="E424" s="20" t="s">
        <v>14</v>
      </c>
      <c r="F424" s="20" t="s">
        <v>14</v>
      </c>
      <c r="G424" s="20" t="s">
        <v>14</v>
      </c>
      <c r="H424" s="20" t="s">
        <v>15</v>
      </c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x14ac:dyDescent="0.25">
      <c r="A425" s="17">
        <v>25424</v>
      </c>
      <c r="B425" s="18" t="str">
        <f>HYPERLINK("https://caibe.tiengiang.gov.vn/xa-ong-hoa-hiep", "UBND Ủy ban nhân dân xã Đông Hoà Hiệp _x000D__x000D_
 _x000D__x000D_
  tỉnh TIỀN GIANG")</f>
        <v>UBND Ủy ban nhân dân xã Đông Hoà Hiệp _x000D__x000D_
 _x000D__x000D_
  tỉnh TIỀN GIANG</v>
      </c>
      <c r="C425" s="19" t="s">
        <v>12</v>
      </c>
      <c r="D425" s="21"/>
      <c r="E425" s="20" t="s">
        <v>14</v>
      </c>
      <c r="F425" s="20" t="s">
        <v>14</v>
      </c>
      <c r="G425" s="20" t="s">
        <v>14</v>
      </c>
      <c r="H425" s="20" t="s">
        <v>14</v>
      </c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x14ac:dyDescent="0.25">
      <c r="A426" s="17">
        <v>25425</v>
      </c>
      <c r="B426" s="18" t="s">
        <v>41</v>
      </c>
      <c r="C426" s="22" t="s">
        <v>14</v>
      </c>
      <c r="D426" s="19" t="s">
        <v>13</v>
      </c>
      <c r="E426" s="20" t="s">
        <v>14</v>
      </c>
      <c r="F426" s="20" t="s">
        <v>14</v>
      </c>
      <c r="G426" s="20" t="s">
        <v>14</v>
      </c>
      <c r="H426" s="20" t="s">
        <v>15</v>
      </c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x14ac:dyDescent="0.25">
      <c r="A427" s="17">
        <v>25426</v>
      </c>
      <c r="B427" s="18" t="str">
        <f>HYPERLINK("https://www.quangninh.gov.vn/", "UBND Ủy ban nhân dân xã Đông Ninh tỉnh Hưng Yên")</f>
        <v>UBND Ủy ban nhân dân xã Đông Ninh tỉnh Hưng Yên</v>
      </c>
      <c r="C427" s="19" t="s">
        <v>12</v>
      </c>
      <c r="D427" s="21"/>
      <c r="E427" s="20" t="s">
        <v>14</v>
      </c>
      <c r="F427" s="20" t="s">
        <v>14</v>
      </c>
      <c r="G427" s="20" t="s">
        <v>14</v>
      </c>
      <c r="H427" s="20" t="s">
        <v>14</v>
      </c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x14ac:dyDescent="0.25">
      <c r="A428" s="17">
        <v>25427</v>
      </c>
      <c r="B428" s="18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428" s="19" t="s">
        <v>12</v>
      </c>
      <c r="D428" s="19" t="s">
        <v>13</v>
      </c>
      <c r="E428" s="20" t="s">
        <v>14</v>
      </c>
      <c r="F428" s="20" t="s">
        <v>14</v>
      </c>
      <c r="G428" s="20" t="s">
        <v>14</v>
      </c>
      <c r="H428" s="20" t="s">
        <v>15</v>
      </c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x14ac:dyDescent="0.25">
      <c r="A429" s="17">
        <v>25428</v>
      </c>
      <c r="B429" s="18" t="str">
        <f>HYPERLINK("https://www.quangninh.gov.vn/", "UBND Ủy ban nhân dân xã Đông Sang tỉnh Sơn La")</f>
        <v>UBND Ủy ban nhân dân xã Đông Sang tỉnh Sơn La</v>
      </c>
      <c r="C429" s="19" t="s">
        <v>12</v>
      </c>
      <c r="D429" s="21"/>
      <c r="E429" s="20" t="s">
        <v>14</v>
      </c>
      <c r="F429" s="20" t="s">
        <v>14</v>
      </c>
      <c r="G429" s="20" t="s">
        <v>14</v>
      </c>
      <c r="H429" s="20" t="s">
        <v>14</v>
      </c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x14ac:dyDescent="0.25">
      <c r="A430" s="17">
        <v>25429</v>
      </c>
      <c r="B430" s="18" t="s">
        <v>42</v>
      </c>
      <c r="C430" s="22" t="s">
        <v>14</v>
      </c>
      <c r="D430" s="19" t="s">
        <v>13</v>
      </c>
      <c r="E430" s="20" t="s">
        <v>14</v>
      </c>
      <c r="F430" s="20" t="s">
        <v>14</v>
      </c>
      <c r="G430" s="20" t="s">
        <v>14</v>
      </c>
      <c r="H430" s="20" t="s">
        <v>15</v>
      </c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x14ac:dyDescent="0.25">
      <c r="A431" s="17">
        <v>25430</v>
      </c>
      <c r="B431" s="18" t="str">
        <f>HYPERLINK("https://www.bacninh.gov.vn/web/ubnd-xa-dong-tho", "UBND Ủy ban nhân dân xã Đông Thọ tỉnh Bắc Ninh")</f>
        <v>UBND Ủy ban nhân dân xã Đông Thọ tỉnh Bắc Ninh</v>
      </c>
      <c r="C431" s="19" t="s">
        <v>12</v>
      </c>
      <c r="D431" s="21"/>
      <c r="E431" s="20" t="s">
        <v>14</v>
      </c>
      <c r="F431" s="20" t="s">
        <v>14</v>
      </c>
      <c r="G431" s="20" t="s">
        <v>14</v>
      </c>
      <c r="H431" s="20" t="s">
        <v>14</v>
      </c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x14ac:dyDescent="0.25">
      <c r="A432" s="17">
        <v>25431</v>
      </c>
      <c r="B432" s="18" t="str">
        <f>HYPERLINK("https://www.facebook.com/haiduongtv.com.vn/videos/x%C3%A3-%C4%91%C3%B4ng-xuy%C3%AAn-l%C3%A1-c%E1%BB%9D-%C4%91%E1%BA%A7u-trong-c%C3%B4ng-t%C3%A1c-tuy%E1%BB%83n-qu%C3%A2n-%E1%BB%9F-ninh-giang-hdtv/1137922897767207/", "Công an xã Đông Xuyên tỉnh Hải Dương")</f>
        <v>Công an xã Đông Xuyên tỉnh Hải Dương</v>
      </c>
      <c r="C432" s="19" t="s">
        <v>12</v>
      </c>
      <c r="D432" s="19" t="s">
        <v>13</v>
      </c>
      <c r="E432" s="20" t="s">
        <v>14</v>
      </c>
      <c r="F432" s="20" t="s">
        <v>14</v>
      </c>
      <c r="G432" s="20" t="s">
        <v>14</v>
      </c>
      <c r="H432" s="20" t="s">
        <v>15</v>
      </c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x14ac:dyDescent="0.25">
      <c r="A433" s="17">
        <v>25432</v>
      </c>
      <c r="B433" s="18" t="str">
        <f>HYPERLINK("http://dongxuyen.ninhgiang.haiduong.gov.vn/", "UBND Ủy ban nhân dân xã Đông Xuyên tỉnh Hải Dương")</f>
        <v>UBND Ủy ban nhân dân xã Đông Xuyên tỉnh Hải Dương</v>
      </c>
      <c r="C433" s="19" t="s">
        <v>12</v>
      </c>
      <c r="D433" s="21"/>
      <c r="E433" s="20" t="s">
        <v>14</v>
      </c>
      <c r="F433" s="20" t="s">
        <v>14</v>
      </c>
      <c r="G433" s="20" t="s">
        <v>14</v>
      </c>
      <c r="H433" s="20" t="s">
        <v>14</v>
      </c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x14ac:dyDescent="0.25">
      <c r="A434" s="17">
        <v>25433</v>
      </c>
      <c r="B434" s="18" t="str">
        <f>HYPERLINK("https://www.facebook.com/tuoitreconganquanhadong/", "Công an xã Đông Yên _x000D__x000D_
 _x000D__x000D_
  thành phố Hà Nội")</f>
        <v>Công an xã Đông Yên _x000D__x000D_
 _x000D__x000D_
  thành phố Hà Nội</v>
      </c>
      <c r="C434" s="19" t="s">
        <v>12</v>
      </c>
      <c r="D434" s="19" t="s">
        <v>13</v>
      </c>
      <c r="E434" s="20" t="s">
        <v>14</v>
      </c>
      <c r="F434" s="20" t="s">
        <v>14</v>
      </c>
      <c r="G434" s="20" t="s">
        <v>14</v>
      </c>
      <c r="H434" s="20" t="s">
        <v>15</v>
      </c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x14ac:dyDescent="0.25">
      <c r="A435" s="17">
        <v>25434</v>
      </c>
      <c r="B435" s="18" t="str">
        <f>HYPERLINK("https://www.quangninh.gov.vn/", "UBND Ủy ban nhân dân xã Đông Yên _x000D__x000D_
 _x000D__x000D_
  thành phố Hà Nội")</f>
        <v>UBND Ủy ban nhân dân xã Đông Yên _x000D__x000D_
 _x000D__x000D_
  thành phố Hà Nội</v>
      </c>
      <c r="C435" s="19" t="s">
        <v>12</v>
      </c>
      <c r="D435" s="21"/>
      <c r="E435" s="20" t="s">
        <v>14</v>
      </c>
      <c r="F435" s="20" t="s">
        <v>14</v>
      </c>
      <c r="G435" s="20" t="s">
        <v>14</v>
      </c>
      <c r="H435" s="20" t="s">
        <v>14</v>
      </c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x14ac:dyDescent="0.25">
      <c r="A436" s="17">
        <v>25435</v>
      </c>
      <c r="B436" s="18" t="s">
        <v>43</v>
      </c>
      <c r="C436" s="22" t="s">
        <v>14</v>
      </c>
      <c r="D436" s="19" t="s">
        <v>13</v>
      </c>
      <c r="E436" s="20" t="s">
        <v>14</v>
      </c>
      <c r="F436" s="20" t="s">
        <v>14</v>
      </c>
      <c r="G436" s="20" t="s">
        <v>14</v>
      </c>
      <c r="H436" s="20" t="s">
        <v>15</v>
      </c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x14ac:dyDescent="0.25">
      <c r="A437" s="17">
        <v>25436</v>
      </c>
      <c r="B437" s="18" t="str">
        <f>HYPERLINK("https://bugiamap.binhphuoc.gov.vn/vi/dako/", "UBND Ủy ban nhân dân xã Đăk Ơ tỉnh Bình Phước")</f>
        <v>UBND Ủy ban nhân dân xã Đăk Ơ tỉnh Bình Phước</v>
      </c>
      <c r="C437" s="19" t="s">
        <v>12</v>
      </c>
      <c r="D437" s="21"/>
      <c r="E437" s="20" t="s">
        <v>14</v>
      </c>
      <c r="F437" s="20" t="s">
        <v>14</v>
      </c>
      <c r="G437" s="20" t="s">
        <v>14</v>
      </c>
      <c r="H437" s="20" t="s">
        <v>14</v>
      </c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x14ac:dyDescent="0.25">
      <c r="A438" s="17">
        <v>25437</v>
      </c>
      <c r="B438" s="18" t="str">
        <f>HYPERLINK("https://www.facebook.com/tinhdoandaknong/?locale=pt_BR", "Công an xã Đăk Bukso _x000D__x000D_
 _x000D__x000D_
  tỉnh Gia Lai")</f>
        <v>Công an xã Đăk Bukso _x000D__x000D_
 _x000D__x000D_
  tỉnh Gia Lai</v>
      </c>
      <c r="C438" s="19" t="s">
        <v>12</v>
      </c>
      <c r="D438" s="19" t="s">
        <v>13</v>
      </c>
      <c r="E438" s="20" t="s">
        <v>14</v>
      </c>
      <c r="F438" s="20" t="s">
        <v>14</v>
      </c>
      <c r="G438" s="20" t="s">
        <v>14</v>
      </c>
      <c r="H438" s="20" t="s">
        <v>15</v>
      </c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x14ac:dyDescent="0.25">
      <c r="A439" s="17">
        <v>25438</v>
      </c>
      <c r="B439" s="18" t="str">
        <f>HYPERLINK("https://daknong.gov.vn/an-toan-thong-tin", "UBND Ủy ban nhân dân xã Đăk Bukso _x000D__x000D_
 _x000D__x000D_
  tỉnh Gia Lai")</f>
        <v>UBND Ủy ban nhân dân xã Đăk Bukso _x000D__x000D_
 _x000D__x000D_
  tỉnh Gia Lai</v>
      </c>
      <c r="C439" s="19" t="s">
        <v>12</v>
      </c>
      <c r="D439" s="21"/>
      <c r="E439" s="20" t="s">
        <v>14</v>
      </c>
      <c r="F439" s="20" t="s">
        <v>14</v>
      </c>
      <c r="G439" s="20" t="s">
        <v>14</v>
      </c>
      <c r="H439" s="20" t="s">
        <v>14</v>
      </c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x14ac:dyDescent="0.25">
      <c r="A440" s="17">
        <v>25439</v>
      </c>
      <c r="B440" s="18" t="s">
        <v>44</v>
      </c>
      <c r="C440" s="22" t="s">
        <v>14</v>
      </c>
      <c r="D440" s="19" t="s">
        <v>13</v>
      </c>
      <c r="E440" s="20" t="s">
        <v>14</v>
      </c>
      <c r="F440" s="20" t="s">
        <v>14</v>
      </c>
      <c r="G440" s="20" t="s">
        <v>14</v>
      </c>
      <c r="H440" s="20" t="s">
        <v>15</v>
      </c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x14ac:dyDescent="0.25">
      <c r="A441" s="17">
        <v>25440</v>
      </c>
      <c r="B441" s="18" t="str">
        <f>HYPERLINK("https://huyendakglei.kontum.gov.vn/", "UBND Ủy ban nhân dân xã Đăk Choong tỉnh Gia Lai")</f>
        <v>UBND Ủy ban nhân dân xã Đăk Choong tỉnh Gia Lai</v>
      </c>
      <c r="C441" s="19" t="s">
        <v>12</v>
      </c>
      <c r="D441" s="21"/>
      <c r="E441" s="20" t="s">
        <v>14</v>
      </c>
      <c r="F441" s="20" t="s">
        <v>14</v>
      </c>
      <c r="G441" s="20" t="s">
        <v>14</v>
      </c>
      <c r="H441" s="20" t="s">
        <v>14</v>
      </c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x14ac:dyDescent="0.25">
      <c r="A442" s="17">
        <v>25441</v>
      </c>
      <c r="B442" s="18" t="s">
        <v>45</v>
      </c>
      <c r="C442" s="22" t="s">
        <v>14</v>
      </c>
      <c r="D442" s="19" t="s">
        <v>13</v>
      </c>
      <c r="E442" s="20" t="s">
        <v>14</v>
      </c>
      <c r="F442" s="20" t="s">
        <v>14</v>
      </c>
      <c r="G442" s="20" t="s">
        <v>14</v>
      </c>
      <c r="H442" s="20" t="s">
        <v>15</v>
      </c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x14ac:dyDescent="0.25">
      <c r="A443" s="17">
        <v>25442</v>
      </c>
      <c r="B443" s="18" t="str">
        <f>HYPERLINK("https://vksnd.gialai.gov.vn/VKSND-huyen-thi-xa-thanh-pho/Vien-KSND-huyen-Mang-Yang-truc-tiep-kiem-sat-viec-thi-hanh-an-hinh-su-tai-UBND-cap-xa-1288.html", "UBND Ủy ban nhân dân xã Đăk Djrăng tỉnh Gia Lai")</f>
        <v>UBND Ủy ban nhân dân xã Đăk Djrăng tỉnh Gia Lai</v>
      </c>
      <c r="C443" s="19" t="s">
        <v>12</v>
      </c>
      <c r="D443" s="21"/>
      <c r="E443" s="20" t="s">
        <v>14</v>
      </c>
      <c r="F443" s="20" t="s">
        <v>14</v>
      </c>
      <c r="G443" s="20" t="s">
        <v>14</v>
      </c>
      <c r="H443" s="20" t="s">
        <v>14</v>
      </c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x14ac:dyDescent="0.25">
      <c r="A444" s="17">
        <v>25443</v>
      </c>
      <c r="B444" s="18" t="s">
        <v>207</v>
      </c>
      <c r="C444" s="22" t="s">
        <v>14</v>
      </c>
      <c r="D444" s="19" t="s">
        <v>13</v>
      </c>
      <c r="E444" s="20" t="s">
        <v>14</v>
      </c>
      <c r="F444" s="20" t="s">
        <v>14</v>
      </c>
      <c r="G444" s="20" t="s">
        <v>14</v>
      </c>
      <c r="H444" s="20" t="s">
        <v>15</v>
      </c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x14ac:dyDescent="0.25">
      <c r="A445" s="17">
        <v>25444</v>
      </c>
      <c r="B445" s="18" t="str">
        <f>HYPERLINK("http://dakmon.huyendakglei.kontum.gov.vn/", "UBND Ủy ban nhân dân xã Đăk Môn _x000D__x000D_
 _x000D__x000D_
  tỉnh Kon Tum")</f>
        <v>UBND Ủy ban nhân dân xã Đăk Môn _x000D__x000D_
 _x000D__x000D_
  tỉnh Kon Tum</v>
      </c>
      <c r="C445" s="19" t="s">
        <v>12</v>
      </c>
      <c r="D445" s="21"/>
      <c r="E445" s="20" t="s">
        <v>14</v>
      </c>
      <c r="F445" s="20" t="s">
        <v>14</v>
      </c>
      <c r="G445" s="20" t="s">
        <v>14</v>
      </c>
      <c r="H445" s="20" t="s">
        <v>14</v>
      </c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x14ac:dyDescent="0.25">
      <c r="A446" s="17">
        <v>25445</v>
      </c>
      <c r="B446" s="18" t="s">
        <v>208</v>
      </c>
      <c r="C446" s="22" t="s">
        <v>14</v>
      </c>
      <c r="D446" s="19" t="s">
        <v>13</v>
      </c>
      <c r="E446" s="20" t="s">
        <v>14</v>
      </c>
      <c r="F446" s="20" t="s">
        <v>14</v>
      </c>
      <c r="G446" s="20" t="s">
        <v>14</v>
      </c>
      <c r="H446" s="20" t="s">
        <v>15</v>
      </c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x14ac:dyDescent="0.25">
      <c r="A447" s="17">
        <v>25446</v>
      </c>
      <c r="B447" s="18" t="str">
        <f>HYPERLINK("http://www.konplong.kontum.gov.vn/cac-xa/Xa-Dak-Nen-1067", "UBND Ủy ban nhân dân xã Đăk Nên _x000D__x000D_
 _x000D__x000D_
  tỉnh Kon Tum")</f>
        <v>UBND Ủy ban nhân dân xã Đăk Nên _x000D__x000D_
 _x000D__x000D_
  tỉnh Kon Tum</v>
      </c>
      <c r="C447" s="19" t="s">
        <v>12</v>
      </c>
      <c r="D447" s="21"/>
      <c r="E447" s="20" t="s">
        <v>14</v>
      </c>
      <c r="F447" s="20" t="s">
        <v>14</v>
      </c>
      <c r="G447" s="20" t="s">
        <v>14</v>
      </c>
      <c r="H447" s="20" t="s">
        <v>14</v>
      </c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x14ac:dyDescent="0.25">
      <c r="A448" s="17">
        <v>25447</v>
      </c>
      <c r="B448" s="18" t="s">
        <v>46</v>
      </c>
      <c r="C448" s="22" t="s">
        <v>14</v>
      </c>
      <c r="D448" s="19" t="s">
        <v>13</v>
      </c>
      <c r="E448" s="20" t="s">
        <v>14</v>
      </c>
      <c r="F448" s="20" t="s">
        <v>14</v>
      </c>
      <c r="G448" s="20" t="s">
        <v>14</v>
      </c>
      <c r="H448" s="20" t="s">
        <v>15</v>
      </c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x14ac:dyDescent="0.25">
      <c r="A449" s="17">
        <v>25448</v>
      </c>
      <c r="B449" s="18" t="str">
        <f>HYPERLINK("http://daknhoong.huyendakglei.kontum.gov.vn/", "UBND Ủy ban nhân dân xã Đăk Nhoong tỉnh Kon Tum")</f>
        <v>UBND Ủy ban nhân dân xã Đăk Nhoong tỉnh Kon Tum</v>
      </c>
      <c r="C449" s="19" t="s">
        <v>12</v>
      </c>
      <c r="D449" s="21"/>
      <c r="E449" s="20" t="s">
        <v>14</v>
      </c>
      <c r="F449" s="20" t="s">
        <v>14</v>
      </c>
      <c r="G449" s="20" t="s">
        <v>14</v>
      </c>
      <c r="H449" s="20" t="s">
        <v>14</v>
      </c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x14ac:dyDescent="0.25">
      <c r="A450" s="17">
        <v>25449</v>
      </c>
      <c r="B450" s="18" t="s">
        <v>209</v>
      </c>
      <c r="C450" s="22" t="s">
        <v>14</v>
      </c>
      <c r="D450" s="19" t="s">
        <v>13</v>
      </c>
      <c r="E450" s="20" t="s">
        <v>14</v>
      </c>
      <c r="F450" s="20" t="s">
        <v>14</v>
      </c>
      <c r="G450" s="20" t="s">
        <v>14</v>
      </c>
      <c r="H450" s="20" t="s">
        <v>15</v>
      </c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x14ac:dyDescent="0.25">
      <c r="A451" s="17">
        <v>25450</v>
      </c>
      <c r="B451" s="18" t="str">
        <f>HYPERLINK("https://huyendakglei.kontum.gov.vn/cac-xa,-thi-tran/Xa-Dak-Pek-759", "UBND Ủy ban nhân dân xã Đăk Pék _x000D__x000D_
 _x000D__x000D_
  tỉnh Kon Tum")</f>
        <v>UBND Ủy ban nhân dân xã Đăk Pék _x000D__x000D_
 _x000D__x000D_
  tỉnh Kon Tum</v>
      </c>
      <c r="C451" s="19" t="s">
        <v>12</v>
      </c>
      <c r="D451" s="21"/>
      <c r="E451" s="20" t="s">
        <v>14</v>
      </c>
      <c r="F451" s="20" t="s">
        <v>14</v>
      </c>
      <c r="G451" s="20" t="s">
        <v>14</v>
      </c>
      <c r="H451" s="20" t="s">
        <v>14</v>
      </c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x14ac:dyDescent="0.25">
      <c r="A452" s="17">
        <v>25451</v>
      </c>
      <c r="B452" s="18" t="s">
        <v>210</v>
      </c>
      <c r="C452" s="22" t="s">
        <v>14</v>
      </c>
      <c r="D452" s="19" t="s">
        <v>13</v>
      </c>
      <c r="E452" s="20" t="s">
        <v>14</v>
      </c>
      <c r="F452" s="20" t="s">
        <v>14</v>
      </c>
      <c r="G452" s="20" t="s">
        <v>14</v>
      </c>
      <c r="H452" s="20" t="s">
        <v>15</v>
      </c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x14ac:dyDescent="0.25">
      <c r="A453" s="17">
        <v>25452</v>
      </c>
      <c r="B453" s="18" t="str">
        <f>HYPERLINK("https://daksao.huyentumorong.kontum.gov.vn/", "UBND Ủy ban nhân dân xã Đăk Sao _x000D__x000D_
 _x000D__x000D_
  tỉnh Kon Tum")</f>
        <v>UBND Ủy ban nhân dân xã Đăk Sao _x000D__x000D_
 _x000D__x000D_
  tỉnh Kon Tum</v>
      </c>
      <c r="C453" s="19" t="s">
        <v>12</v>
      </c>
      <c r="D453" s="21"/>
      <c r="E453" s="20" t="s">
        <v>14</v>
      </c>
      <c r="F453" s="20" t="s">
        <v>14</v>
      </c>
      <c r="G453" s="20" t="s">
        <v>14</v>
      </c>
      <c r="H453" s="20" t="s">
        <v>14</v>
      </c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x14ac:dyDescent="0.25">
      <c r="A454" s="17">
        <v>25453</v>
      </c>
      <c r="B454" s="18" t="s">
        <v>211</v>
      </c>
      <c r="C454" s="22" t="s">
        <v>14</v>
      </c>
      <c r="D454" s="19" t="s">
        <v>13</v>
      </c>
      <c r="E454" s="20" t="s">
        <v>14</v>
      </c>
      <c r="F454" s="20" t="s">
        <v>14</v>
      </c>
      <c r="G454" s="20" t="s">
        <v>14</v>
      </c>
      <c r="H454" s="20" t="s">
        <v>15</v>
      </c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x14ac:dyDescent="0.25">
      <c r="A455" s="17">
        <v>25454</v>
      </c>
      <c r="B455" s="18" t="str">
        <f>HYPERLINK("https://kongchro.gialai.gov.vn/Xa-%C4%90ak-To-Pang/Chuyen-muc/Thong-bao/Uy-ban-nhan-dan-xa-%C4%90ak-To-Pang-kien-toan-Ban-Chi-%C4%91.aspx", "UBND Ủy ban nhân dân xã Đăk Tơ Pang _x000D__x000D_
 _x000D__x000D_
  tỉnh Gia Lai")</f>
        <v>UBND Ủy ban nhân dân xã Đăk Tơ Pang _x000D__x000D_
 _x000D__x000D_
  tỉnh Gia Lai</v>
      </c>
      <c r="C455" s="19" t="s">
        <v>12</v>
      </c>
      <c r="D455" s="21"/>
      <c r="E455" s="20" t="s">
        <v>14</v>
      </c>
      <c r="F455" s="20" t="s">
        <v>14</v>
      </c>
      <c r="G455" s="20" t="s">
        <v>14</v>
      </c>
      <c r="H455" s="20" t="s">
        <v>14</v>
      </c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x14ac:dyDescent="0.25">
      <c r="A456" s="17">
        <v>25455</v>
      </c>
      <c r="B456" s="18" t="s">
        <v>212</v>
      </c>
      <c r="C456" s="22" t="s">
        <v>14</v>
      </c>
      <c r="D456" s="19" t="s">
        <v>13</v>
      </c>
      <c r="E456" s="20" t="s">
        <v>14</v>
      </c>
      <c r="F456" s="20" t="s">
        <v>14</v>
      </c>
      <c r="G456" s="20" t="s">
        <v>14</v>
      </c>
      <c r="H456" s="20" t="s">
        <v>15</v>
      </c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x14ac:dyDescent="0.25">
      <c r="A457" s="17">
        <v>25456</v>
      </c>
      <c r="B457" s="18" t="str">
        <f>HYPERLINK("https://daktokan.huyentumorong.kontum.gov.vn/", "UBND Ủy ban nhân dân xã Đăk Tờ Kan _x000D__x000D_
 _x000D__x000D_
  tỉnh Kon Tum")</f>
        <v>UBND Ủy ban nhân dân xã Đăk Tờ Kan _x000D__x000D_
 _x000D__x000D_
  tỉnh Kon Tum</v>
      </c>
      <c r="C457" s="19" t="s">
        <v>12</v>
      </c>
      <c r="D457" s="21"/>
      <c r="E457" s="20" t="s">
        <v>14</v>
      </c>
      <c r="F457" s="20" t="s">
        <v>14</v>
      </c>
      <c r="G457" s="20" t="s">
        <v>14</v>
      </c>
      <c r="H457" s="20" t="s">
        <v>14</v>
      </c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x14ac:dyDescent="0.25">
      <c r="A458" s="17">
        <v>25457</v>
      </c>
      <c r="B458" s="18" t="s">
        <v>47</v>
      </c>
      <c r="C458" s="22" t="s">
        <v>14</v>
      </c>
      <c r="D458" s="19" t="s">
        <v>13</v>
      </c>
      <c r="E458" s="20" t="s">
        <v>14</v>
      </c>
      <c r="F458" s="20" t="s">
        <v>14</v>
      </c>
      <c r="G458" s="20" t="s">
        <v>14</v>
      </c>
      <c r="H458" s="20" t="s">
        <v>15</v>
      </c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x14ac:dyDescent="0.25">
      <c r="A459" s="17">
        <v>25458</v>
      </c>
      <c r="B459" s="18" t="str">
        <f>HYPERLINK("https://mangyang.gialai.gov.vn/Xa-dak-troi/Trang-chu", "UBND Ủy ban nhân dân xã Đăk Trôi tỉnh Gia Lai")</f>
        <v>UBND Ủy ban nhân dân xã Đăk Trôi tỉnh Gia Lai</v>
      </c>
      <c r="C459" s="19" t="s">
        <v>12</v>
      </c>
      <c r="D459" s="21"/>
      <c r="E459" s="20" t="s">
        <v>14</v>
      </c>
      <c r="F459" s="20" t="s">
        <v>14</v>
      </c>
      <c r="G459" s="20" t="s">
        <v>14</v>
      </c>
      <c r="H459" s="20" t="s">
        <v>14</v>
      </c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x14ac:dyDescent="0.25">
      <c r="A460" s="17">
        <v>25459</v>
      </c>
      <c r="B460" s="18" t="s">
        <v>213</v>
      </c>
      <c r="C460" s="22" t="s">
        <v>14</v>
      </c>
      <c r="D460" s="19" t="s">
        <v>13</v>
      </c>
      <c r="E460" s="20" t="s">
        <v>14</v>
      </c>
      <c r="F460" s="20" t="s">
        <v>14</v>
      </c>
      <c r="G460" s="20" t="s">
        <v>14</v>
      </c>
      <c r="H460" s="20" t="s">
        <v>15</v>
      </c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x14ac:dyDescent="0.25">
      <c r="A461" s="17">
        <v>25460</v>
      </c>
      <c r="B461" s="18" t="str">
        <f>HYPERLINK("https://huyendakto.kontum.gov.vn/tin-tuc-su-kien/Hoi-nghi-tiep-xuc,-doi-thoai-truc-tiep-voi-Nhan-dan-xa-Dak-Tram-2417", "UBND Ủy ban nhân dân xã Đăk Trăm _x000D__x000D_
 _x000D__x000D_
  tỉnh Gia Lai")</f>
        <v>UBND Ủy ban nhân dân xã Đăk Trăm _x000D__x000D_
 _x000D__x000D_
  tỉnh Gia Lai</v>
      </c>
      <c r="C461" s="19" t="s">
        <v>12</v>
      </c>
      <c r="D461" s="21"/>
      <c r="E461" s="20" t="s">
        <v>14</v>
      </c>
      <c r="F461" s="20" t="s">
        <v>14</v>
      </c>
      <c r="G461" s="20" t="s">
        <v>14</v>
      </c>
      <c r="H461" s="20" t="s">
        <v>14</v>
      </c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x14ac:dyDescent="0.25">
      <c r="A462" s="17">
        <v>25461</v>
      </c>
      <c r="B462" s="18" t="s">
        <v>214</v>
      </c>
      <c r="C462" s="22" t="s">
        <v>14</v>
      </c>
      <c r="D462" s="19" t="s">
        <v>13</v>
      </c>
      <c r="E462" s="20" t="s">
        <v>14</v>
      </c>
      <c r="F462" s="20" t="s">
        <v>14</v>
      </c>
      <c r="G462" s="20" t="s">
        <v>14</v>
      </c>
      <c r="H462" s="20" t="s">
        <v>15</v>
      </c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x14ac:dyDescent="0.25">
      <c r="A463" s="17">
        <v>25462</v>
      </c>
      <c r="B463" s="18" t="str">
        <f>HYPERLINK("https://dangha.budang.binhphuoc.gov.vn/", "UBND Ủy ban nhân dân xã Đăng Hà _x000D__x000D_
 _x000D__x000D_
  tỉnh Bình Phước")</f>
        <v>UBND Ủy ban nhân dân xã Đăng Hà _x000D__x000D_
 _x000D__x000D_
  tỉnh Bình Phước</v>
      </c>
      <c r="C463" s="19" t="s">
        <v>12</v>
      </c>
      <c r="D463" s="21"/>
      <c r="E463" s="20" t="s">
        <v>14</v>
      </c>
      <c r="F463" s="20" t="s">
        <v>14</v>
      </c>
      <c r="G463" s="20" t="s">
        <v>14</v>
      </c>
      <c r="H463" s="20" t="s">
        <v>14</v>
      </c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x14ac:dyDescent="0.25">
      <c r="A464" s="17">
        <v>25463</v>
      </c>
      <c r="B464" s="18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464" s="19" t="s">
        <v>12</v>
      </c>
      <c r="D464" s="19" t="s">
        <v>13</v>
      </c>
      <c r="E464" s="20" t="s">
        <v>14</v>
      </c>
      <c r="F464" s="20" t="s">
        <v>14</v>
      </c>
      <c r="G464" s="20" t="s">
        <v>14</v>
      </c>
      <c r="H464" s="20" t="s">
        <v>15</v>
      </c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x14ac:dyDescent="0.25">
      <c r="A465" s="17">
        <v>25464</v>
      </c>
      <c r="B465" s="18" t="str">
        <f>HYPERLINK("http://danghungphuoc.chogao.tiengiang.gov.vn/", "UBND Ủy ban nhân dân xã Đăng Hưng Phước tỉnh TIỀN GIANG")</f>
        <v>UBND Ủy ban nhân dân xã Đăng Hưng Phước tỉnh TIỀN GIANG</v>
      </c>
      <c r="C465" s="19" t="s">
        <v>12</v>
      </c>
      <c r="D465" s="21"/>
      <c r="E465" s="20" t="s">
        <v>14</v>
      </c>
      <c r="F465" s="20" t="s">
        <v>14</v>
      </c>
      <c r="G465" s="20" t="s">
        <v>14</v>
      </c>
      <c r="H465" s="20" t="s">
        <v>14</v>
      </c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x14ac:dyDescent="0.25">
      <c r="A466" s="17">
        <v>25465</v>
      </c>
      <c r="B466" s="18" t="str">
        <f>HYPERLINK("https://www.facebook.com/p/C%C3%B4ng-an-x%C3%A3-%C4%90%E1%BA%A1i-%C4%90%E1%BB%93ng-Ti%C3%AAn-Du-B%E1%BA%AFc-Ninh-100083357761724/?locale=bg_BG", "Công an xã Đại Đồng _x000D__x000D_
 _x000D__x000D_
  tỉnh Bắc Ninh")</f>
        <v>Công an xã Đại Đồng _x000D__x000D_
 _x000D__x000D_
  tỉnh Bắc Ninh</v>
      </c>
      <c r="C466" s="19" t="s">
        <v>12</v>
      </c>
      <c r="D466" s="19" t="s">
        <v>13</v>
      </c>
      <c r="E466" s="20" t="s">
        <v>14</v>
      </c>
      <c r="F466" s="20" t="s">
        <v>14</v>
      </c>
      <c r="G466" s="20" t="s">
        <v>14</v>
      </c>
      <c r="H466" s="20" t="s">
        <v>15</v>
      </c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x14ac:dyDescent="0.25">
      <c r="A467" s="17">
        <v>25466</v>
      </c>
      <c r="B467" s="18" t="str">
        <f>HYPERLINK("https://www.bacninh.gov.vn/web/xa-ai-ong/to-chuc-bo-may", "UBND Ủy ban nhân dân xã Đại Đồng _x000D__x000D_
 _x000D__x000D_
  tỉnh Bắc Ninh")</f>
        <v>UBND Ủy ban nhân dân xã Đại Đồng _x000D__x000D_
 _x000D__x000D_
  tỉnh Bắc Ninh</v>
      </c>
      <c r="C467" s="19" t="s">
        <v>12</v>
      </c>
      <c r="D467" s="21"/>
      <c r="E467" s="20" t="s">
        <v>14</v>
      </c>
      <c r="F467" s="20" t="s">
        <v>14</v>
      </c>
      <c r="G467" s="20" t="s">
        <v>14</v>
      </c>
      <c r="H467" s="20" t="s">
        <v>14</v>
      </c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x14ac:dyDescent="0.25">
      <c r="A468" s="17">
        <v>25467</v>
      </c>
      <c r="B468" s="18" t="str">
        <f>HYPERLINK("https://www.facebook.com/p/C%C3%B4ng-an-x%C3%A3-%C4%90%E1%BA%A1i-%C4%90%E1%BB%93ng-Ti%C3%AAn-Du-B%E1%BA%AFc-Ninh-100083357761724/?locale=bg_BG", "Công an xã Đại Đồng _x000D__x000D_
 _x000D__x000D_
  tỉnh Bắc Ninh")</f>
        <v>Công an xã Đại Đồng _x000D__x000D_
 _x000D__x000D_
  tỉnh Bắc Ninh</v>
      </c>
      <c r="C468" s="19" t="s">
        <v>12</v>
      </c>
      <c r="D468" s="19" t="s">
        <v>13</v>
      </c>
      <c r="E468" s="20" t="s">
        <v>14</v>
      </c>
      <c r="F468" s="20" t="s">
        <v>14</v>
      </c>
      <c r="G468" s="20" t="s">
        <v>14</v>
      </c>
      <c r="H468" s="20" t="s">
        <v>15</v>
      </c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x14ac:dyDescent="0.25">
      <c r="A469" s="17">
        <v>25468</v>
      </c>
      <c r="B469" s="18" t="str">
        <f>HYPERLINK("https://www.bacninh.gov.vn/web/xa-ai-ong/to-chuc-bo-may", "UBND Ủy ban nhân dân xã Đại Đồng _x000D__x000D_
 _x000D__x000D_
  tỉnh Bắc Ninh")</f>
        <v>UBND Ủy ban nhân dân xã Đại Đồng _x000D__x000D_
 _x000D__x000D_
  tỉnh Bắc Ninh</v>
      </c>
      <c r="C469" s="19" t="s">
        <v>12</v>
      </c>
      <c r="D469" s="21"/>
      <c r="E469" s="20" t="s">
        <v>14</v>
      </c>
      <c r="F469" s="20" t="s">
        <v>14</v>
      </c>
      <c r="G469" s="20" t="s">
        <v>14</v>
      </c>
      <c r="H469" s="20" t="s">
        <v>14</v>
      </c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x14ac:dyDescent="0.25">
      <c r="A470" s="17">
        <v>25469</v>
      </c>
      <c r="B470" s="18" t="str">
        <f>HYPERLINK("https://www.facebook.com/dtncatphp/", "Công an xã Đại Đức _x000D__x000D_
 _x000D__x000D_
  tỉnh Hải Dương")</f>
        <v>Công an xã Đại Đức _x000D__x000D_
 _x000D__x000D_
  tỉnh Hải Dương</v>
      </c>
      <c r="C470" s="19" t="s">
        <v>12</v>
      </c>
      <c r="D470" s="19" t="s">
        <v>13</v>
      </c>
      <c r="E470" s="20" t="s">
        <v>14</v>
      </c>
      <c r="F470" s="20" t="s">
        <v>14</v>
      </c>
      <c r="G470" s="20" t="s">
        <v>14</v>
      </c>
      <c r="H470" s="20" t="s">
        <v>15</v>
      </c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x14ac:dyDescent="0.25">
      <c r="A471" s="17">
        <v>25470</v>
      </c>
      <c r="B471" s="18" t="str">
        <f>HYPERLINK("http://daiduc.kimthanh.haiduong.gov.vn/", "UBND Ủy ban nhân dân xã Đại Đức _x000D__x000D_
 _x000D__x000D_
  tỉnh Hải Dương")</f>
        <v>UBND Ủy ban nhân dân xã Đại Đức _x000D__x000D_
 _x000D__x000D_
  tỉnh Hải Dương</v>
      </c>
      <c r="C471" s="19" t="s">
        <v>12</v>
      </c>
      <c r="D471" s="21"/>
      <c r="E471" s="20" t="s">
        <v>14</v>
      </c>
      <c r="F471" s="20" t="s">
        <v>14</v>
      </c>
      <c r="G471" s="20" t="s">
        <v>14</v>
      </c>
      <c r="H471" s="20" t="s">
        <v>14</v>
      </c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x14ac:dyDescent="0.25">
      <c r="A472" s="17">
        <v>25471</v>
      </c>
      <c r="B472" s="18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472" s="19" t="s">
        <v>12</v>
      </c>
      <c r="D472" s="19" t="s">
        <v>13</v>
      </c>
      <c r="E472" s="20" t="s">
        <v>14</v>
      </c>
      <c r="F472" s="20" t="s">
        <v>14</v>
      </c>
      <c r="G472" s="20" t="s">
        <v>14</v>
      </c>
      <c r="H472" s="20" t="s">
        <v>15</v>
      </c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x14ac:dyDescent="0.25">
      <c r="A473" s="17">
        <v>25472</v>
      </c>
      <c r="B473" s="18" t="str">
        <f>HYPERLINK("https://daiban.anduong.haiphong.gov.vn/", "UBND Ủy ban nhân dân xã Đại Bản thành phố Hải Phòng")</f>
        <v>UBND Ủy ban nhân dân xã Đại Bản thành phố Hải Phòng</v>
      </c>
      <c r="C473" s="19" t="s">
        <v>12</v>
      </c>
      <c r="D473" s="21"/>
      <c r="E473" s="20" t="s">
        <v>14</v>
      </c>
      <c r="F473" s="20" t="s">
        <v>14</v>
      </c>
      <c r="G473" s="20" t="s">
        <v>14</v>
      </c>
      <c r="H473" s="20" t="s">
        <v>14</v>
      </c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x14ac:dyDescent="0.25">
      <c r="A474" s="17">
        <v>25473</v>
      </c>
      <c r="B474" s="18" t="str">
        <f>HYPERLINK("https://www.facebook.com/policeDaihiep/", "Công an xã Đại Hiệp _x000D__x000D_
 _x000D__x000D_
  tỉnh Quảng Nam")</f>
        <v>Công an xã Đại Hiệp _x000D__x000D_
 _x000D__x000D_
  tỉnh Quảng Nam</v>
      </c>
      <c r="C474" s="19" t="s">
        <v>12</v>
      </c>
      <c r="D474" s="19" t="s">
        <v>13</v>
      </c>
      <c r="E474" s="20" t="s">
        <v>14</v>
      </c>
      <c r="F474" s="20" t="s">
        <v>14</v>
      </c>
      <c r="G474" s="20" t="s">
        <v>14</v>
      </c>
      <c r="H474" s="20" t="s">
        <v>15</v>
      </c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x14ac:dyDescent="0.25">
      <c r="A475" s="17">
        <v>25474</v>
      </c>
      <c r="B475" s="18" t="str">
        <f>HYPERLINK("https://dailoc.quangnam.gov.vn/Default.aspx?tabid=1123", "UBND Ủy ban nhân dân xã Đại Hiệp _x000D__x000D_
 _x000D__x000D_
  tỉnh Quảng Nam")</f>
        <v>UBND Ủy ban nhân dân xã Đại Hiệp _x000D__x000D_
 _x000D__x000D_
  tỉnh Quảng Nam</v>
      </c>
      <c r="C475" s="19" t="s">
        <v>12</v>
      </c>
      <c r="D475" s="21"/>
      <c r="E475" s="20" t="s">
        <v>14</v>
      </c>
      <c r="F475" s="20" t="s">
        <v>14</v>
      </c>
      <c r="G475" s="20" t="s">
        <v>14</v>
      </c>
      <c r="H475" s="20" t="s">
        <v>14</v>
      </c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x14ac:dyDescent="0.25">
      <c r="A476" s="17">
        <v>25475</v>
      </c>
      <c r="B476" s="18" t="str">
        <f>HYPERLINK("https://www.facebook.com/p/C%C3%B4ng-an-x%C3%A3-%C4%90%E1%BA%A1i-Ho%C3%A1-huy%E1%BB%87n-T%C3%A2n-Y%C3%AAn-t%E1%BB%89nh-B%E1%BA%AFc-Giang-100063552843813/", "Công an xã Đại Hoá tỉnh Bắc Giang")</f>
        <v>Công an xã Đại Hoá tỉnh Bắc Giang</v>
      </c>
      <c r="C476" s="19" t="s">
        <v>12</v>
      </c>
      <c r="D476" s="19" t="s">
        <v>13</v>
      </c>
      <c r="E476" s="20" t="s">
        <v>14</v>
      </c>
      <c r="F476" s="20" t="s">
        <v>14</v>
      </c>
      <c r="G476" s="20" t="s">
        <v>14</v>
      </c>
      <c r="H476" s="20" t="s">
        <v>15</v>
      </c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x14ac:dyDescent="0.25">
      <c r="A477" s="17">
        <v>25476</v>
      </c>
      <c r="B477" s="18" t="str">
        <f>HYPERLINK("https://daihoa.tanyen.bacgiang.gov.vn/", "UBND Ủy ban nhân dân xã Đại Hoá tỉnh Bắc Giang")</f>
        <v>UBND Ủy ban nhân dân xã Đại Hoá tỉnh Bắc Giang</v>
      </c>
      <c r="C477" s="19" t="s">
        <v>12</v>
      </c>
      <c r="D477" s="21"/>
      <c r="E477" s="20" t="s">
        <v>14</v>
      </c>
      <c r="F477" s="20" t="s">
        <v>14</v>
      </c>
      <c r="G477" s="20" t="s">
        <v>14</v>
      </c>
      <c r="H477" s="20" t="s">
        <v>14</v>
      </c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x14ac:dyDescent="0.25">
      <c r="A478" s="17">
        <v>25477</v>
      </c>
      <c r="B478" s="18" t="str">
        <f>HYPERLINK("https://www.facebook.com/p/Tu%E1%BB%95i-tr%E1%BA%BB-C%C3%B4ng-an-Ngh%C4%A9a-L%E1%BB%99-100081887170070/", "Công an xã Đại Lịch _x000D__x000D_
 _x000D__x000D_
  tỉnh Yên Bái")</f>
        <v>Công an xã Đại Lịch _x000D__x000D_
 _x000D__x000D_
  tỉnh Yên Bái</v>
      </c>
      <c r="C478" s="19" t="s">
        <v>12</v>
      </c>
      <c r="D478" s="19" t="s">
        <v>13</v>
      </c>
      <c r="E478" s="20" t="s">
        <v>14</v>
      </c>
      <c r="F478" s="20" t="s">
        <v>14</v>
      </c>
      <c r="G478" s="20" t="s">
        <v>14</v>
      </c>
      <c r="H478" s="20" t="s">
        <v>15</v>
      </c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x14ac:dyDescent="0.25">
      <c r="A479" s="17">
        <v>25478</v>
      </c>
      <c r="B479" s="18" t="str">
        <f>HYPERLINK("https://www.yenbai.gov.vn/noidung/tintuc/Pages/gioi-thieu-chi-tiet.aspx?ItemID=115&amp;l=Ditichcaptinh&amp;lv=4", "UBND Ủy ban nhân dân xã Đại Lịch _x000D__x000D_
 _x000D__x000D_
  tỉnh Yên Bái")</f>
        <v>UBND Ủy ban nhân dân xã Đại Lịch _x000D__x000D_
 _x000D__x000D_
  tỉnh Yên Bái</v>
      </c>
      <c r="C479" s="19" t="s">
        <v>12</v>
      </c>
      <c r="D479" s="21"/>
      <c r="E479" s="20" t="s">
        <v>14</v>
      </c>
      <c r="F479" s="20" t="s">
        <v>14</v>
      </c>
      <c r="G479" s="20" t="s">
        <v>14</v>
      </c>
      <c r="H479" s="20" t="s">
        <v>14</v>
      </c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x14ac:dyDescent="0.25">
      <c r="A480" s="17">
        <v>25479</v>
      </c>
      <c r="B480" s="18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480" s="19" t="s">
        <v>12</v>
      </c>
      <c r="D480" s="19" t="s">
        <v>13</v>
      </c>
      <c r="E480" s="20" t="s">
        <v>14</v>
      </c>
      <c r="F480" s="20" t="s">
        <v>14</v>
      </c>
      <c r="G480" s="20" t="s">
        <v>14</v>
      </c>
      <c r="H480" s="20" t="s">
        <v>15</v>
      </c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x14ac:dyDescent="0.25">
      <c r="A481" s="17">
        <v>25480</v>
      </c>
      <c r="B481" s="18" t="str">
        <f>HYPERLINK("https://www.bacninh.gov.vn/web/xa-dai-lai", "UBND Ủy ban nhân dân xã Đại Lai tỉnh Bắc Ninh")</f>
        <v>UBND Ủy ban nhân dân xã Đại Lai tỉnh Bắc Ninh</v>
      </c>
      <c r="C481" s="19" t="s">
        <v>12</v>
      </c>
      <c r="D481" s="21"/>
      <c r="E481" s="20" t="s">
        <v>14</v>
      </c>
      <c r="F481" s="20" t="s">
        <v>14</v>
      </c>
      <c r="G481" s="20" t="s">
        <v>14</v>
      </c>
      <c r="H481" s="20" t="s">
        <v>14</v>
      </c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x14ac:dyDescent="0.25">
      <c r="A482" s="17">
        <v>25481</v>
      </c>
      <c r="B482" s="18" t="s">
        <v>215</v>
      </c>
      <c r="C482" s="22" t="s">
        <v>14</v>
      </c>
      <c r="D482" s="19" t="s">
        <v>13</v>
      </c>
      <c r="E482" s="20" t="s">
        <v>14</v>
      </c>
      <c r="F482" s="20" t="s">
        <v>14</v>
      </c>
      <c r="G482" s="20" t="s">
        <v>14</v>
      </c>
      <c r="H482" s="20" t="s">
        <v>15</v>
      </c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x14ac:dyDescent="0.25">
      <c r="A483" s="17">
        <v>25482</v>
      </c>
      <c r="B483" s="18" t="str">
        <f>HYPERLINK("https://vanyen.yenbai.gov.vn/to-chuc-bo-may/cac-xa-thi-tran/?UserKey=Xa-Dai-Phac", "UBND Ủy ban nhân dân xã Đại Phác _x000D__x000D_
 _x000D__x000D_
  tỉnh Yên Bái")</f>
        <v>UBND Ủy ban nhân dân xã Đại Phác _x000D__x000D_
 _x000D__x000D_
  tỉnh Yên Bái</v>
      </c>
      <c r="C483" s="19" t="s">
        <v>12</v>
      </c>
      <c r="D483" s="21"/>
      <c r="E483" s="20" t="s">
        <v>14</v>
      </c>
      <c r="F483" s="20" t="s">
        <v>14</v>
      </c>
      <c r="G483" s="20" t="s">
        <v>14</v>
      </c>
      <c r="H483" s="20" t="s">
        <v>14</v>
      </c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x14ac:dyDescent="0.25">
      <c r="A484" s="17">
        <v>25483</v>
      </c>
      <c r="B484" s="18" t="s">
        <v>216</v>
      </c>
      <c r="C484" s="22" t="s">
        <v>14</v>
      </c>
      <c r="D484" s="19" t="s">
        <v>13</v>
      </c>
      <c r="E484" s="20" t="s">
        <v>14</v>
      </c>
      <c r="F484" s="20" t="s">
        <v>14</v>
      </c>
      <c r="G484" s="20" t="s">
        <v>14</v>
      </c>
      <c r="H484" s="20" t="s">
        <v>15</v>
      </c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x14ac:dyDescent="0.25">
      <c r="A485" s="17">
        <v>25484</v>
      </c>
      <c r="B485" s="18" t="str">
        <f>HYPERLINK("https://www.yenbai.gov.vn/noidung/tintuc/Pages/chi-tiet-tin-tuc.aspx?ItemID=107&amp;l=Ditichcaptinh", "UBND Ủy ban nhân dân xã Đại Phạm _x000D__x000D_
 _x000D__x000D_
  tỉnh Phú Thọ")</f>
        <v>UBND Ủy ban nhân dân xã Đại Phạm _x000D__x000D_
 _x000D__x000D_
  tỉnh Phú Thọ</v>
      </c>
      <c r="C485" s="19" t="s">
        <v>12</v>
      </c>
      <c r="D485" s="21"/>
      <c r="E485" s="20" t="s">
        <v>14</v>
      </c>
      <c r="F485" s="20" t="s">
        <v>14</v>
      </c>
      <c r="G485" s="20" t="s">
        <v>14</v>
      </c>
      <c r="H485" s="20" t="s">
        <v>14</v>
      </c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x14ac:dyDescent="0.25">
      <c r="A486" s="17">
        <v>25485</v>
      </c>
      <c r="B486" s="18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6" s="19" t="s">
        <v>12</v>
      </c>
      <c r="D486" s="19" t="s">
        <v>13</v>
      </c>
      <c r="E486" s="20" t="s">
        <v>14</v>
      </c>
      <c r="F486" s="20" t="s">
        <v>14</v>
      </c>
      <c r="G486" s="20" t="s">
        <v>14</v>
      </c>
      <c r="H486" s="20" t="s">
        <v>15</v>
      </c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x14ac:dyDescent="0.25">
      <c r="A487" s="17">
        <v>25486</v>
      </c>
      <c r="B487" s="18" t="str">
        <f>HYPERLINK("https://doluong.nghean.gov.vn/dai-son/gioi-thieu-chung-xa-dai-son-365203", "UBND Ủy ban nhân dân xã Đại Sơn tỉnh Nghệ An")</f>
        <v>UBND Ủy ban nhân dân xã Đại Sơn tỉnh Nghệ An</v>
      </c>
      <c r="C487" s="19" t="s">
        <v>12</v>
      </c>
      <c r="D487" s="21"/>
      <c r="E487" s="20" t="s">
        <v>14</v>
      </c>
      <c r="F487" s="20" t="s">
        <v>14</v>
      </c>
      <c r="G487" s="20" t="s">
        <v>14</v>
      </c>
      <c r="H487" s="20" t="s">
        <v>14</v>
      </c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x14ac:dyDescent="0.25">
      <c r="A488" s="17">
        <v>25487</v>
      </c>
      <c r="B488" s="18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88" s="19" t="s">
        <v>12</v>
      </c>
      <c r="D488" s="19" t="s">
        <v>13</v>
      </c>
      <c r="E488" s="20" t="s">
        <v>14</v>
      </c>
      <c r="F488" s="20" t="s">
        <v>14</v>
      </c>
      <c r="G488" s="20" t="s">
        <v>14</v>
      </c>
      <c r="H488" s="20" t="s">
        <v>15</v>
      </c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x14ac:dyDescent="0.25">
      <c r="A489" s="17">
        <v>25488</v>
      </c>
      <c r="B489" s="18" t="str">
        <f>HYPERLINK("https://doluong.nghean.gov.vn/dai-son/gioi-thieu-chung-xa-dai-son-365203", "UBND Ủy ban nhân dân xã Đại Sơn tỉnh Nghệ An")</f>
        <v>UBND Ủy ban nhân dân xã Đại Sơn tỉnh Nghệ An</v>
      </c>
      <c r="C489" s="19" t="s">
        <v>12</v>
      </c>
      <c r="D489" s="21"/>
      <c r="E489" s="20" t="s">
        <v>14</v>
      </c>
      <c r="F489" s="20" t="s">
        <v>14</v>
      </c>
      <c r="G489" s="20" t="s">
        <v>14</v>
      </c>
      <c r="H489" s="20" t="s">
        <v>14</v>
      </c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x14ac:dyDescent="0.25">
      <c r="A490" s="17">
        <v>25489</v>
      </c>
      <c r="B490" s="18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490" s="19" t="s">
        <v>12</v>
      </c>
      <c r="D490" s="19" t="s">
        <v>13</v>
      </c>
      <c r="E490" s="20" t="s">
        <v>14</v>
      </c>
      <c r="F490" s="20" t="s">
        <v>14</v>
      </c>
      <c r="G490" s="20" t="s">
        <v>14</v>
      </c>
      <c r="H490" s="20" t="s">
        <v>15</v>
      </c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x14ac:dyDescent="0.25">
      <c r="A491" s="17">
        <v>25490</v>
      </c>
      <c r="B491" s="18" t="str">
        <f>HYPERLINK("https://doluong.nghean.gov.vn/dai-son/gioi-thieu-chung-xa-dai-son-365203", "UBND Ủy ban nhân dân xã Đại Sơn tỉnh Nghệ An")</f>
        <v>UBND Ủy ban nhân dân xã Đại Sơn tỉnh Nghệ An</v>
      </c>
      <c r="C491" s="19" t="s">
        <v>12</v>
      </c>
      <c r="D491" s="21"/>
      <c r="E491" s="20" t="s">
        <v>14</v>
      </c>
      <c r="F491" s="20" t="s">
        <v>14</v>
      </c>
      <c r="G491" s="20" t="s">
        <v>14</v>
      </c>
      <c r="H491" s="20" t="s">
        <v>14</v>
      </c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x14ac:dyDescent="0.25">
      <c r="A492" s="17">
        <v>25491</v>
      </c>
      <c r="B492" s="18" t="str">
        <f>HYPERLINK("https://www.facebook.com/p/C%C3%B4ng-An-X%C3%A3-%C4%90%E1%BA%A1i-S%C6%A1n-H-%C4%90%C3%B4-L%C6%B0%C6%A1ng-T%E1%BB%89nh-Ngh%E1%BB%87-An-100066870234881/", "Công an xã Đại Sơn _x000D__x000D_
 _x000D__x000D_
  tỉnh Nghệ An")</f>
        <v>Công an xã Đại Sơn _x000D__x000D_
 _x000D__x000D_
  tỉnh Nghệ An</v>
      </c>
      <c r="C492" s="19" t="s">
        <v>12</v>
      </c>
      <c r="D492" s="19" t="s">
        <v>13</v>
      </c>
      <c r="E492" s="20" t="s">
        <v>14</v>
      </c>
      <c r="F492" s="20" t="s">
        <v>14</v>
      </c>
      <c r="G492" s="20" t="s">
        <v>14</v>
      </c>
      <c r="H492" s="20" t="s">
        <v>15</v>
      </c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x14ac:dyDescent="0.25">
      <c r="A493" s="17">
        <v>25492</v>
      </c>
      <c r="B493" s="18" t="str">
        <f>HYPERLINK("https://doluong.nghean.gov.vn/dai-son/gioi-thieu-chung-xa-dai-son-365203", "UBND Ủy ban nhân dân xã Đại Sơn _x000D__x000D_
 _x000D__x000D_
  tỉnh Nghệ An")</f>
        <v>UBND Ủy ban nhân dân xã Đại Sơn _x000D__x000D_
 _x000D__x000D_
  tỉnh Nghệ An</v>
      </c>
      <c r="C493" s="19" t="s">
        <v>12</v>
      </c>
      <c r="D493" s="21"/>
      <c r="E493" s="20" t="s">
        <v>14</v>
      </c>
      <c r="F493" s="20" t="s">
        <v>14</v>
      </c>
      <c r="G493" s="20" t="s">
        <v>14</v>
      </c>
      <c r="H493" s="20" t="s">
        <v>14</v>
      </c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x14ac:dyDescent="0.25">
      <c r="A494" s="17">
        <v>25493</v>
      </c>
      <c r="B494" s="18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494" s="19" t="s">
        <v>12</v>
      </c>
      <c r="D494" s="19" t="s">
        <v>13</v>
      </c>
      <c r="E494" s="20" t="s">
        <v>14</v>
      </c>
      <c r="F494" s="20" t="s">
        <v>14</v>
      </c>
      <c r="G494" s="20" t="s">
        <v>14</v>
      </c>
      <c r="H494" s="20" t="s">
        <v>15</v>
      </c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x14ac:dyDescent="0.25">
      <c r="A495" s="17">
        <v>25494</v>
      </c>
      <c r="B495" s="18" t="str">
        <f>HYPERLINK("https://vanlam.hungyen.gov.vn/", "UBND Ủy ban nhân dân xã Đại Tập tỉnh Hưng Yên")</f>
        <v>UBND Ủy ban nhân dân xã Đại Tập tỉnh Hưng Yên</v>
      </c>
      <c r="C495" s="19" t="s">
        <v>12</v>
      </c>
      <c r="D495" s="21"/>
      <c r="E495" s="20" t="s">
        <v>14</v>
      </c>
      <c r="F495" s="20" t="s">
        <v>14</v>
      </c>
      <c r="G495" s="20" t="s">
        <v>14</v>
      </c>
      <c r="H495" s="20" t="s">
        <v>14</v>
      </c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x14ac:dyDescent="0.25">
      <c r="A496" s="17">
        <v>25495</v>
      </c>
      <c r="B496" s="18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496" s="19" t="s">
        <v>12</v>
      </c>
      <c r="D496" s="19" t="s">
        <v>13</v>
      </c>
      <c r="E496" s="20" t="s">
        <v>14</v>
      </c>
      <c r="F496" s="20" t="s">
        <v>14</v>
      </c>
      <c r="G496" s="20" t="s">
        <v>14</v>
      </c>
      <c r="H496" s="20" t="s">
        <v>15</v>
      </c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x14ac:dyDescent="0.25">
      <c r="A497" s="17">
        <v>25496</v>
      </c>
      <c r="B497" s="18" t="str">
        <f>HYPERLINK("https://daithanh.hiephoa.bacgiang.gov.vn/", "UBND Ủy ban nhân dân xã Đại Thành tỉnh Bắc Giang")</f>
        <v>UBND Ủy ban nhân dân xã Đại Thành tỉnh Bắc Giang</v>
      </c>
      <c r="C497" s="19" t="s">
        <v>12</v>
      </c>
      <c r="D497" s="21"/>
      <c r="E497" s="20" t="s">
        <v>14</v>
      </c>
      <c r="F497" s="20" t="s">
        <v>14</v>
      </c>
      <c r="G497" s="20" t="s">
        <v>14</v>
      </c>
      <c r="H497" s="20" t="s">
        <v>14</v>
      </c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x14ac:dyDescent="0.25">
      <c r="A498" s="17">
        <v>25497</v>
      </c>
      <c r="B498" s="18" t="str">
        <f>HYPERLINK("https://www.facebook.com/p/C%C3%B4ng-An-T%E1%BB%89nh-B%E1%BA%AFc-Ninh-100067184832103/", "Công an phường Đại Xuân _x000D__x000D_
 _x000D__x000D_
  tỉnh Bắc Ninh")</f>
        <v>Công an phường Đại Xuân _x000D__x000D_
 _x000D__x000D_
  tỉnh Bắc Ninh</v>
      </c>
      <c r="C498" s="19" t="s">
        <v>12</v>
      </c>
      <c r="D498" s="19" t="s">
        <v>13</v>
      </c>
      <c r="E498" s="20" t="s">
        <v>14</v>
      </c>
      <c r="F498" s="20" t="s">
        <v>14</v>
      </c>
      <c r="G498" s="20" t="s">
        <v>14</v>
      </c>
      <c r="H498" s="20" t="s">
        <v>15</v>
      </c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x14ac:dyDescent="0.25">
      <c r="A499" s="17">
        <v>25498</v>
      </c>
      <c r="B499" s="18" t="str">
        <f>HYPERLINK("https://quevo.bacninh.gov.vn/news/-/details/22344/phuong-ai-xuan-4584566", "UBND Ủy ban nhân dân phường Đại Xuân _x000D__x000D_
 _x000D__x000D_
  tỉnh Bắc Ninh")</f>
        <v>UBND Ủy ban nhân dân phường Đại Xuân _x000D__x000D_
 _x000D__x000D_
  tỉnh Bắc Ninh</v>
      </c>
      <c r="C499" s="19" t="s">
        <v>12</v>
      </c>
      <c r="D499" s="21"/>
      <c r="E499" s="20" t="s">
        <v>14</v>
      </c>
      <c r="F499" s="20" t="s">
        <v>14</v>
      </c>
      <c r="G499" s="20" t="s">
        <v>14</v>
      </c>
      <c r="H499" s="20" t="s">
        <v>14</v>
      </c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x14ac:dyDescent="0.25">
      <c r="A500" s="17">
        <v>25499</v>
      </c>
      <c r="B500" s="18" t="str">
        <f>HYPERLINK("https://www.facebook.com/CADKN/", "Công an xã Đạ K'Nàng tỉnh Lâm Đồng")</f>
        <v>Công an xã Đạ K'Nàng tỉnh Lâm Đồng</v>
      </c>
      <c r="C500" s="19" t="s">
        <v>12</v>
      </c>
      <c r="D500" s="19" t="s">
        <v>13</v>
      </c>
      <c r="E500" s="20" t="s">
        <v>14</v>
      </c>
      <c r="F500" s="20" t="s">
        <v>14</v>
      </c>
      <c r="G500" s="20" t="s">
        <v>14</v>
      </c>
      <c r="H500" s="20" t="s">
        <v>15</v>
      </c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x14ac:dyDescent="0.25">
      <c r="A501" s="17">
        <v>25500</v>
      </c>
      <c r="B501" s="18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501" s="19" t="s">
        <v>12</v>
      </c>
      <c r="D501" s="21"/>
      <c r="E501" s="20" t="s">
        <v>14</v>
      </c>
      <c r="F501" s="20" t="s">
        <v>14</v>
      </c>
      <c r="G501" s="20" t="s">
        <v>14</v>
      </c>
      <c r="H501" s="20" t="s">
        <v>14</v>
      </c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x14ac:dyDescent="0.25">
      <c r="A502" s="17">
        <v>25501</v>
      </c>
      <c r="B502" s="18" t="str">
        <f>HYPERLINK("https://www.facebook.com/ANTTDaoTru/", "Công an xã Đạo Viện tỉnh Tuyên Quang")</f>
        <v>Công an xã Đạo Viện tỉnh Tuyên Quang</v>
      </c>
      <c r="C502" s="19" t="s">
        <v>12</v>
      </c>
      <c r="D502" s="19" t="s">
        <v>13</v>
      </c>
      <c r="E502" s="20" t="s">
        <v>14</v>
      </c>
      <c r="F502" s="20" t="s">
        <v>14</v>
      </c>
      <c r="G502" s="20" t="s">
        <v>14</v>
      </c>
      <c r="H502" s="20" t="s">
        <v>15</v>
      </c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x14ac:dyDescent="0.25">
      <c r="A503" s="17">
        <v>25502</v>
      </c>
      <c r="B503" s="18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503" s="19" t="s">
        <v>12</v>
      </c>
      <c r="D503" s="21"/>
      <c r="E503" s="20" t="s">
        <v>14</v>
      </c>
      <c r="F503" s="20" t="s">
        <v>14</v>
      </c>
      <c r="G503" s="20" t="s">
        <v>14</v>
      </c>
      <c r="H503" s="20" t="s">
        <v>14</v>
      </c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x14ac:dyDescent="0.25">
      <c r="A504" s="17">
        <v>25503</v>
      </c>
      <c r="B504" s="18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504" s="19" t="s">
        <v>12</v>
      </c>
      <c r="D504" s="19" t="s">
        <v>13</v>
      </c>
      <c r="E504" s="20" t="s">
        <v>14</v>
      </c>
      <c r="F504" s="20" t="s">
        <v>14</v>
      </c>
      <c r="G504" s="20" t="s">
        <v>14</v>
      </c>
      <c r="H504" s="20" t="s">
        <v>15</v>
      </c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x14ac:dyDescent="0.25">
      <c r="A505" s="17">
        <v>25504</v>
      </c>
      <c r="B505" s="18" t="str">
        <f>HYPERLINK("https://dichvucong.hungyen.gov.vn/dichvucong/hotline", "UBND Ủy ban nhân dân xã Đặng Lễ tỉnh Hưng Yên")</f>
        <v>UBND Ủy ban nhân dân xã Đặng Lễ tỉnh Hưng Yên</v>
      </c>
      <c r="C505" s="19" t="s">
        <v>12</v>
      </c>
      <c r="D505" s="21"/>
      <c r="E505" s="20" t="s">
        <v>14</v>
      </c>
      <c r="F505" s="20" t="s">
        <v>14</v>
      </c>
      <c r="G505" s="20" t="s">
        <v>14</v>
      </c>
      <c r="H505" s="20" t="s">
        <v>14</v>
      </c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x14ac:dyDescent="0.25">
      <c r="A506" s="17">
        <v>25505</v>
      </c>
      <c r="B506" s="18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506" s="19" t="s">
        <v>12</v>
      </c>
      <c r="D506" s="19" t="s">
        <v>13</v>
      </c>
      <c r="E506" s="20" t="s">
        <v>14</v>
      </c>
      <c r="F506" s="20" t="s">
        <v>14</v>
      </c>
      <c r="G506" s="20" t="s">
        <v>14</v>
      </c>
      <c r="H506" s="20" t="s">
        <v>15</v>
      </c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x14ac:dyDescent="0.25">
      <c r="A507" s="17">
        <v>25506</v>
      </c>
      <c r="B507" s="18" t="str">
        <f>HYPERLINK("https://kimson.ninhbinh.gov.vn/gioi-thieu/xa-dinh-hoa", "UBND Ủy ban nhân dân xã Định Bình tỉnh Thanh Hóa")</f>
        <v>UBND Ủy ban nhân dân xã Định Bình tỉnh Thanh Hóa</v>
      </c>
      <c r="C507" s="19" t="s">
        <v>12</v>
      </c>
      <c r="D507" s="21"/>
      <c r="E507" s="20" t="s">
        <v>14</v>
      </c>
      <c r="F507" s="20" t="s">
        <v>14</v>
      </c>
      <c r="G507" s="20" t="s">
        <v>14</v>
      </c>
      <c r="H507" s="20" t="s">
        <v>14</v>
      </c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x14ac:dyDescent="0.25">
      <c r="A508" s="17">
        <v>25507</v>
      </c>
      <c r="B508" s="18" t="str">
        <f>HYPERLINK("https://www.facebook.com/conganhuyenLacSon/", "Công an xã Định Cư _x000D__x000D_
 _x000D__x000D_
  tỉnh Hòa Bình")</f>
        <v>Công an xã Định Cư _x000D__x000D_
 _x000D__x000D_
  tỉnh Hòa Bình</v>
      </c>
      <c r="C508" s="19" t="s">
        <v>12</v>
      </c>
      <c r="D508" s="19" t="s">
        <v>13</v>
      </c>
      <c r="E508" s="20" t="s">
        <v>14</v>
      </c>
      <c r="F508" s="20" t="s">
        <v>14</v>
      </c>
      <c r="G508" s="20" t="s">
        <v>14</v>
      </c>
      <c r="H508" s="20" t="s">
        <v>15</v>
      </c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x14ac:dyDescent="0.25">
      <c r="A509" s="17">
        <v>25508</v>
      </c>
      <c r="B509" s="18" t="str">
        <f>HYPERLINK("https://www.hoabinh.gov.vn/", "UBND Ủy ban nhân dân xã Định Cư _x000D__x000D_
 _x000D__x000D_
  tỉnh Hòa Bình")</f>
        <v>UBND Ủy ban nhân dân xã Định Cư _x000D__x000D_
 _x000D__x000D_
  tỉnh Hòa Bình</v>
      </c>
      <c r="C509" s="19" t="s">
        <v>12</v>
      </c>
      <c r="D509" s="21"/>
      <c r="E509" s="20" t="s">
        <v>14</v>
      </c>
      <c r="F509" s="20" t="s">
        <v>14</v>
      </c>
      <c r="G509" s="20" t="s">
        <v>14</v>
      </c>
      <c r="H509" s="20" t="s">
        <v>14</v>
      </c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x14ac:dyDescent="0.25">
      <c r="A510" s="17">
        <v>25509</v>
      </c>
      <c r="B510" s="18" t="s">
        <v>48</v>
      </c>
      <c r="C510" s="22" t="s">
        <v>14</v>
      </c>
      <c r="D510" s="19" t="s">
        <v>13</v>
      </c>
      <c r="E510" s="20" t="s">
        <v>14</v>
      </c>
      <c r="F510" s="20" t="s">
        <v>14</v>
      </c>
      <c r="G510" s="20" t="s">
        <v>14</v>
      </c>
      <c r="H510" s="20" t="s">
        <v>15</v>
      </c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x14ac:dyDescent="0.25">
      <c r="A511" s="17">
        <v>25510</v>
      </c>
      <c r="B511" s="18" t="str">
        <f>HYPERLINK("https://mttq.thanhhoa.gov.vn/NewsDetail.aspx?Id=6607", "UBND Ủy ban nhân dân xã Định Hưng tỉnh Thanh Hóa")</f>
        <v>UBND Ủy ban nhân dân xã Định Hưng tỉnh Thanh Hóa</v>
      </c>
      <c r="C511" s="19" t="s">
        <v>12</v>
      </c>
      <c r="D511" s="21"/>
      <c r="E511" s="20" t="s">
        <v>14</v>
      </c>
      <c r="F511" s="20" t="s">
        <v>14</v>
      </c>
      <c r="G511" s="20" t="s">
        <v>14</v>
      </c>
      <c r="H511" s="20" t="s">
        <v>14</v>
      </c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x14ac:dyDescent="0.25">
      <c r="A512" s="17">
        <v>25511</v>
      </c>
      <c r="B512" s="18" t="str">
        <f>HYPERLINK("https://www.facebook.com/p/C%C3%B4ng-an-x%C3%A3-%C4%90%E1%BB%8Bnh-Ho%C3%A0-100049204906118/", "Công an xã Định Hoà _x000D__x000D_
 _x000D__x000D_
  tỉnh Thanh Hóa")</f>
        <v>Công an xã Định Hoà _x000D__x000D_
 _x000D__x000D_
  tỉnh Thanh Hóa</v>
      </c>
      <c r="C512" s="19" t="s">
        <v>12</v>
      </c>
      <c r="D512" s="19" t="s">
        <v>13</v>
      </c>
      <c r="E512" s="20" t="s">
        <v>14</v>
      </c>
      <c r="F512" s="20" t="s">
        <v>14</v>
      </c>
      <c r="G512" s="20" t="s">
        <v>14</v>
      </c>
      <c r="H512" s="20" t="s">
        <v>15</v>
      </c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x14ac:dyDescent="0.25">
      <c r="A513" s="17">
        <v>25512</v>
      </c>
      <c r="B513" s="18" t="str">
        <f>HYPERLINK("http://dinhhoa.yendinh.thanhhoa.gov.vn/", "UBND Ủy ban nhân dân xã Định Hoà _x000D__x000D_
 _x000D__x000D_
  tỉnh Thanh Hóa")</f>
        <v>UBND Ủy ban nhân dân xã Định Hoà _x000D__x000D_
 _x000D__x000D_
  tỉnh Thanh Hóa</v>
      </c>
      <c r="C513" s="19" t="s">
        <v>12</v>
      </c>
      <c r="D513" s="21"/>
      <c r="E513" s="20" t="s">
        <v>14</v>
      </c>
      <c r="F513" s="20" t="s">
        <v>14</v>
      </c>
      <c r="G513" s="20" t="s">
        <v>14</v>
      </c>
      <c r="H513" s="20" t="s">
        <v>14</v>
      </c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x14ac:dyDescent="0.25">
      <c r="A514" s="17">
        <v>25513</v>
      </c>
      <c r="B514" s="18" t="str">
        <f>HYPERLINK("https://www.facebook.com/p/C%C3%B4ng-an-x%C3%A3-%C4%90%E1%BB%8Bnh-Li%C3%AAn-C%C3%B4ng-an-huy%E1%BB%87n-Y%C3%AAn-%C4%90%E1%BB%8Bnh-100066734235118/", "Công an xã Định Liên tỉnh Thanh Hóa")</f>
        <v>Công an xã Định Liên tỉnh Thanh Hóa</v>
      </c>
      <c r="C514" s="19" t="s">
        <v>12</v>
      </c>
      <c r="D514" s="19" t="s">
        <v>13</v>
      </c>
      <c r="E514" s="20" t="s">
        <v>14</v>
      </c>
      <c r="F514" s="20" t="s">
        <v>14</v>
      </c>
      <c r="G514" s="20" t="s">
        <v>14</v>
      </c>
      <c r="H514" s="20" t="s">
        <v>15</v>
      </c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x14ac:dyDescent="0.25">
      <c r="A515" s="17">
        <v>25514</v>
      </c>
      <c r="B515" s="18" t="str">
        <f>HYPERLINK("https://conganthanhhoa.gov.vn/tin-tuc-su-kien/huong-ve-co-so2/xa-dinh-lien-to-chuc-ngay-hoi-toan-dan-bao-ve-an-ninh-to-quoc-.html", "UBND Ủy ban nhân dân xã Định Liên tỉnh Thanh Hóa")</f>
        <v>UBND Ủy ban nhân dân xã Định Liên tỉnh Thanh Hóa</v>
      </c>
      <c r="C515" s="19" t="s">
        <v>12</v>
      </c>
      <c r="D515" s="21"/>
      <c r="E515" s="20" t="s">
        <v>14</v>
      </c>
      <c r="F515" s="20" t="s">
        <v>14</v>
      </c>
      <c r="G515" s="20" t="s">
        <v>14</v>
      </c>
      <c r="H515" s="20" t="s">
        <v>14</v>
      </c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x14ac:dyDescent="0.25">
      <c r="A516" s="17">
        <v>25515</v>
      </c>
      <c r="B516" s="18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516" s="19" t="s">
        <v>12</v>
      </c>
      <c r="D516" s="19" t="s">
        <v>13</v>
      </c>
      <c r="E516" s="20" t="s">
        <v>14</v>
      </c>
      <c r="F516" s="20" t="s">
        <v>14</v>
      </c>
      <c r="G516" s="20" t="s">
        <v>14</v>
      </c>
      <c r="H516" s="20" t="s">
        <v>15</v>
      </c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x14ac:dyDescent="0.25">
      <c r="A517" s="17">
        <v>25516</v>
      </c>
      <c r="B517" s="18" t="str">
        <f>HYPERLINK("https://lamson.ngoclac.thanhhoa.gov.vn/uy-ban-mttq", "UBND Ủy ban nhân dân xã Định Long tỉnh Thanh Hóa")</f>
        <v>UBND Ủy ban nhân dân xã Định Long tỉnh Thanh Hóa</v>
      </c>
      <c r="C517" s="19" t="s">
        <v>12</v>
      </c>
      <c r="D517" s="21"/>
      <c r="E517" s="20" t="s">
        <v>14</v>
      </c>
      <c r="F517" s="20" t="s">
        <v>14</v>
      </c>
      <c r="G517" s="20" t="s">
        <v>14</v>
      </c>
      <c r="H517" s="20" t="s">
        <v>14</v>
      </c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x14ac:dyDescent="0.25">
      <c r="A518" s="17">
        <v>25517</v>
      </c>
      <c r="B518" s="18" t="s">
        <v>217</v>
      </c>
      <c r="C518" s="22" t="s">
        <v>14</v>
      </c>
      <c r="D518" s="19" t="s">
        <v>13</v>
      </c>
      <c r="E518" s="20" t="s">
        <v>14</v>
      </c>
      <c r="F518" s="20" t="s">
        <v>14</v>
      </c>
      <c r="G518" s="20" t="s">
        <v>14</v>
      </c>
      <c r="H518" s="20" t="s">
        <v>15</v>
      </c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x14ac:dyDescent="0.25">
      <c r="A519" s="17">
        <v>25518</v>
      </c>
      <c r="B519" s="18" t="str">
        <f>HYPERLINK("https://kimson.ninhbinh.gov.vn/gioi-thieu/xa-dinh-hoa", "UBND Ủy ban nhân dân xã Định Tân _x000D__x000D_
 _x000D__x000D_
  tỉnh Thanh Hóa")</f>
        <v>UBND Ủy ban nhân dân xã Định Tân _x000D__x000D_
 _x000D__x000D_
  tỉnh Thanh Hóa</v>
      </c>
      <c r="C519" s="19" t="s">
        <v>12</v>
      </c>
      <c r="D519" s="21"/>
      <c r="E519" s="20" t="s">
        <v>14</v>
      </c>
      <c r="F519" s="20" t="s">
        <v>14</v>
      </c>
      <c r="G519" s="20" t="s">
        <v>14</v>
      </c>
      <c r="H519" s="20" t="s">
        <v>14</v>
      </c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x14ac:dyDescent="0.25">
      <c r="A520" s="17">
        <v>25519</v>
      </c>
      <c r="B520" s="18" t="str">
        <f>HYPERLINK("https://www.facebook.com/people/C%C3%B4ng-an-x%C3%A3-%C4%90%E1%BB%8Bnh-T%C4%83ng/100063687005676/", "Công an xã Định Tăng _x000D__x000D_
 _x000D__x000D_
  tỉnh Thanh Hóa")</f>
        <v>Công an xã Định Tăng _x000D__x000D_
 _x000D__x000D_
  tỉnh Thanh Hóa</v>
      </c>
      <c r="C520" s="19" t="s">
        <v>12</v>
      </c>
      <c r="D520" s="19" t="s">
        <v>13</v>
      </c>
      <c r="E520" s="20" t="s">
        <v>14</v>
      </c>
      <c r="F520" s="20" t="s">
        <v>14</v>
      </c>
      <c r="G520" s="20" t="s">
        <v>14</v>
      </c>
      <c r="H520" s="20" t="s">
        <v>15</v>
      </c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x14ac:dyDescent="0.25">
      <c r="A521" s="17">
        <v>25520</v>
      </c>
      <c r="B521" s="18" t="str">
        <f>HYPERLINK("https://qppl.thanhhoa.gov.vn/vbpq_thanhhoa.nsf/067FF671CB2FAD7847258A070005A1B4/$file/DT-VBDTPT645402469-8-20231691487132920_(giangld)(09.08.2023_16h05p00)_signed.pdf", "UBND Ủy ban nhân dân xã Định Tăng _x000D__x000D_
 _x000D__x000D_
  tỉnh Thanh Hóa")</f>
        <v>UBND Ủy ban nhân dân xã Định Tăng _x000D__x000D_
 _x000D__x000D_
  tỉnh Thanh Hóa</v>
      </c>
      <c r="C521" s="19" t="s">
        <v>12</v>
      </c>
      <c r="D521" s="21"/>
      <c r="E521" s="20" t="s">
        <v>14</v>
      </c>
      <c r="F521" s="20" t="s">
        <v>14</v>
      </c>
      <c r="G521" s="20" t="s">
        <v>14</v>
      </c>
      <c r="H521" s="20" t="s">
        <v>14</v>
      </c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x14ac:dyDescent="0.25">
      <c r="A522" s="17">
        <v>25521</v>
      </c>
      <c r="B522" s="18" t="str">
        <f>HYPERLINK("https://www.facebook.com/p/C%C3%B4ng-An-X%C3%A3-%C4%90%E1%BB%8Bnh-Th%C3%A0nh-100038890427275/", "Công an xã Định Thành _x000D__x000D_
 _x000D__x000D_
  tỉnh Thanh Hóa")</f>
        <v>Công an xã Định Thành _x000D__x000D_
 _x000D__x000D_
  tỉnh Thanh Hóa</v>
      </c>
      <c r="C522" s="19" t="s">
        <v>12</v>
      </c>
      <c r="D522" s="19" t="s">
        <v>13</v>
      </c>
      <c r="E522" s="20" t="s">
        <v>14</v>
      </c>
      <c r="F522" s="20" t="s">
        <v>14</v>
      </c>
      <c r="G522" s="20" t="s">
        <v>14</v>
      </c>
      <c r="H522" s="20" t="s">
        <v>15</v>
      </c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x14ac:dyDescent="0.25">
      <c r="A523" s="17">
        <v>25522</v>
      </c>
      <c r="B523" s="18" t="str">
        <f>HYPERLINK("https://kimson.ninhbinh.gov.vn/gioi-thieu/xa-dinh-hoa", "UBND Ủy ban nhân dân xã Định Thành _x000D__x000D_
 _x000D__x000D_
  tỉnh Thanh Hóa")</f>
        <v>UBND Ủy ban nhân dân xã Định Thành _x000D__x000D_
 _x000D__x000D_
  tỉnh Thanh Hóa</v>
      </c>
      <c r="C523" s="19" t="s">
        <v>12</v>
      </c>
      <c r="D523" s="21"/>
      <c r="E523" s="20" t="s">
        <v>14</v>
      </c>
      <c r="F523" s="20" t="s">
        <v>14</v>
      </c>
      <c r="G523" s="20" t="s">
        <v>14</v>
      </c>
      <c r="H523" s="20" t="s">
        <v>14</v>
      </c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x14ac:dyDescent="0.25">
      <c r="A524" s="17">
        <v>25523</v>
      </c>
      <c r="B524" s="18" t="str">
        <f>HYPERLINK("https://www.facebook.com/p/Tu%E1%BB%95i-tr%E1%BA%BB-C%C3%B4ng-an-Th%C3%A0nh-ph%E1%BB%91-V%C4%A9nh-Y%C3%AAn-100066497717181/?locale=gl_ES", "Công an xã Định Trung _x000D__x000D_
 _x000D__x000D_
  tỉnh Thanh Hóa")</f>
        <v>Công an xã Định Trung _x000D__x000D_
 _x000D__x000D_
  tỉnh Thanh Hóa</v>
      </c>
      <c r="C524" s="19" t="s">
        <v>12</v>
      </c>
      <c r="D524" s="19" t="s">
        <v>13</v>
      </c>
      <c r="E524" s="20" t="s">
        <v>14</v>
      </c>
      <c r="F524" s="20" t="s">
        <v>14</v>
      </c>
      <c r="G524" s="20" t="s">
        <v>14</v>
      </c>
      <c r="H524" s="20" t="s">
        <v>15</v>
      </c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x14ac:dyDescent="0.25">
      <c r="A525" s="17">
        <v>25524</v>
      </c>
      <c r="B525" s="18" t="str">
        <f>HYPERLINK("https://kimson.ninhbinh.gov.vn/gioi-thieu/xa-dinh-hoa", "UBND Ủy ban nhân dân xã Định Trung _x000D__x000D_
 _x000D__x000D_
  tỉnh Thanh Hóa")</f>
        <v>UBND Ủy ban nhân dân xã Định Trung _x000D__x000D_
 _x000D__x000D_
  tỉnh Thanh Hóa</v>
      </c>
      <c r="C525" s="19" t="s">
        <v>12</v>
      </c>
      <c r="D525" s="21"/>
      <c r="E525" s="20" t="s">
        <v>14</v>
      </c>
      <c r="F525" s="20" t="s">
        <v>14</v>
      </c>
      <c r="G525" s="20" t="s">
        <v>14</v>
      </c>
      <c r="H525" s="20" t="s">
        <v>14</v>
      </c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x14ac:dyDescent="0.25">
      <c r="A526" s="17">
        <v>25525</v>
      </c>
      <c r="B526" s="18" t="str">
        <f>HYPERLINK("https://www.facebook.com/p/C%C3%94NG-AN-X%C3%83-%C4%90%E1%BB%92NG-PH%C3%9A-100079620826052/", "Công an xã Đồng Phú_x000D__x000D_
 _x000D__x000D_
  tỉnh Vĩnh Long")</f>
        <v>Công an xã Đồng Phú_x000D__x000D_
 _x000D__x000D_
  tỉnh Vĩnh Long</v>
      </c>
      <c r="C526" s="19" t="s">
        <v>12</v>
      </c>
      <c r="D526" s="19" t="s">
        <v>13</v>
      </c>
      <c r="E526" s="20" t="s">
        <v>14</v>
      </c>
      <c r="F526" s="20" t="s">
        <v>14</v>
      </c>
      <c r="G526" s="20" t="s">
        <v>14</v>
      </c>
      <c r="H526" s="20" t="s">
        <v>15</v>
      </c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x14ac:dyDescent="0.25">
      <c r="A527" s="17">
        <v>25526</v>
      </c>
      <c r="B527" s="18" t="str">
        <f>HYPERLINK("https://dongphu.vinhlong.gov.vn/", "UBND Ủy ban nhân dân xã Đồng Phú_x000D__x000D_
 _x000D__x000D_
  tỉnh Vĩnh Long")</f>
        <v>UBND Ủy ban nhân dân xã Đồng Phú_x000D__x000D_
 _x000D__x000D_
  tỉnh Vĩnh Long</v>
      </c>
      <c r="C527" s="19" t="s">
        <v>12</v>
      </c>
      <c r="D527" s="21"/>
      <c r="E527" s="20" t="s">
        <v>14</v>
      </c>
      <c r="F527" s="20" t="s">
        <v>14</v>
      </c>
      <c r="G527" s="20" t="s">
        <v>14</v>
      </c>
      <c r="H527" s="20" t="s">
        <v>14</v>
      </c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x14ac:dyDescent="0.25">
      <c r="A528" s="17">
        <v>25527</v>
      </c>
      <c r="B528" s="18" t="str">
        <f>HYPERLINK("https://www.facebook.com/tuoitreconganninhbinh/", "Công an xã Đồng Hướng _x000D__x000D_
 _x000D__x000D_
  tỉnh Ninh Bình")</f>
        <v>Công an xã Đồng Hướng _x000D__x000D_
 _x000D__x000D_
  tỉnh Ninh Bình</v>
      </c>
      <c r="C528" s="19" t="s">
        <v>12</v>
      </c>
      <c r="D528" s="19" t="s">
        <v>13</v>
      </c>
      <c r="E528" s="20" t="s">
        <v>14</v>
      </c>
      <c r="F528" s="20" t="s">
        <v>14</v>
      </c>
      <c r="G528" s="20" t="s">
        <v>14</v>
      </c>
      <c r="H528" s="20" t="s">
        <v>15</v>
      </c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x14ac:dyDescent="0.25">
      <c r="A529" s="17">
        <v>25528</v>
      </c>
      <c r="B529" s="18" t="str">
        <f>HYPERLINK("https://kimson.ninhbinh.gov.vn/gioi-thieu/xa-dong-huong", "UBND Ủy ban nhân dân xã Đồng Hướng _x000D__x000D_
 _x000D__x000D_
  tỉnh Ninh Bình")</f>
        <v>UBND Ủy ban nhân dân xã Đồng Hướng _x000D__x000D_
 _x000D__x000D_
  tỉnh Ninh Bình</v>
      </c>
      <c r="C529" s="19" t="s">
        <v>12</v>
      </c>
      <c r="D529" s="21"/>
      <c r="E529" s="20" t="s">
        <v>14</v>
      </c>
      <c r="F529" s="20" t="s">
        <v>14</v>
      </c>
      <c r="G529" s="20" t="s">
        <v>14</v>
      </c>
      <c r="H529" s="20" t="s">
        <v>14</v>
      </c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x14ac:dyDescent="0.25">
      <c r="A530" s="17">
        <v>25529</v>
      </c>
      <c r="B530" s="18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530" s="19" t="s">
        <v>12</v>
      </c>
      <c r="D530" s="19" t="s">
        <v>13</v>
      </c>
      <c r="E530" s="20" t="s">
        <v>14</v>
      </c>
      <c r="F530" s="20" t="s">
        <v>14</v>
      </c>
      <c r="G530" s="20" t="s">
        <v>14</v>
      </c>
      <c r="H530" s="20" t="s">
        <v>15</v>
      </c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x14ac:dyDescent="0.25">
      <c r="A531" s="17">
        <v>25530</v>
      </c>
      <c r="B531" s="18" t="str">
        <f>HYPERLINK("https://dongky.yenthe.bacgiang.gov.vn/", "UBND Ủy ban nhân dân xã Đồng Kỳ tỉnh Bắc Giang")</f>
        <v>UBND Ủy ban nhân dân xã Đồng Kỳ tỉnh Bắc Giang</v>
      </c>
      <c r="C531" s="19" t="s">
        <v>12</v>
      </c>
      <c r="D531" s="21"/>
      <c r="E531" s="20" t="s">
        <v>14</v>
      </c>
      <c r="F531" s="20" t="s">
        <v>14</v>
      </c>
      <c r="G531" s="20" t="s">
        <v>14</v>
      </c>
      <c r="H531" s="20" t="s">
        <v>14</v>
      </c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x14ac:dyDescent="0.25">
      <c r="A532" s="17">
        <v>25531</v>
      </c>
      <c r="B532" s="18" t="str">
        <f>HYPERLINK("https://www.facebook.com/p/C%C3%B4ng-an-x%C3%A3-%C4%90%E1%BB%93ng-Kh%C3%AA-100069238044953/?locale=gl_ES", "Công an xã Đồng Khê _x000D__x000D_
 _x000D__x000D_
  tỉnh Yên Bái")</f>
        <v>Công an xã Đồng Khê _x000D__x000D_
 _x000D__x000D_
  tỉnh Yên Bái</v>
      </c>
      <c r="C532" s="19" t="s">
        <v>12</v>
      </c>
      <c r="D532" s="19" t="s">
        <v>13</v>
      </c>
      <c r="E532" s="20" t="s">
        <v>14</v>
      </c>
      <c r="F532" s="20" t="s">
        <v>14</v>
      </c>
      <c r="G532" s="20" t="s">
        <v>14</v>
      </c>
      <c r="H532" s="20" t="s">
        <v>15</v>
      </c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x14ac:dyDescent="0.25">
      <c r="A533" s="17">
        <v>25532</v>
      </c>
      <c r="B533" s="18" t="str">
        <f>HYPERLINK("https://vanchan.yenbai.gov.vn/cac-xa-thi-tran/xa-dong-khe", "UBND Ủy ban nhân dân xã Đồng Khê _x000D__x000D_
 _x000D__x000D_
  tỉnh Yên Bái")</f>
        <v>UBND Ủy ban nhân dân xã Đồng Khê _x000D__x000D_
 _x000D__x000D_
  tỉnh Yên Bái</v>
      </c>
      <c r="C533" s="19" t="s">
        <v>12</v>
      </c>
      <c r="D533" s="21"/>
      <c r="E533" s="20" t="s">
        <v>14</v>
      </c>
      <c r="F533" s="20" t="s">
        <v>14</v>
      </c>
      <c r="G533" s="20" t="s">
        <v>14</v>
      </c>
      <c r="H533" s="20" t="s">
        <v>14</v>
      </c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x14ac:dyDescent="0.25">
      <c r="A534" s="17">
        <v>25533</v>
      </c>
      <c r="B534" s="18" t="s">
        <v>49</v>
      </c>
      <c r="C534" s="22" t="s">
        <v>14</v>
      </c>
      <c r="D534" s="19" t="s">
        <v>13</v>
      </c>
      <c r="E534" s="20" t="s">
        <v>14</v>
      </c>
      <c r="F534" s="20" t="s">
        <v>14</v>
      </c>
      <c r="G534" s="20" t="s">
        <v>14</v>
      </c>
      <c r="H534" s="20" t="s">
        <v>15</v>
      </c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x14ac:dyDescent="0.25">
      <c r="A535" s="17">
        <v>25534</v>
      </c>
      <c r="B535" s="18" t="str">
        <f>HYPERLINK("http://donglac.chodon.backan.gov.vn/", "UBND Ủy ban nhân dân xã Đồng Lạc tỉnh Bắc Kạn")</f>
        <v>UBND Ủy ban nhân dân xã Đồng Lạc tỉnh Bắc Kạn</v>
      </c>
      <c r="C535" s="19" t="s">
        <v>12</v>
      </c>
      <c r="D535" s="21"/>
      <c r="E535" s="20" t="s">
        <v>14</v>
      </c>
      <c r="F535" s="20" t="s">
        <v>14</v>
      </c>
      <c r="G535" s="20" t="s">
        <v>14</v>
      </c>
      <c r="H535" s="20" t="s">
        <v>14</v>
      </c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x14ac:dyDescent="0.25">
      <c r="A536" s="17">
        <v>25535</v>
      </c>
      <c r="B536" s="18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536" s="19" t="s">
        <v>12</v>
      </c>
      <c r="D536" s="19" t="s">
        <v>13</v>
      </c>
      <c r="E536" s="20" t="s">
        <v>14</v>
      </c>
      <c r="F536" s="20" t="s">
        <v>14</v>
      </c>
      <c r="G536" s="20" t="s">
        <v>14</v>
      </c>
      <c r="H536" s="20" t="s">
        <v>15</v>
      </c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x14ac:dyDescent="0.25">
      <c r="A537" s="17">
        <v>25536</v>
      </c>
      <c r="B537" s="18" t="str">
        <f>HYPERLINK("https://dongloi.trieuson.thanhhoa.gov.vn/chuc-nang-quyen-han", "UBND Ủy ban nhân dân xã Đồng Lợi tỉnh Thanh Hóa")</f>
        <v>UBND Ủy ban nhân dân xã Đồng Lợi tỉnh Thanh Hóa</v>
      </c>
      <c r="C537" s="19" t="s">
        <v>12</v>
      </c>
      <c r="D537" s="21"/>
      <c r="E537" s="20" t="s">
        <v>14</v>
      </c>
      <c r="F537" s="20" t="s">
        <v>14</v>
      </c>
      <c r="G537" s="20" t="s">
        <v>14</v>
      </c>
      <c r="H537" s="20" t="s">
        <v>14</v>
      </c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x14ac:dyDescent="0.25">
      <c r="A538" s="17">
        <v>25537</v>
      </c>
      <c r="B538" s="18" t="str">
        <f>HYPERLINK("https://www.facebook.com/p/C%C3%B4ng-an-X%C3%A3-%C4%90%E1%BB%93ng-M%C3%B4n-TP-H%C3%A0-T%C4%A9nh-H%C3%A0-T%C4%A9nh-100067696342257/", "Công an xã Đồng Môn tỉnh Hà Tĩnh")</f>
        <v>Công an xã Đồng Môn tỉnh Hà Tĩnh</v>
      </c>
      <c r="C538" s="19" t="s">
        <v>12</v>
      </c>
      <c r="D538" s="19" t="s">
        <v>13</v>
      </c>
      <c r="E538" s="20" t="s">
        <v>14</v>
      </c>
      <c r="F538" s="20" t="s">
        <v>14</v>
      </c>
      <c r="G538" s="20" t="s">
        <v>14</v>
      </c>
      <c r="H538" s="20" t="s">
        <v>15</v>
      </c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x14ac:dyDescent="0.25">
      <c r="A539" s="17">
        <v>25538</v>
      </c>
      <c r="B539" s="18" t="str">
        <f>HYPERLINK("https://dongmon.hatinhcity.gov.vn/", "UBND Ủy ban nhân dân xã Đồng Môn tỉnh Hà Tĩnh")</f>
        <v>UBND Ủy ban nhân dân xã Đồng Môn tỉnh Hà Tĩnh</v>
      </c>
      <c r="C539" s="19" t="s">
        <v>12</v>
      </c>
      <c r="D539" s="21"/>
      <c r="E539" s="20" t="s">
        <v>14</v>
      </c>
      <c r="F539" s="20" t="s">
        <v>14</v>
      </c>
      <c r="G539" s="20" t="s">
        <v>14</v>
      </c>
      <c r="H539" s="20" t="s">
        <v>14</v>
      </c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x14ac:dyDescent="0.25">
      <c r="A540" s="17">
        <v>25539</v>
      </c>
      <c r="B540" s="18" t="str">
        <f>HYPERLINK("https://www.facebook.com/congantinhhoabinh/", "Công an xã Đồng Nơ _x000D__x000D_
 _x000D__x000D_
  tỉnh Hòa Bình")</f>
        <v>Công an xã Đồng Nơ _x000D__x000D_
 _x000D__x000D_
  tỉnh Hòa Bình</v>
      </c>
      <c r="C540" s="19" t="s">
        <v>12</v>
      </c>
      <c r="D540" s="19" t="s">
        <v>13</v>
      </c>
      <c r="E540" s="20" t="s">
        <v>14</v>
      </c>
      <c r="F540" s="20" t="s">
        <v>14</v>
      </c>
      <c r="G540" s="20" t="s">
        <v>14</v>
      </c>
      <c r="H540" s="20" t="s">
        <v>15</v>
      </c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x14ac:dyDescent="0.25">
      <c r="A541" s="17">
        <v>25540</v>
      </c>
      <c r="B541" s="18" t="str">
        <f>HYPERLINK("https://xadonglai.hoabinh.gov.vn/", "UBND Ủy ban nhân dân xã Đồng Nơ _x000D__x000D_
 _x000D__x000D_
  tỉnh Hòa Bình")</f>
        <v>UBND Ủy ban nhân dân xã Đồng Nơ _x000D__x000D_
 _x000D__x000D_
  tỉnh Hòa Bình</v>
      </c>
      <c r="C541" s="19" t="s">
        <v>12</v>
      </c>
      <c r="D541" s="21"/>
      <c r="E541" s="20" t="s">
        <v>14</v>
      </c>
      <c r="F541" s="20" t="s">
        <v>14</v>
      </c>
      <c r="G541" s="20" t="s">
        <v>14</v>
      </c>
      <c r="H541" s="20" t="s">
        <v>14</v>
      </c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x14ac:dyDescent="0.25">
      <c r="A542" s="17">
        <v>25541</v>
      </c>
      <c r="B542" s="18" t="s">
        <v>218</v>
      </c>
      <c r="C542" s="22" t="s">
        <v>14</v>
      </c>
      <c r="D542" s="19" t="s">
        <v>13</v>
      </c>
      <c r="E542" s="20" t="s">
        <v>14</v>
      </c>
      <c r="F542" s="20" t="s">
        <v>14</v>
      </c>
      <c r="G542" s="20" t="s">
        <v>14</v>
      </c>
      <c r="H542" s="20" t="s">
        <v>15</v>
      </c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x14ac:dyDescent="0.25">
      <c r="A543" s="17">
        <v>25542</v>
      </c>
      <c r="B543" s="18" t="str">
        <f>HYPERLINK("https://xadongruong.hoabinh.gov.vn/", "UBND Ủy ban nhân dân xã Đồng Ruộng _x000D__x000D_
 _x000D__x000D_
  tỉnh Hòa Bình")</f>
        <v>UBND Ủy ban nhân dân xã Đồng Ruộng _x000D__x000D_
 _x000D__x000D_
  tỉnh Hòa Bình</v>
      </c>
      <c r="C543" s="19" t="s">
        <v>12</v>
      </c>
      <c r="D543" s="21"/>
      <c r="E543" s="20" t="s">
        <v>14</v>
      </c>
      <c r="F543" s="20" t="s">
        <v>14</v>
      </c>
      <c r="G543" s="20" t="s">
        <v>14</v>
      </c>
      <c r="H543" s="20" t="s">
        <v>14</v>
      </c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x14ac:dyDescent="0.25">
      <c r="A544" s="17">
        <v>25543</v>
      </c>
      <c r="B544" s="18" t="s">
        <v>50</v>
      </c>
      <c r="C544" s="22" t="s">
        <v>14</v>
      </c>
      <c r="D544" s="19" t="s">
        <v>13</v>
      </c>
      <c r="E544" s="20" t="s">
        <v>14</v>
      </c>
      <c r="F544" s="20" t="s">
        <v>14</v>
      </c>
      <c r="G544" s="20" t="s">
        <v>14</v>
      </c>
      <c r="H544" s="20" t="s">
        <v>15</v>
      </c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x14ac:dyDescent="0.25">
      <c r="A545" s="17">
        <v>25544</v>
      </c>
      <c r="B545" s="18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545" s="19" t="s">
        <v>12</v>
      </c>
      <c r="D545" s="21"/>
      <c r="E545" s="20" t="s">
        <v>14</v>
      </c>
      <c r="F545" s="20" t="s">
        <v>14</v>
      </c>
      <c r="G545" s="20" t="s">
        <v>14</v>
      </c>
      <c r="H545" s="20" t="s">
        <v>14</v>
      </c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x14ac:dyDescent="0.25">
      <c r="A546" s="17">
        <v>25545</v>
      </c>
      <c r="B546" s="18" t="s">
        <v>51</v>
      </c>
      <c r="C546" s="22" t="s">
        <v>14</v>
      </c>
      <c r="D546" s="19" t="s">
        <v>13</v>
      </c>
      <c r="E546" s="20" t="s">
        <v>14</v>
      </c>
      <c r="F546" s="20" t="s">
        <v>14</v>
      </c>
      <c r="G546" s="20" t="s">
        <v>14</v>
      </c>
      <c r="H546" s="20" t="s">
        <v>15</v>
      </c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x14ac:dyDescent="0.25">
      <c r="A547" s="17">
        <v>25546</v>
      </c>
      <c r="B547" s="18" t="str">
        <f>HYPERLINK("http://dongtam.ninhgiang.haiduong.gov.vn/", "UBND Ủy ban nhân dân xã Đồng Tâm tỉnh Hải Dương")</f>
        <v>UBND Ủy ban nhân dân xã Đồng Tâm tỉnh Hải Dương</v>
      </c>
      <c r="C547" s="19" t="s">
        <v>12</v>
      </c>
      <c r="D547" s="21"/>
      <c r="E547" s="20" t="s">
        <v>14</v>
      </c>
      <c r="F547" s="20" t="s">
        <v>14</v>
      </c>
      <c r="G547" s="20" t="s">
        <v>14</v>
      </c>
      <c r="H547" s="20" t="s">
        <v>14</v>
      </c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x14ac:dyDescent="0.25">
      <c r="A548" s="17">
        <v>25547</v>
      </c>
      <c r="B548" s="18" t="s">
        <v>52</v>
      </c>
      <c r="C548" s="22" t="s">
        <v>14</v>
      </c>
      <c r="D548" s="19" t="s">
        <v>13</v>
      </c>
      <c r="E548" s="20" t="s">
        <v>14</v>
      </c>
      <c r="F548" s="20" t="s">
        <v>14</v>
      </c>
      <c r="G548" s="20" t="s">
        <v>14</v>
      </c>
      <c r="H548" s="20" t="s">
        <v>15</v>
      </c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x14ac:dyDescent="0.25">
      <c r="A549" s="17">
        <v>25548</v>
      </c>
      <c r="B549" s="18" t="str">
        <f>HYPERLINK("https://dongthinh.dinhhoa.thainguyen.gov.vn/tin-xa-phuong", "UBND Ủy ban nhân dân xã Đồng Thịnh tỉnh Thái Nguyên")</f>
        <v>UBND Ủy ban nhân dân xã Đồng Thịnh tỉnh Thái Nguyên</v>
      </c>
      <c r="C549" s="19" t="s">
        <v>12</v>
      </c>
      <c r="D549" s="21"/>
      <c r="E549" s="20" t="s">
        <v>14</v>
      </c>
      <c r="F549" s="20" t="s">
        <v>14</v>
      </c>
      <c r="G549" s="20" t="s">
        <v>14</v>
      </c>
      <c r="H549" s="20" t="s">
        <v>14</v>
      </c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x14ac:dyDescent="0.25">
      <c r="A550" s="17">
        <v>25549</v>
      </c>
      <c r="B550" s="18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0" s="19" t="s">
        <v>12</v>
      </c>
      <c r="D550" s="19" t="s">
        <v>13</v>
      </c>
      <c r="E550" s="20" t="s">
        <v>14</v>
      </c>
      <c r="F550" s="20" t="s">
        <v>14</v>
      </c>
      <c r="G550" s="20" t="s">
        <v>14</v>
      </c>
      <c r="H550" s="20" t="s">
        <v>15</v>
      </c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x14ac:dyDescent="0.25">
      <c r="A551" s="17">
        <v>25550</v>
      </c>
      <c r="B551" s="18" t="str">
        <f>HYPERLINK("https://dongvan.tanky.nghean.gov.vn/", "UBND Ủy ban nhân dân xã Đồng Văn tỉnh Nghệ An")</f>
        <v>UBND Ủy ban nhân dân xã Đồng Văn tỉnh Nghệ An</v>
      </c>
      <c r="C551" s="19" t="s">
        <v>12</v>
      </c>
      <c r="D551" s="21"/>
      <c r="E551" s="20" t="s">
        <v>14</v>
      </c>
      <c r="F551" s="20" t="s">
        <v>14</v>
      </c>
      <c r="G551" s="20" t="s">
        <v>14</v>
      </c>
      <c r="H551" s="20" t="s">
        <v>14</v>
      </c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x14ac:dyDescent="0.25">
      <c r="A552" s="17">
        <v>25551</v>
      </c>
      <c r="B552" s="18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552" s="19" t="s">
        <v>12</v>
      </c>
      <c r="D552" s="19" t="s">
        <v>13</v>
      </c>
      <c r="E552" s="20" t="s">
        <v>14</v>
      </c>
      <c r="F552" s="20" t="s">
        <v>14</v>
      </c>
      <c r="G552" s="20" t="s">
        <v>14</v>
      </c>
      <c r="H552" s="20" t="s">
        <v>15</v>
      </c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x14ac:dyDescent="0.25">
      <c r="A553" s="17">
        <v>25552</v>
      </c>
      <c r="B553" s="18" t="str">
        <f>HYPERLINK("https://dongvan.tanky.nghean.gov.vn/", "UBND Ủy ban nhân dân xã Đồng Văn tỉnh Nghệ An")</f>
        <v>UBND Ủy ban nhân dân xã Đồng Văn tỉnh Nghệ An</v>
      </c>
      <c r="C553" s="19" t="s">
        <v>12</v>
      </c>
      <c r="D553" s="21"/>
      <c r="E553" s="20" t="s">
        <v>14</v>
      </c>
      <c r="F553" s="20" t="s">
        <v>14</v>
      </c>
      <c r="G553" s="20" t="s">
        <v>14</v>
      </c>
      <c r="H553" s="20" t="s">
        <v>14</v>
      </c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x14ac:dyDescent="0.25">
      <c r="A554" s="17">
        <v>25553</v>
      </c>
      <c r="B554" s="18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554" s="19" t="s">
        <v>12</v>
      </c>
      <c r="D554" s="19" t="s">
        <v>13</v>
      </c>
      <c r="E554" s="20" t="s">
        <v>14</v>
      </c>
      <c r="F554" s="20" t="s">
        <v>14</v>
      </c>
      <c r="G554" s="20" t="s">
        <v>14</v>
      </c>
      <c r="H554" s="20" t="s">
        <v>15</v>
      </c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x14ac:dyDescent="0.25">
      <c r="A555" s="17">
        <v>25554</v>
      </c>
      <c r="B555" s="18" t="str">
        <f>HYPERLINK("https://dongvuong.yenthe.bacgiang.gov.vn/", "UBND Ủy ban nhân dân xã Đồng Vương tỉnh Bắc Giang")</f>
        <v>UBND Ủy ban nhân dân xã Đồng Vương tỉnh Bắc Giang</v>
      </c>
      <c r="C555" s="19" t="s">
        <v>12</v>
      </c>
      <c r="D555" s="21"/>
      <c r="E555" s="20" t="s">
        <v>14</v>
      </c>
      <c r="F555" s="20" t="s">
        <v>14</v>
      </c>
      <c r="G555" s="20" t="s">
        <v>14</v>
      </c>
      <c r="H555" s="20" t="s">
        <v>14</v>
      </c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x14ac:dyDescent="0.25">
      <c r="A556" s="17">
        <v>25555</v>
      </c>
      <c r="B556" s="18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556" s="19" t="s">
        <v>12</v>
      </c>
      <c r="D556" s="19" t="s">
        <v>13</v>
      </c>
      <c r="E556" s="20" t="s">
        <v>14</v>
      </c>
      <c r="F556" s="20" t="s">
        <v>14</v>
      </c>
      <c r="G556" s="20" t="s">
        <v>14</v>
      </c>
      <c r="H556" s="20" t="s">
        <v>15</v>
      </c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x14ac:dyDescent="0.25">
      <c r="A557" s="17">
        <v>25556</v>
      </c>
      <c r="B557" s="18" t="str">
        <f>HYPERLINK("https://thanhba.phutho.gov.vn/doxuyen/Pages/index.aspx", "UBND Ủy ban nhân dân xã Đỗ Sơn tỉnh Phú Thọ")</f>
        <v>UBND Ủy ban nhân dân xã Đỗ Sơn tỉnh Phú Thọ</v>
      </c>
      <c r="C557" s="19" t="s">
        <v>12</v>
      </c>
      <c r="D557" s="21"/>
      <c r="E557" s="20" t="s">
        <v>14</v>
      </c>
      <c r="F557" s="20" t="s">
        <v>14</v>
      </c>
      <c r="G557" s="20" t="s">
        <v>14</v>
      </c>
      <c r="H557" s="20" t="s">
        <v>14</v>
      </c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x14ac:dyDescent="0.25">
      <c r="A558" s="17">
        <v>25557</v>
      </c>
      <c r="B558" s="18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558" s="19" t="s">
        <v>12</v>
      </c>
      <c r="D558" s="19" t="s">
        <v>13</v>
      </c>
      <c r="E558" s="20" t="s">
        <v>14</v>
      </c>
      <c r="F558" s="20" t="s">
        <v>14</v>
      </c>
      <c r="G558" s="20" t="s">
        <v>14</v>
      </c>
      <c r="H558" s="20" t="s">
        <v>15</v>
      </c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x14ac:dyDescent="0.25">
      <c r="A559" s="17">
        <v>25558</v>
      </c>
      <c r="B559" s="18" t="str">
        <f>HYPERLINK("https://thanhba.phutho.gov.vn/doxuyen/Pages/index.aspx", "UBND Ủy ban nhân dân xã Đỗ Xuyên tỉnh Phú Thọ")</f>
        <v>UBND Ủy ban nhân dân xã Đỗ Xuyên tỉnh Phú Thọ</v>
      </c>
      <c r="C559" s="19" t="s">
        <v>12</v>
      </c>
      <c r="D559" s="21"/>
      <c r="E559" s="20" t="s">
        <v>14</v>
      </c>
      <c r="F559" s="20" t="s">
        <v>14</v>
      </c>
      <c r="G559" s="20" t="s">
        <v>14</v>
      </c>
      <c r="H559" s="20" t="s">
        <v>14</v>
      </c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x14ac:dyDescent="0.25">
      <c r="A560" s="17">
        <v>25559</v>
      </c>
      <c r="B560" s="18" t="str">
        <f>HYPERLINK("https://www.facebook.com/tuoitreconganquangbinh/", "Công an xã Đội Bình tỉnh Tuyên Quang")</f>
        <v>Công an xã Đội Bình tỉnh Tuyên Quang</v>
      </c>
      <c r="C560" s="19" t="s">
        <v>12</v>
      </c>
      <c r="D560" s="19" t="s">
        <v>13</v>
      </c>
      <c r="E560" s="20" t="s">
        <v>14</v>
      </c>
      <c r="F560" s="20" t="s">
        <v>14</v>
      </c>
      <c r="G560" s="20" t="s">
        <v>14</v>
      </c>
      <c r="H560" s="20" t="s">
        <v>15</v>
      </c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x14ac:dyDescent="0.25">
      <c r="A561" s="17">
        <v>25560</v>
      </c>
      <c r="B561" s="18" t="str">
        <f>HYPERLINK("http://yenson.tuyenquang.gov.vn/vi/tin-bai/dong-chi-quyen-bi-thu-huyen-uy-tiep-cong-dan-dinh-ky-thang-10?type=NEWS&amp;id=129762", "UBND Ủy ban nhân dân xã Đội Bình tỉnh Tuyên Quang")</f>
        <v>UBND Ủy ban nhân dân xã Đội Bình tỉnh Tuyên Quang</v>
      </c>
      <c r="C561" s="19" t="s">
        <v>12</v>
      </c>
      <c r="D561" s="21"/>
      <c r="E561" s="20" t="s">
        <v>14</v>
      </c>
      <c r="F561" s="20" t="s">
        <v>14</v>
      </c>
      <c r="G561" s="20" t="s">
        <v>14</v>
      </c>
      <c r="H561" s="20" t="s">
        <v>14</v>
      </c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x14ac:dyDescent="0.25">
      <c r="A562" s="17">
        <v>25561</v>
      </c>
      <c r="B562" s="18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562" s="19" t="s">
        <v>12</v>
      </c>
      <c r="D562" s="19" t="s">
        <v>13</v>
      </c>
      <c r="E562" s="20" t="s">
        <v>53</v>
      </c>
      <c r="F562" s="20" t="str">
        <f>HYPERLINK("mailto:conganxaduamon@gmail.com", "conganxaduamon@gmail.com")</f>
        <v>conganxaduamon@gmail.com</v>
      </c>
      <c r="G562" s="20" t="s">
        <v>54</v>
      </c>
      <c r="H562" s="20" t="s">
        <v>14</v>
      </c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x14ac:dyDescent="0.25">
      <c r="A563" s="17">
        <v>25562</v>
      </c>
      <c r="B563" s="18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563" s="19" t="s">
        <v>12</v>
      </c>
      <c r="D563" s="21"/>
      <c r="E563" s="20" t="s">
        <v>14</v>
      </c>
      <c r="F563" s="20" t="s">
        <v>14</v>
      </c>
      <c r="G563" s="20" t="s">
        <v>14</v>
      </c>
      <c r="H563" s="20" t="s">
        <v>14</v>
      </c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x14ac:dyDescent="0.25">
      <c r="A564" s="17">
        <v>25563</v>
      </c>
      <c r="B564" s="18" t="str">
        <f>HYPERLINK("https://www.facebook.com/322827476213987", "Công an xã Đức Giang _x000D__x000D_
 _x000D__x000D_
  thành phố Hà Nội")</f>
        <v>Công an xã Đức Giang _x000D__x000D_
 _x000D__x000D_
  thành phố Hà Nội</v>
      </c>
      <c r="C564" s="19" t="s">
        <v>12</v>
      </c>
      <c r="D564" s="19" t="s">
        <v>13</v>
      </c>
      <c r="E564" s="20" t="s">
        <v>14</v>
      </c>
      <c r="F564" s="20" t="s">
        <v>14</v>
      </c>
      <c r="G564" s="20" t="s">
        <v>14</v>
      </c>
      <c r="H564" s="20" t="s">
        <v>15</v>
      </c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x14ac:dyDescent="0.25">
      <c r="A565" s="17">
        <v>25564</v>
      </c>
      <c r="B565" s="18" t="str">
        <f>HYPERLINK("http://hoaiduc.hanoi.gov.vn/ubnd-cac-xa-thi-tran", "UBND Ủy ban nhân dân xã Đức Giang _x000D__x000D_
 _x000D__x000D_
  thành phố Hà Nội")</f>
        <v>UBND Ủy ban nhân dân xã Đức Giang _x000D__x000D_
 _x000D__x000D_
  thành phố Hà Nội</v>
      </c>
      <c r="C565" s="19" t="s">
        <v>12</v>
      </c>
      <c r="D565" s="21"/>
      <c r="E565" s="20" t="s">
        <v>14</v>
      </c>
      <c r="F565" s="20" t="s">
        <v>14</v>
      </c>
      <c r="G565" s="20" t="s">
        <v>14</v>
      </c>
      <c r="H565" s="20" t="s">
        <v>14</v>
      </c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x14ac:dyDescent="0.25">
      <c r="A566" s="17">
        <v>25565</v>
      </c>
      <c r="B566" s="18" t="s">
        <v>55</v>
      </c>
      <c r="C566" s="22" t="s">
        <v>14</v>
      </c>
      <c r="D566" s="19" t="s">
        <v>13</v>
      </c>
      <c r="E566" s="20" t="s">
        <v>14</v>
      </c>
      <c r="F566" s="20" t="s">
        <v>14</v>
      </c>
      <c r="G566" s="20" t="s">
        <v>14</v>
      </c>
      <c r="H566" s="20" t="s">
        <v>15</v>
      </c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x14ac:dyDescent="0.25">
      <c r="A567" s="17">
        <v>25566</v>
      </c>
      <c r="B567" s="18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tỉnh Hà Tĩnh")</f>
        <v>UBND Ủy ban nhân dân xã Đức Lĩnh tỉnh Hà Tĩnh</v>
      </c>
      <c r="C567" s="19" t="s">
        <v>12</v>
      </c>
      <c r="D567" s="21"/>
      <c r="E567" s="20" t="s">
        <v>14</v>
      </c>
      <c r="F567" s="20" t="s">
        <v>14</v>
      </c>
      <c r="G567" s="20" t="s">
        <v>14</v>
      </c>
      <c r="H567" s="20" t="s">
        <v>14</v>
      </c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x14ac:dyDescent="0.25">
      <c r="A568" s="17">
        <v>25567</v>
      </c>
      <c r="B568" s="18" t="s">
        <v>56</v>
      </c>
      <c r="C568" s="22" t="s">
        <v>14</v>
      </c>
      <c r="D568" s="19" t="s">
        <v>13</v>
      </c>
      <c r="E568" s="20" t="s">
        <v>14</v>
      </c>
      <c r="F568" s="20" t="s">
        <v>14</v>
      </c>
      <c r="G568" s="20" t="s">
        <v>14</v>
      </c>
      <c r="H568" s="20" t="s">
        <v>15</v>
      </c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x14ac:dyDescent="0.25">
      <c r="A569" s="17">
        <v>25568</v>
      </c>
      <c r="B569" s="18" t="str">
        <f>HYPERLINK("https://ducluong.daitu.thainguyen.gov.vn/", "UBND Ủy ban nhân dân xã Đức Lương tỉnh Thái Nguyên")</f>
        <v>UBND Ủy ban nhân dân xã Đức Lương tỉnh Thái Nguyên</v>
      </c>
      <c r="C569" s="19" t="s">
        <v>12</v>
      </c>
      <c r="D569" s="21"/>
      <c r="E569" s="20" t="s">
        <v>14</v>
      </c>
      <c r="F569" s="20" t="s">
        <v>14</v>
      </c>
      <c r="G569" s="20" t="s">
        <v>14</v>
      </c>
      <c r="H569" s="20" t="s">
        <v>14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x14ac:dyDescent="0.25">
      <c r="A570" s="17">
        <v>25569</v>
      </c>
      <c r="B570" s="18" t="str">
        <f>HYPERLINK("https://www.facebook.com/TuoitreConganCaoBang/", "Công an xã Đức Long tỉnh Cao Bằng")</f>
        <v>Công an xã Đức Long tỉnh Cao Bằng</v>
      </c>
      <c r="C570" s="19" t="s">
        <v>12</v>
      </c>
      <c r="D570" s="19" t="s">
        <v>13</v>
      </c>
      <c r="E570" s="20" t="s">
        <v>14</v>
      </c>
      <c r="F570" s="20" t="s">
        <v>14</v>
      </c>
      <c r="G570" s="20" t="s">
        <v>14</v>
      </c>
      <c r="H570" s="20" t="s">
        <v>15</v>
      </c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x14ac:dyDescent="0.25">
      <c r="A571" s="17">
        <v>25570</v>
      </c>
      <c r="B571" s="18" t="str">
        <f>HYPERLINK("http://duclong.thachan.caobang.gov.vn/", "UBND Ủy ban nhân dân xã Đức Long tỉnh Cao Bằng")</f>
        <v>UBND Ủy ban nhân dân xã Đức Long tỉnh Cao Bằng</v>
      </c>
      <c r="C571" s="19" t="s">
        <v>12</v>
      </c>
      <c r="D571" s="21"/>
      <c r="E571" s="20" t="s">
        <v>14</v>
      </c>
      <c r="F571" s="20" t="s">
        <v>14</v>
      </c>
      <c r="G571" s="20" t="s">
        <v>14</v>
      </c>
      <c r="H571" s="20" t="s">
        <v>14</v>
      </c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x14ac:dyDescent="0.25">
      <c r="A572" s="17">
        <v>25571</v>
      </c>
      <c r="B572" s="18" t="str">
        <f>HYPERLINK("https://www.facebook.com/129262762289546", "Công an xã Đức Xuân tỉnh Cao Bằng")</f>
        <v>Công an xã Đức Xuân tỉnh Cao Bằng</v>
      </c>
      <c r="C572" s="19" t="s">
        <v>12</v>
      </c>
      <c r="D572" s="19" t="s">
        <v>13</v>
      </c>
      <c r="E572" s="20" t="s">
        <v>14</v>
      </c>
      <c r="F572" s="20" t="s">
        <v>14</v>
      </c>
      <c r="G572" s="20" t="s">
        <v>14</v>
      </c>
      <c r="H572" s="20" t="s">
        <v>15</v>
      </c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x14ac:dyDescent="0.25">
      <c r="A573" s="17">
        <v>25572</v>
      </c>
      <c r="B573" s="18" t="str">
        <f>HYPERLINK("http://ducxuan.thachan.caobang.gov.vn/", "UBND Ủy ban nhân dân xã Đức Xuân tỉnh Cao Bằng")</f>
        <v>UBND Ủy ban nhân dân xã Đức Xuân tỉnh Cao Bằng</v>
      </c>
      <c r="C573" s="19" t="s">
        <v>12</v>
      </c>
      <c r="D573" s="21"/>
      <c r="E573" s="20" t="s">
        <v>14</v>
      </c>
      <c r="F573" s="20" t="s">
        <v>14</v>
      </c>
      <c r="G573" s="20" t="s">
        <v>14</v>
      </c>
      <c r="H573" s="20" t="s">
        <v>14</v>
      </c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x14ac:dyDescent="0.25">
      <c r="A574" s="17">
        <v>25573</v>
      </c>
      <c r="B574" s="18" t="s">
        <v>57</v>
      </c>
      <c r="C574" s="22" t="s">
        <v>14</v>
      </c>
      <c r="D574" s="19" t="s">
        <v>13</v>
      </c>
      <c r="E574" s="20" t="s">
        <v>14</v>
      </c>
      <c r="F574" s="20" t="s">
        <v>14</v>
      </c>
      <c r="G574" s="20" t="s">
        <v>14</v>
      </c>
      <c r="H574" s="20" t="s">
        <v>15</v>
      </c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x14ac:dyDescent="0.25">
      <c r="A575" s="17">
        <v>25574</v>
      </c>
      <c r="B575" s="18" t="str">
        <f>HYPERLINK("https://dakdoa.gialai.gov.vn/Xa-Dak-Krong/Tin-tuc/Hoat-dong-xa.aspx", "UBND Ủy ban nhân dân xã Đak Sơmei tỉnh Kon Tum")</f>
        <v>UBND Ủy ban nhân dân xã Đak Sơmei tỉnh Kon Tum</v>
      </c>
      <c r="C575" s="19" t="s">
        <v>12</v>
      </c>
      <c r="D575" s="21"/>
      <c r="E575" s="20" t="s">
        <v>14</v>
      </c>
      <c r="F575" s="20" t="s">
        <v>14</v>
      </c>
      <c r="G575" s="20" t="s">
        <v>14</v>
      </c>
      <c r="H575" s="20" t="s">
        <v>14</v>
      </c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x14ac:dyDescent="0.25">
      <c r="A576" s="17">
        <v>25575</v>
      </c>
      <c r="B576" s="18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76" s="19" t="s">
        <v>12</v>
      </c>
      <c r="D576" s="19" t="s">
        <v>13</v>
      </c>
      <c r="E576" s="20" t="s">
        <v>14</v>
      </c>
      <c r="F576" s="20" t="s">
        <v>14</v>
      </c>
      <c r="G576" s="20" t="s">
        <v>14</v>
      </c>
      <c r="H576" s="20" t="s">
        <v>15</v>
      </c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x14ac:dyDescent="0.25">
      <c r="A577" s="17">
        <v>25576</v>
      </c>
      <c r="B577" s="18" t="str">
        <f>HYPERLINK("https://daloc.chauthanh.travinh.gov.vn/", "UBND Ủy ban nhân dân xã Đa Lộc tỉnh Thanh Hóa")</f>
        <v>UBND Ủy ban nhân dân xã Đa Lộc tỉnh Thanh Hóa</v>
      </c>
      <c r="C577" s="19" t="s">
        <v>12</v>
      </c>
      <c r="D577" s="21"/>
      <c r="E577" s="20" t="s">
        <v>14</v>
      </c>
      <c r="F577" s="20" t="s">
        <v>14</v>
      </c>
      <c r="G577" s="20" t="s">
        <v>14</v>
      </c>
      <c r="H577" s="20" t="s">
        <v>14</v>
      </c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x14ac:dyDescent="0.25">
      <c r="A578" s="17">
        <v>25577</v>
      </c>
      <c r="B578" s="18" t="str">
        <f>HYPERLINK("https://www.facebook.com/p/C%C3%B4ng-an-x%C3%A3-%C4%90a-Ph%C3%BAc-100065698920644/", "Công an xã Đa Phúc _x000D__x000D_
 _x000D__x000D_
  tỉnh Hòa Bình")</f>
        <v>Công an xã Đa Phúc _x000D__x000D_
 _x000D__x000D_
  tỉnh Hòa Bình</v>
      </c>
      <c r="C578" s="19" t="s">
        <v>12</v>
      </c>
      <c r="D578" s="19" t="s">
        <v>13</v>
      </c>
      <c r="E578" s="20" t="s">
        <v>14</v>
      </c>
      <c r="F578" s="20" t="s">
        <v>14</v>
      </c>
      <c r="G578" s="20" t="s">
        <v>14</v>
      </c>
      <c r="H578" s="20" t="s">
        <v>15</v>
      </c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x14ac:dyDescent="0.25">
      <c r="A579" s="17">
        <v>25578</v>
      </c>
      <c r="B579" s="18" t="str">
        <f>HYPERLINK("https://xadaphuc.hoabinh.gov.vn/", "UBND Ủy ban nhân dân xã Đa Phúc _x000D__x000D_
 _x000D__x000D_
  tỉnh Hòa Bình")</f>
        <v>UBND Ủy ban nhân dân xã Đa Phúc _x000D__x000D_
 _x000D__x000D_
  tỉnh Hòa Bình</v>
      </c>
      <c r="C579" s="19" t="s">
        <v>12</v>
      </c>
      <c r="D579" s="21"/>
      <c r="E579" s="20" t="s">
        <v>14</v>
      </c>
      <c r="F579" s="20" t="s">
        <v>14</v>
      </c>
      <c r="G579" s="20" t="s">
        <v>14</v>
      </c>
      <c r="H579" s="20" t="s">
        <v>14</v>
      </c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x14ac:dyDescent="0.25">
      <c r="A580" s="17">
        <v>25579</v>
      </c>
      <c r="B580" s="18" t="s">
        <v>219</v>
      </c>
      <c r="C580" s="22" t="s">
        <v>14</v>
      </c>
      <c r="D580" s="19" t="s">
        <v>13</v>
      </c>
      <c r="E580" s="20" t="s">
        <v>14</v>
      </c>
      <c r="F580" s="20" t="s">
        <v>14</v>
      </c>
      <c r="G580" s="20" t="s">
        <v>14</v>
      </c>
      <c r="H580" s="20" t="s">
        <v>15</v>
      </c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x14ac:dyDescent="0.25">
      <c r="A581" s="17">
        <v>25580</v>
      </c>
      <c r="B581" s="18" t="str">
        <f>HYPERLINK("https://daton.gialam.hanoi.gov.vn/", "UBND Ủy ban nhân dân xã Đa Tốn _x000D__x000D_
 _x000D__x000D_
  thành phố Hà Nội")</f>
        <v>UBND Ủy ban nhân dân xã Đa Tốn _x000D__x000D_
 _x000D__x000D_
  thành phố Hà Nội</v>
      </c>
      <c r="C581" s="19" t="s">
        <v>12</v>
      </c>
      <c r="D581" s="21"/>
      <c r="E581" s="20" t="s">
        <v>14</v>
      </c>
      <c r="F581" s="20" t="s">
        <v>14</v>
      </c>
      <c r="G581" s="20" t="s">
        <v>14</v>
      </c>
      <c r="H581" s="20" t="s">
        <v>14</v>
      </c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x14ac:dyDescent="0.25">
      <c r="A582" s="17">
        <v>25581</v>
      </c>
      <c r="B582" s="18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582" s="19" t="s">
        <v>12</v>
      </c>
      <c r="D582" s="19" t="s">
        <v>13</v>
      </c>
      <c r="E582" s="20" t="s">
        <v>14</v>
      </c>
      <c r="F582" s="20" t="s">
        <v>14</v>
      </c>
      <c r="G582" s="20" t="s">
        <v>14</v>
      </c>
      <c r="H582" s="20" t="s">
        <v>15</v>
      </c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x14ac:dyDescent="0.25">
      <c r="A583" s="17">
        <v>25582</v>
      </c>
      <c r="B583" s="18" t="str">
        <f>HYPERLINK("https://chauthanh.tiengiang.gov.vn/chi-tiet-tin?/xa-diem-hy/9025503", "UBND Ủy ban nhân dân xã Điềm Hy tỉnh TIỀN GIANG")</f>
        <v>UBND Ủy ban nhân dân xã Điềm Hy tỉnh TIỀN GIANG</v>
      </c>
      <c r="C583" s="19" t="s">
        <v>12</v>
      </c>
      <c r="D583" s="21"/>
      <c r="E583" s="20" t="s">
        <v>14</v>
      </c>
      <c r="F583" s="20" t="s">
        <v>14</v>
      </c>
      <c r="G583" s="20" t="s">
        <v>14</v>
      </c>
      <c r="H583" s="20" t="s">
        <v>14</v>
      </c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x14ac:dyDescent="0.25">
      <c r="A584" s="17">
        <v>25583</v>
      </c>
      <c r="B584" s="18" t="str">
        <f>HYPERLINK("https://www.facebook.com/p/C%C3%B4ng-An-x%C3%A3-%C4%90i%E1%BB%81n-H%E1%BA%A1-Tu%E1%BB%95i-tr%E1%BA%BB-nhi%E1%BB%87t-huy%E1%BA%BFt-100064758310979/", "Công an xã Điền Hạ tỉnh Thanh Hóa")</f>
        <v>Công an xã Điền Hạ tỉnh Thanh Hóa</v>
      </c>
      <c r="C584" s="19" t="s">
        <v>12</v>
      </c>
      <c r="D584" s="19" t="s">
        <v>13</v>
      </c>
      <c r="E584" s="20" t="s">
        <v>14</v>
      </c>
      <c r="F584" s="20" t="s">
        <v>14</v>
      </c>
      <c r="G584" s="20" t="s">
        <v>14</v>
      </c>
      <c r="H584" s="20" t="s">
        <v>15</v>
      </c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x14ac:dyDescent="0.25">
      <c r="A585" s="17">
        <v>25584</v>
      </c>
      <c r="B585" s="18" t="str">
        <f>HYPERLINK("http://dienha.bathuoc.thanhhoa.gov.vn/", "UBND Ủy ban nhân dân xã Điền Hạ tỉnh Thanh Hóa")</f>
        <v>UBND Ủy ban nhân dân xã Điền Hạ tỉnh Thanh Hóa</v>
      </c>
      <c r="C585" s="19" t="s">
        <v>12</v>
      </c>
      <c r="D585" s="21"/>
      <c r="E585" s="20" t="s">
        <v>14</v>
      </c>
      <c r="F585" s="20" t="s">
        <v>14</v>
      </c>
      <c r="G585" s="20" t="s">
        <v>14</v>
      </c>
      <c r="H585" s="20" t="s">
        <v>14</v>
      </c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x14ac:dyDescent="0.25">
      <c r="A586" s="17">
        <v>25585</v>
      </c>
      <c r="B586" s="18" t="s">
        <v>58</v>
      </c>
      <c r="C586" s="22" t="s">
        <v>14</v>
      </c>
      <c r="D586" s="19" t="s">
        <v>13</v>
      </c>
      <c r="E586" s="20" t="s">
        <v>14</v>
      </c>
      <c r="F586" s="20" t="s">
        <v>14</v>
      </c>
      <c r="G586" s="20" t="s">
        <v>14</v>
      </c>
      <c r="H586" s="20" t="s">
        <v>15</v>
      </c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x14ac:dyDescent="0.25">
      <c r="A587" s="17">
        <v>25586</v>
      </c>
      <c r="B587" s="18" t="str">
        <f>HYPERLINK("https://dienthuong.bathuoc.thanhhoa.gov.vn/", "UBND Ủy ban nhân dân xã Điền Thượng tỉnh Thanh Hóa")</f>
        <v>UBND Ủy ban nhân dân xã Điền Thượng tỉnh Thanh Hóa</v>
      </c>
      <c r="C587" s="19" t="s">
        <v>12</v>
      </c>
      <c r="D587" s="21"/>
      <c r="E587" s="20" t="s">
        <v>14</v>
      </c>
      <c r="F587" s="20" t="s">
        <v>14</v>
      </c>
      <c r="G587" s="20" t="s">
        <v>14</v>
      </c>
      <c r="H587" s="20" t="s">
        <v>14</v>
      </c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x14ac:dyDescent="0.25">
      <c r="A588" s="17">
        <v>25587</v>
      </c>
      <c r="B588" s="18" t="str">
        <f>HYPERLINK("https://www.facebook.com/p/C%C3%B4ng-an-x%C3%A3-%C4%90i%E1%BB%81n-Trung-V%C3%AC-nh%C3%A2n-d%C3%A2n-ph%E1%BB%A5c-v%E1%BB%A5-100071839613381/", "Công an xã Điền Trung tỉnh Thanh Hóa")</f>
        <v>Công an xã Điền Trung tỉnh Thanh Hóa</v>
      </c>
      <c r="C588" s="19" t="s">
        <v>12</v>
      </c>
      <c r="D588" s="19" t="s">
        <v>13</v>
      </c>
      <c r="E588" s="20" t="s">
        <v>14</v>
      </c>
      <c r="F588" s="20" t="s">
        <v>14</v>
      </c>
      <c r="G588" s="20" t="s">
        <v>14</v>
      </c>
      <c r="H588" s="20" t="s">
        <v>15</v>
      </c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x14ac:dyDescent="0.25">
      <c r="A589" s="17">
        <v>25588</v>
      </c>
      <c r="B589" s="18" t="str">
        <f>HYPERLINK("https://dientrung.bathuoc.thanhhoa.gov.vn/", "UBND Ủy ban nhân dân xã Điền Trung tỉnh Thanh Hóa")</f>
        <v>UBND Ủy ban nhân dân xã Điền Trung tỉnh Thanh Hóa</v>
      </c>
      <c r="C589" s="19" t="s">
        <v>12</v>
      </c>
      <c r="D589" s="21"/>
      <c r="E589" s="20" t="s">
        <v>14</v>
      </c>
      <c r="F589" s="20" t="s">
        <v>14</v>
      </c>
      <c r="G589" s="20" t="s">
        <v>14</v>
      </c>
      <c r="H589" s="20" t="s">
        <v>14</v>
      </c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x14ac:dyDescent="0.25">
      <c r="A590" s="17">
        <v>25589</v>
      </c>
      <c r="B590" s="18" t="str">
        <f>HYPERLINK("https://www.facebook.com/policedienphuong/", "Công an phường Điện Phương tỉnh Quảng Nam")</f>
        <v>Công an phường Điện Phương tỉnh Quảng Nam</v>
      </c>
      <c r="C590" s="19" t="s">
        <v>12</v>
      </c>
      <c r="D590" s="19" t="s">
        <v>13</v>
      </c>
      <c r="E590" s="20" t="s">
        <v>14</v>
      </c>
      <c r="F590" s="20" t="s">
        <v>14</v>
      </c>
      <c r="G590" s="20" t="s">
        <v>14</v>
      </c>
      <c r="H590" s="20" t="s">
        <v>15</v>
      </c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x14ac:dyDescent="0.25">
      <c r="A591" s="17">
        <v>25590</v>
      </c>
      <c r="B591" s="18" t="str">
        <f>HYPERLINK("https://dienphuong.dienban.quangnam.gov.vn/", "UBND Ủy ban nhân dân phường Điện Phương tỉnh Quảng Nam")</f>
        <v>UBND Ủy ban nhân dân phường Điện Phương tỉnh Quảng Nam</v>
      </c>
      <c r="C591" s="19" t="s">
        <v>12</v>
      </c>
      <c r="D591" s="21"/>
      <c r="E591" s="20" t="s">
        <v>14</v>
      </c>
      <c r="F591" s="20" t="s">
        <v>14</v>
      </c>
      <c r="G591" s="20" t="s">
        <v>14</v>
      </c>
      <c r="H591" s="20" t="s">
        <v>14</v>
      </c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x14ac:dyDescent="0.25">
      <c r="A592" s="17">
        <v>25591</v>
      </c>
      <c r="B592" s="18" t="str">
        <f>HYPERLINK("https://www.facebook.com/tuoitreconganquangnam/", "Công an xã Điện Quan _x000D__x000D_
 _x000D__x000D_
  tỉnh Quảng Nam")</f>
        <v>Công an xã Điện Quan _x000D__x000D_
 _x000D__x000D_
  tỉnh Quảng Nam</v>
      </c>
      <c r="C592" s="19" t="s">
        <v>12</v>
      </c>
      <c r="D592" s="19" t="s">
        <v>13</v>
      </c>
      <c r="E592" s="20" t="s">
        <v>14</v>
      </c>
      <c r="F592" s="20" t="s">
        <v>14</v>
      </c>
      <c r="G592" s="20" t="s">
        <v>14</v>
      </c>
      <c r="H592" s="20" t="s">
        <v>15</v>
      </c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x14ac:dyDescent="0.25">
      <c r="A593" s="17">
        <v>25592</v>
      </c>
      <c r="B593" s="18" t="str">
        <f>HYPERLINK("http://dienquang.dienban.quangnam.gov.vn/", "UBND Ủy ban nhân dân xã Điện Quan _x000D__x000D_
 _x000D__x000D_
  tỉnh Quảng Nam")</f>
        <v>UBND Ủy ban nhân dân xã Điện Quan _x000D__x000D_
 _x000D__x000D_
  tỉnh Quảng Nam</v>
      </c>
      <c r="C593" s="19" t="s">
        <v>12</v>
      </c>
      <c r="D593" s="21"/>
      <c r="E593" s="20" t="s">
        <v>14</v>
      </c>
      <c r="F593" s="20" t="s">
        <v>14</v>
      </c>
      <c r="G593" s="20" t="s">
        <v>14</v>
      </c>
      <c r="H593" s="20" t="s">
        <v>14</v>
      </c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x14ac:dyDescent="0.25">
      <c r="A594" s="17">
        <v>25593</v>
      </c>
      <c r="B594" s="18" t="str">
        <f>HYPERLINK("https://www.facebook.com/tuoitreconganquangnam/", "Công an xã Điện Quang _x000D__x000D_
 _x000D__x000D_
  tỉnh Quảng Nam")</f>
        <v>Công an xã Điện Quang _x000D__x000D_
 _x000D__x000D_
  tỉnh Quảng Nam</v>
      </c>
      <c r="C594" s="19" t="s">
        <v>12</v>
      </c>
      <c r="D594" s="19" t="s">
        <v>13</v>
      </c>
      <c r="E594" s="20" t="s">
        <v>14</v>
      </c>
      <c r="F594" s="20" t="s">
        <v>14</v>
      </c>
      <c r="G594" s="20" t="s">
        <v>14</v>
      </c>
      <c r="H594" s="20" t="s">
        <v>15</v>
      </c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x14ac:dyDescent="0.25">
      <c r="A595" s="17">
        <v>25594</v>
      </c>
      <c r="B595" s="18" t="str">
        <f>HYPERLINK("http://dienquang.dienban.quangnam.gov.vn/", "UBND Ủy ban nhân dân xã Điện Quang _x000D__x000D_
 _x000D__x000D_
  tỉnh Quảng Nam")</f>
        <v>UBND Ủy ban nhân dân xã Điện Quang _x000D__x000D_
 _x000D__x000D_
  tỉnh Quảng Nam</v>
      </c>
      <c r="C595" s="19" t="s">
        <v>12</v>
      </c>
      <c r="D595" s="21"/>
      <c r="E595" s="20" t="s">
        <v>14</v>
      </c>
      <c r="F595" s="20" t="s">
        <v>14</v>
      </c>
      <c r="G595" s="20" t="s">
        <v>14</v>
      </c>
      <c r="H595" s="20" t="s">
        <v>14</v>
      </c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x14ac:dyDescent="0.25">
      <c r="A596" s="17">
        <v>25595</v>
      </c>
      <c r="B596" s="18" t="str">
        <f>HYPERLINK("https://www.facebook.com/policedienthangtrung/", "Công an phường Điện Thắng Trung _x000D__x000D_
 _x000D__x000D_
  tỉnh Quảng Nam")</f>
        <v>Công an phường Điện Thắng Trung _x000D__x000D_
 _x000D__x000D_
  tỉnh Quảng Nam</v>
      </c>
      <c r="C596" s="19" t="s">
        <v>12</v>
      </c>
      <c r="D596" s="19" t="s">
        <v>13</v>
      </c>
      <c r="E596" s="20" t="s">
        <v>14</v>
      </c>
      <c r="F596" s="20" t="s">
        <v>14</v>
      </c>
      <c r="G596" s="20" t="s">
        <v>14</v>
      </c>
      <c r="H596" s="20" t="s">
        <v>15</v>
      </c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x14ac:dyDescent="0.25">
      <c r="A597" s="17">
        <v>25596</v>
      </c>
      <c r="B597" s="18" t="str">
        <f>HYPERLINK("https://dienban.quangnam.gov.vn/Default.aspx?tabid=858&amp;language=vi-VN&amp;dnn_ctr1877_Main_ctl00_rg_danhbaChangePage=9", "UBND Ủy ban nhân dân phường Điện Thắng Trung _x000D__x000D_
 _x000D__x000D_
  tỉnh Quảng Nam")</f>
        <v>UBND Ủy ban nhân dân phường Điện Thắng Trung _x000D__x000D_
 _x000D__x000D_
  tỉnh Quảng Nam</v>
      </c>
      <c r="C597" s="19" t="s">
        <v>12</v>
      </c>
      <c r="D597" s="21"/>
      <c r="E597" s="20" t="s">
        <v>14</v>
      </c>
      <c r="F597" s="20" t="s">
        <v>14</v>
      </c>
      <c r="G597" s="20" t="s">
        <v>14</v>
      </c>
      <c r="H597" s="20" t="s">
        <v>14</v>
      </c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x14ac:dyDescent="0.25">
      <c r="A598" s="17">
        <v>25597</v>
      </c>
      <c r="B598" s="18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598" s="19" t="s">
        <v>12</v>
      </c>
      <c r="D598" s="19" t="s">
        <v>13</v>
      </c>
      <c r="E598" s="20" t="s">
        <v>14</v>
      </c>
      <c r="F598" s="20" t="s">
        <v>14</v>
      </c>
      <c r="G598" s="20" t="s">
        <v>14</v>
      </c>
      <c r="H598" s="20" t="s">
        <v>15</v>
      </c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x14ac:dyDescent="0.25">
      <c r="A599" s="17">
        <v>25598</v>
      </c>
      <c r="B599" s="18" t="str">
        <f>HYPERLINK("http://doanthuong.gialoc.haiduong.gov.vn/", "UBND Ủy ban nhân dân xã Đoàn Thượng tỉnh Hải Dương")</f>
        <v>UBND Ủy ban nhân dân xã Đoàn Thượng tỉnh Hải Dương</v>
      </c>
      <c r="C599" s="19" t="s">
        <v>12</v>
      </c>
      <c r="D599" s="21"/>
      <c r="E599" s="20" t="s">
        <v>14</v>
      </c>
      <c r="F599" s="20" t="s">
        <v>14</v>
      </c>
      <c r="G599" s="20" t="s">
        <v>14</v>
      </c>
      <c r="H599" s="20" t="s">
        <v>14</v>
      </c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x14ac:dyDescent="0.25">
      <c r="A600" s="17">
        <v>25599</v>
      </c>
      <c r="B600" s="18" t="str">
        <f>HYPERLINK("https://www.facebook.com/202530207959687", "Công an xã Ấm Hạ _x000D__x000D_
 _x000D__x000D_
  tỉnh Phú Thọ")</f>
        <v>Công an xã Ấm Hạ _x000D__x000D_
 _x000D__x000D_
  tỉnh Phú Thọ</v>
      </c>
      <c r="C600" s="19" t="s">
        <v>12</v>
      </c>
      <c r="D600" s="19" t="s">
        <v>13</v>
      </c>
      <c r="E600" s="20" t="s">
        <v>14</v>
      </c>
      <c r="F600" s="20" t="s">
        <v>14</v>
      </c>
      <c r="G600" s="20" t="s">
        <v>14</v>
      </c>
      <c r="H600" s="20" t="s">
        <v>15</v>
      </c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x14ac:dyDescent="0.25">
      <c r="A601" s="17">
        <v>25600</v>
      </c>
      <c r="B601" s="18" t="str">
        <f>HYPERLINK("http://congbao.phutho.gov.vn/tong-tap.html?classification=2&amp;unitid=3&amp;pageIndex=53", "UBND Ủy ban nhân dân xã Ấm Hạ _x000D__x000D_
 _x000D__x000D_
  tỉnh Phú Thọ")</f>
        <v>UBND Ủy ban nhân dân xã Ấm Hạ _x000D__x000D_
 _x000D__x000D_
  tỉnh Phú Thọ</v>
      </c>
      <c r="C601" s="19" t="s">
        <v>12</v>
      </c>
      <c r="D601" s="21"/>
      <c r="E601" s="20" t="s">
        <v>14</v>
      </c>
      <c r="F601" s="20" t="s">
        <v>14</v>
      </c>
      <c r="G601" s="20" t="s">
        <v>14</v>
      </c>
      <c r="H601" s="20" t="s">
        <v>14</v>
      </c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x14ac:dyDescent="0.25">
      <c r="A602" s="17">
        <v>25601</v>
      </c>
      <c r="B602" s="18" t="str">
        <f>HYPERLINK("https://www.facebook.com/thongtinxaUngHoe/?locale=vi_VN", "Công an xã Ứng Hoè tỉnh Hải Dương")</f>
        <v>Công an xã Ứng Hoè tỉnh Hải Dương</v>
      </c>
      <c r="C602" s="19" t="s">
        <v>12</v>
      </c>
      <c r="D602" s="19" t="s">
        <v>13</v>
      </c>
      <c r="E602" s="20" t="s">
        <v>14</v>
      </c>
      <c r="F602" s="20" t="s">
        <v>14</v>
      </c>
      <c r="G602" s="20" t="s">
        <v>14</v>
      </c>
      <c r="H602" s="20" t="s">
        <v>15</v>
      </c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x14ac:dyDescent="0.25">
      <c r="A603" s="17">
        <v>25602</v>
      </c>
      <c r="B603" s="18" t="str">
        <f>HYPERLINK("http://unghoe.ninhgiang.haiduong.gov.vn/", "UBND Ủy ban nhân dân xã Ứng Hoè tỉnh Hải Dương")</f>
        <v>UBND Ủy ban nhân dân xã Ứng Hoè tỉnh Hải Dương</v>
      </c>
      <c r="C603" s="19" t="s">
        <v>12</v>
      </c>
      <c r="D603" s="21"/>
      <c r="E603" s="20" t="s">
        <v>14</v>
      </c>
      <c r="F603" s="20" t="s">
        <v>14</v>
      </c>
      <c r="G603" s="20" t="s">
        <v>14</v>
      </c>
      <c r="H603" s="20" t="s">
        <v>14</v>
      </c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x14ac:dyDescent="0.25">
      <c r="A604" s="17">
        <v>25603</v>
      </c>
      <c r="B604" s="18" t="str">
        <f>HYPERLINK("https://www.facebook.com/265963428377240", "Công an xã An Đổ _x000D__x000D_
 _x000D__x000D_
  tỉnh Hải Dương")</f>
        <v>Công an xã An Đổ _x000D__x000D_
 _x000D__x000D_
  tỉnh Hải Dương</v>
      </c>
      <c r="C604" s="19" t="s">
        <v>12</v>
      </c>
      <c r="D604" s="19" t="s">
        <v>13</v>
      </c>
      <c r="E604" s="20" t="s">
        <v>14</v>
      </c>
      <c r="F604" s="20" t="s">
        <v>14</v>
      </c>
      <c r="G604" s="20" t="s">
        <v>14</v>
      </c>
      <c r="H604" s="20" t="s">
        <v>15</v>
      </c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x14ac:dyDescent="0.25">
      <c r="A605" s="17">
        <v>25604</v>
      </c>
      <c r="B605" s="18" t="str">
        <f>HYPERLINK("https://haiphong.gov.vn/", "UBND Ủy ban nhân dân xã An Đổ _x000D__x000D_
 _x000D__x000D_
  tỉnh Hải Dương")</f>
        <v>UBND Ủy ban nhân dân xã An Đổ _x000D__x000D_
 _x000D__x000D_
  tỉnh Hải Dương</v>
      </c>
      <c r="C605" s="19" t="s">
        <v>12</v>
      </c>
      <c r="D605" s="21"/>
      <c r="E605" s="20" t="s">
        <v>14</v>
      </c>
      <c r="F605" s="20" t="s">
        <v>14</v>
      </c>
      <c r="G605" s="20" t="s">
        <v>14</v>
      </c>
      <c r="H605" s="20" t="s">
        <v>14</v>
      </c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x14ac:dyDescent="0.25">
      <c r="A606" s="17">
        <v>25605</v>
      </c>
      <c r="B606" s="18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06" s="19" t="s">
        <v>12</v>
      </c>
      <c r="D606" s="19" t="s">
        <v>13</v>
      </c>
      <c r="E606" s="20" t="s">
        <v>14</v>
      </c>
      <c r="F606" s="20" t="s">
        <v>14</v>
      </c>
      <c r="G606" s="20" t="s">
        <v>14</v>
      </c>
      <c r="H606" s="20" t="s">
        <v>15</v>
      </c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x14ac:dyDescent="0.25">
      <c r="A607" s="17">
        <v>25606</v>
      </c>
      <c r="B607" s="18" t="str">
        <f>HYPERLINK("https://bentre.gov.vn/Documents/848_danh_sach%20nguoi%20phat%20ngon.pdf", "UBND Ủy ban nhân dân xã An Điền tỉnh Bến Tre")</f>
        <v>UBND Ủy ban nhân dân xã An Điền tỉnh Bến Tre</v>
      </c>
      <c r="C607" s="19" t="s">
        <v>12</v>
      </c>
      <c r="D607" s="21"/>
      <c r="E607" s="20" t="s">
        <v>14</v>
      </c>
      <c r="F607" s="20" t="s">
        <v>14</v>
      </c>
      <c r="G607" s="20" t="s">
        <v>14</v>
      </c>
      <c r="H607" s="20" t="s">
        <v>14</v>
      </c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x14ac:dyDescent="0.25">
      <c r="A608" s="17">
        <v>25607</v>
      </c>
      <c r="B608" s="18" t="s">
        <v>59</v>
      </c>
      <c r="C608" s="22" t="s">
        <v>14</v>
      </c>
      <c r="D608" s="19" t="s">
        <v>13</v>
      </c>
      <c r="E608" s="20" t="s">
        <v>14</v>
      </c>
      <c r="F608" s="20" t="s">
        <v>14</v>
      </c>
      <c r="G608" s="20" t="s">
        <v>14</v>
      </c>
      <c r="H608" s="20" t="s">
        <v>15</v>
      </c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x14ac:dyDescent="0.25">
      <c r="A609" s="17">
        <v>25608</v>
      </c>
      <c r="B609" s="18" t="str">
        <f>HYPERLINK("https://vanyen.yenbai.gov.vn/to-chuc-bo-may/cac-xa-thi-tran/?UserKey=Xa-An-Binh", "UBND Ủy ban nhân dân xã An Bình tỉnh Yên Bái")</f>
        <v>UBND Ủy ban nhân dân xã An Bình tỉnh Yên Bái</v>
      </c>
      <c r="C609" s="19" t="s">
        <v>12</v>
      </c>
      <c r="D609" s="21"/>
      <c r="E609" s="20" t="s">
        <v>14</v>
      </c>
      <c r="F609" s="20" t="s">
        <v>14</v>
      </c>
      <c r="G609" s="20" t="s">
        <v>14</v>
      </c>
      <c r="H609" s="20" t="s">
        <v>14</v>
      </c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x14ac:dyDescent="0.25">
      <c r="A610" s="17">
        <v>25609</v>
      </c>
      <c r="B610" s="18" t="s">
        <v>220</v>
      </c>
      <c r="C610" s="22" t="s">
        <v>14</v>
      </c>
      <c r="D610" s="19" t="s">
        <v>13</v>
      </c>
      <c r="E610" s="20" t="s">
        <v>14</v>
      </c>
      <c r="F610" s="20" t="s">
        <v>14</v>
      </c>
      <c r="G610" s="20" t="s">
        <v>14</v>
      </c>
      <c r="H610" s="20" t="s">
        <v>15</v>
      </c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x14ac:dyDescent="0.25">
      <c r="A611" s="17">
        <v>25610</v>
      </c>
      <c r="B611" s="18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1" s="19" t="s">
        <v>12</v>
      </c>
      <c r="D611" s="21"/>
      <c r="E611" s="20" t="s">
        <v>14</v>
      </c>
      <c r="F611" s="20" t="s">
        <v>14</v>
      </c>
      <c r="G611" s="20" t="s">
        <v>14</v>
      </c>
      <c r="H611" s="20" t="s">
        <v>14</v>
      </c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x14ac:dyDescent="0.25">
      <c r="A612" s="17">
        <v>25611</v>
      </c>
      <c r="B612" s="18" t="s">
        <v>220</v>
      </c>
      <c r="C612" s="22" t="s">
        <v>14</v>
      </c>
      <c r="D612" s="19" t="s">
        <v>13</v>
      </c>
      <c r="E612" s="20" t="s">
        <v>14</v>
      </c>
      <c r="F612" s="20" t="s">
        <v>14</v>
      </c>
      <c r="G612" s="20" t="s">
        <v>14</v>
      </c>
      <c r="H612" s="20" t="s">
        <v>15</v>
      </c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x14ac:dyDescent="0.25">
      <c r="A613" s="17">
        <v>25612</v>
      </c>
      <c r="B613" s="18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3" s="19" t="s">
        <v>12</v>
      </c>
      <c r="D613" s="21"/>
      <c r="E613" s="20" t="s">
        <v>14</v>
      </c>
      <c r="F613" s="20" t="s">
        <v>14</v>
      </c>
      <c r="G613" s="20" t="s">
        <v>14</v>
      </c>
      <c r="H613" s="20" t="s">
        <v>14</v>
      </c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x14ac:dyDescent="0.25">
      <c r="A614" s="17">
        <v>25613</v>
      </c>
      <c r="B614" s="18" t="s">
        <v>220</v>
      </c>
      <c r="C614" s="22" t="s">
        <v>14</v>
      </c>
      <c r="D614" s="19" t="s">
        <v>13</v>
      </c>
      <c r="E614" s="20" t="s">
        <v>14</v>
      </c>
      <c r="F614" s="20" t="s">
        <v>14</v>
      </c>
      <c r="G614" s="20" t="s">
        <v>14</v>
      </c>
      <c r="H614" s="20" t="s">
        <v>15</v>
      </c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x14ac:dyDescent="0.25">
      <c r="A615" s="17">
        <v>25614</v>
      </c>
      <c r="B615" s="18" t="str">
        <f>HYPERLINK("https://vanyen.yenbai.gov.vn/to-chuc-bo-may/cac-xa-thi-tran/?UserKey=Xa-An-Binh", "UBND Ủy ban nhân dân xã An Bình _x000D__x000D_
 _x000D__x000D_
  tỉnh Yên Bái")</f>
        <v>UBND Ủy ban nhân dân xã An Bình _x000D__x000D_
 _x000D__x000D_
  tỉnh Yên Bái</v>
      </c>
      <c r="C615" s="19" t="s">
        <v>12</v>
      </c>
      <c r="D615" s="21"/>
      <c r="E615" s="20" t="s">
        <v>14</v>
      </c>
      <c r="F615" s="20" t="s">
        <v>14</v>
      </c>
      <c r="G615" s="20" t="s">
        <v>14</v>
      </c>
      <c r="H615" s="20" t="s">
        <v>14</v>
      </c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x14ac:dyDescent="0.25">
      <c r="A616" s="17">
        <v>25615</v>
      </c>
      <c r="B616" s="18" t="str">
        <f>HYPERLINK("https://www.facebook.com/p/C%C3%B4ng-an-ph%C6%B0%E1%BB%9Dng-An-B%C3%ACnh-Thu%E1%BA%ADn-Th%C3%A0nh-B%E1%BA%AFc-Ninh-100072396103209/", "Công an phường An Bình tỉnh Bắc Ninh")</f>
        <v>Công an phường An Bình tỉnh Bắc Ninh</v>
      </c>
      <c r="C616" s="19" t="s">
        <v>12</v>
      </c>
      <c r="D616" s="19" t="s">
        <v>13</v>
      </c>
      <c r="E616" s="20" t="s">
        <v>14</v>
      </c>
      <c r="F616" s="20" t="s">
        <v>14</v>
      </c>
      <c r="G616" s="20" t="s">
        <v>14</v>
      </c>
      <c r="H616" s="20" t="s">
        <v>15</v>
      </c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x14ac:dyDescent="0.25">
      <c r="A617" s="17">
        <v>25616</v>
      </c>
      <c r="B617" s="18" t="str">
        <f>HYPERLINK("https://bacninh.gov.vn/", "UBND Ủy ban nhân dân phường An Bình tỉnh Bắc Ninh")</f>
        <v>UBND Ủy ban nhân dân phường An Bình tỉnh Bắc Ninh</v>
      </c>
      <c r="C617" s="19" t="s">
        <v>12</v>
      </c>
      <c r="D617" s="21"/>
      <c r="E617" s="20" t="s">
        <v>14</v>
      </c>
      <c r="F617" s="20" t="s">
        <v>14</v>
      </c>
      <c r="G617" s="20" t="s">
        <v>14</v>
      </c>
      <c r="H617" s="20" t="s">
        <v>14</v>
      </c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x14ac:dyDescent="0.25">
      <c r="A618" s="17">
        <v>25617</v>
      </c>
      <c r="B618" s="18" t="s">
        <v>60</v>
      </c>
      <c r="C618" s="22" t="s">
        <v>14</v>
      </c>
      <c r="D618" s="19" t="s">
        <v>13</v>
      </c>
      <c r="E618" s="20" t="s">
        <v>14</v>
      </c>
      <c r="F618" s="20" t="s">
        <v>14</v>
      </c>
      <c r="G618" s="20" t="s">
        <v>14</v>
      </c>
      <c r="H618" s="20" t="s">
        <v>15</v>
      </c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x14ac:dyDescent="0.25">
      <c r="A619" s="17">
        <v>25618</v>
      </c>
      <c r="B619" s="18" t="str">
        <f>HYPERLINK("https://www.binhthuan.gov.vn/4/469/37057/626774/tin-chinh-quyen/dong-chi-doan-anh-dung-duoc-bau-giu-chuc-vu-chu-tich-ubnd-tinh.aspx", "UBND Ủy ban nhân dân xã An Dũng tỉnh Hà Tĩnh")</f>
        <v>UBND Ủy ban nhân dân xã An Dũng tỉnh Hà Tĩnh</v>
      </c>
      <c r="C619" s="19" t="s">
        <v>12</v>
      </c>
      <c r="D619" s="21"/>
      <c r="E619" s="20" t="s">
        <v>14</v>
      </c>
      <c r="F619" s="20" t="s">
        <v>14</v>
      </c>
      <c r="G619" s="20" t="s">
        <v>14</v>
      </c>
      <c r="H619" s="20" t="s">
        <v>14</v>
      </c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x14ac:dyDescent="0.25">
      <c r="A620" s="17">
        <v>25619</v>
      </c>
      <c r="B620" s="18" t="str">
        <f>HYPERLINK("https://www.facebook.com/p/Truy%E1%BB%81n-th%C3%B4ng-Th%C3%A1i-H%C3%B2a-100057187671239/", "Công an xã An Hòa _x000D__x000D_
 _x000D__x000D_
  tỉnh Nghệ An")</f>
        <v>Công an xã An Hòa _x000D__x000D_
 _x000D__x000D_
  tỉnh Nghệ An</v>
      </c>
      <c r="C620" s="19" t="s">
        <v>12</v>
      </c>
      <c r="D620" s="19" t="s">
        <v>13</v>
      </c>
      <c r="E620" s="20" t="s">
        <v>14</v>
      </c>
      <c r="F620" s="20" t="s">
        <v>14</v>
      </c>
      <c r="G620" s="20" t="s">
        <v>14</v>
      </c>
      <c r="H620" s="20" t="s">
        <v>15</v>
      </c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x14ac:dyDescent="0.25">
      <c r="A621" s="17">
        <v>25620</v>
      </c>
      <c r="B621" s="18" t="str">
        <f>HYPERLINK("https://nghiatien.thaihoa.nghean.gov.vn/", "UBND Ủy ban nhân dân xã An Hòa _x000D__x000D_
 _x000D__x000D_
  tỉnh Nghệ An")</f>
        <v>UBND Ủy ban nhân dân xã An Hòa _x000D__x000D_
 _x000D__x000D_
  tỉnh Nghệ An</v>
      </c>
      <c r="C621" s="19" t="s">
        <v>12</v>
      </c>
      <c r="D621" s="21"/>
      <c r="E621" s="20" t="s">
        <v>14</v>
      </c>
      <c r="F621" s="20" t="s">
        <v>14</v>
      </c>
      <c r="G621" s="20" t="s">
        <v>14</v>
      </c>
      <c r="H621" s="20" t="s">
        <v>14</v>
      </c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x14ac:dyDescent="0.25">
      <c r="A622" s="17">
        <v>25621</v>
      </c>
      <c r="B622" s="18" t="str">
        <f>HYPERLINK("https://www.facebook.com/groups/496281170389358/", "Công an xã An Hiệp _x000D__x000D_
 _x000D__x000D_
  tỉnh Thái Bình")</f>
        <v>Công an xã An Hiệp _x000D__x000D_
 _x000D__x000D_
  tỉnh Thái Bình</v>
      </c>
      <c r="C622" s="19" t="s">
        <v>12</v>
      </c>
      <c r="D622" s="19" t="s">
        <v>13</v>
      </c>
      <c r="E622" s="20" t="s">
        <v>14</v>
      </c>
      <c r="F622" s="20" t="s">
        <v>14</v>
      </c>
      <c r="G622" s="20" t="s">
        <v>14</v>
      </c>
      <c r="H622" s="20" t="s">
        <v>15</v>
      </c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x14ac:dyDescent="0.25">
      <c r="A623" s="17">
        <v>25622</v>
      </c>
      <c r="B623" s="18" t="str">
        <f>HYPERLINK("https://thaibinh.gov.vn/van-ban-phap-luat/quyet-dinh-ve-viec-cho-phep-uy-ban-nhan-dan-xa-an-hiep-huyen.html", "UBND Ủy ban nhân dân xã An Hiệp _x000D__x000D_
 _x000D__x000D_
  tỉnh Thái Bình")</f>
        <v>UBND Ủy ban nhân dân xã An Hiệp _x000D__x000D_
 _x000D__x000D_
  tỉnh Thái Bình</v>
      </c>
      <c r="C623" s="19" t="s">
        <v>12</v>
      </c>
      <c r="D623" s="21"/>
      <c r="E623" s="20" t="s">
        <v>14</v>
      </c>
      <c r="F623" s="20" t="s">
        <v>14</v>
      </c>
      <c r="G623" s="20" t="s">
        <v>14</v>
      </c>
      <c r="H623" s="20" t="s">
        <v>14</v>
      </c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x14ac:dyDescent="0.25">
      <c r="A624" s="17">
        <v>25623</v>
      </c>
      <c r="B624" s="18" t="str">
        <f>HYPERLINK("https://www.facebook.com/p/C%C3%B4ng-an-x%C3%A3-An-Hi%E1%BB%87p-Ch%C3%A2u-Th%C3%A0nh-B%E1%BA%BFn-Tre-100090893949460/", "Công an xã An Hiệp, tỉnh Bến Tre")</f>
        <v>Công an xã An Hiệp, tỉnh Bến Tre</v>
      </c>
      <c r="C624" s="19" t="s">
        <v>12</v>
      </c>
      <c r="D624" s="19" t="s">
        <v>13</v>
      </c>
      <c r="E624" s="20" t="s">
        <v>14</v>
      </c>
      <c r="F624" s="20" t="s">
        <v>14</v>
      </c>
      <c r="G624" s="20" t="s">
        <v>14</v>
      </c>
      <c r="H624" s="20" t="s">
        <v>15</v>
      </c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x14ac:dyDescent="0.25">
      <c r="A625" s="17">
        <v>25624</v>
      </c>
      <c r="B625" s="18" t="str">
        <f>HYPERLINK("https://binhdai.bentre.gov.vn/tamhiep", "UBND Ủy ban nhân dân xã An Hiệp, tỉnh Bến Tre")</f>
        <v>UBND Ủy ban nhân dân xã An Hiệp, tỉnh Bến Tre</v>
      </c>
      <c r="C625" s="19" t="s">
        <v>12</v>
      </c>
      <c r="D625" s="21"/>
      <c r="E625" s="20" t="s">
        <v>14</v>
      </c>
      <c r="F625" s="20" t="s">
        <v>14</v>
      </c>
      <c r="G625" s="20" t="s">
        <v>14</v>
      </c>
      <c r="H625" s="20" t="s">
        <v>14</v>
      </c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x14ac:dyDescent="0.25">
      <c r="A626" s="17">
        <v>25625</v>
      </c>
      <c r="B626" s="18" t="str">
        <f>HYPERLINK("https://www.facebook.com/Tu%E1%BB%95i-tr%E1%BA%BB-C%C3%B4ng-an-TP-S%E1%BA%A7m-S%C6%A1n-100069346653553/?locale=vi_VN", "Công an xã Anh Sơn tỉnh Thanh Hóa")</f>
        <v>Công an xã Anh Sơn tỉnh Thanh Hóa</v>
      </c>
      <c r="C626" s="19" t="s">
        <v>12</v>
      </c>
      <c r="D626" s="19" t="s">
        <v>13</v>
      </c>
      <c r="E626" s="20" t="s">
        <v>14</v>
      </c>
      <c r="F626" s="20" t="s">
        <v>14</v>
      </c>
      <c r="G626" s="20" t="s">
        <v>14</v>
      </c>
      <c r="H626" s="20" t="s">
        <v>15</v>
      </c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x14ac:dyDescent="0.25">
      <c r="A627" s="17">
        <v>25626</v>
      </c>
      <c r="B627" s="18" t="str">
        <f>HYPERLINK("http://anhson.thixanghison.thanhhoa.gov.vn/", "UBND Ủy ban nhân dân xã Anh Sơn tỉnh Thanh Hóa")</f>
        <v>UBND Ủy ban nhân dân xã Anh Sơn tỉnh Thanh Hóa</v>
      </c>
      <c r="C627" s="19" t="s">
        <v>12</v>
      </c>
      <c r="D627" s="21"/>
      <c r="E627" s="20" t="s">
        <v>14</v>
      </c>
      <c r="F627" s="20" t="s">
        <v>14</v>
      </c>
      <c r="G627" s="20" t="s">
        <v>14</v>
      </c>
      <c r="H627" s="20" t="s">
        <v>14</v>
      </c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x14ac:dyDescent="0.25">
      <c r="A628" s="17">
        <v>25627</v>
      </c>
      <c r="B628" s="18" t="s">
        <v>221</v>
      </c>
      <c r="C628" s="22" t="s">
        <v>14</v>
      </c>
      <c r="D628" s="19" t="s">
        <v>13</v>
      </c>
      <c r="E628" s="20" t="s">
        <v>14</v>
      </c>
      <c r="F628" s="20" t="s">
        <v>14</v>
      </c>
      <c r="G628" s="20" t="s">
        <v>14</v>
      </c>
      <c r="H628" s="20" t="s">
        <v>15</v>
      </c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x14ac:dyDescent="0.25">
      <c r="A629" s="17">
        <v>25628</v>
      </c>
      <c r="B629" s="18" t="str">
        <f>HYPERLINK("http://thanhpho.tuyenquang.gov.vn/vi/tin-bai/le-cong-bo-va-trao-quyet-dinh-cua-ubnd-tinh-cong-nhan-cac-xa-thai-long-an-khang-kim-phu-dat-chuan-nong-thon-moi-nang-cao?type=NEWS&amp;id=115764", "UBND Ủy ban nhân dân xã An Khang _x000D__x000D_
 _x000D__x000D_
  tỉnh Tuyên Quang")</f>
        <v>UBND Ủy ban nhân dân xã An Khang _x000D__x000D_
 _x000D__x000D_
  tỉnh Tuyên Quang</v>
      </c>
      <c r="C629" s="19" t="s">
        <v>12</v>
      </c>
      <c r="D629" s="21"/>
      <c r="E629" s="20" t="s">
        <v>14</v>
      </c>
      <c r="F629" s="20" t="s">
        <v>14</v>
      </c>
      <c r="G629" s="20" t="s">
        <v>14</v>
      </c>
      <c r="H629" s="20" t="s">
        <v>14</v>
      </c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x14ac:dyDescent="0.25">
      <c r="A630" s="17">
        <v>25629</v>
      </c>
      <c r="B630" s="18" t="str">
        <f>HYPERLINK("https://www.facebook.com/doanthanhnienconganhanam/", "Công an xã An Lão tỉnh Hà Nam")</f>
        <v>Công an xã An Lão tỉnh Hà Nam</v>
      </c>
      <c r="C630" s="19" t="s">
        <v>12</v>
      </c>
      <c r="D630" s="19" t="s">
        <v>13</v>
      </c>
      <c r="E630" s="20" t="s">
        <v>14</v>
      </c>
      <c r="F630" s="20" t="s">
        <v>14</v>
      </c>
      <c r="G630" s="20" t="s">
        <v>14</v>
      </c>
      <c r="H630" s="20" t="s">
        <v>15</v>
      </c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x14ac:dyDescent="0.25">
      <c r="A631" s="17">
        <v>25630</v>
      </c>
      <c r="B631" s="18" t="str">
        <f>HYPERLINK("https://hanam.gov.vn/Pages/Uy-ban-nhan-dan-tinh-Ha-Nam2060707545.aspx", "UBND Ủy ban nhân dân xã An Lão tỉnh Hà Nam")</f>
        <v>UBND Ủy ban nhân dân xã An Lão tỉnh Hà Nam</v>
      </c>
      <c r="C631" s="19" t="s">
        <v>12</v>
      </c>
      <c r="D631" s="21"/>
      <c r="E631" s="20" t="s">
        <v>14</v>
      </c>
      <c r="F631" s="20" t="s">
        <v>14</v>
      </c>
      <c r="G631" s="20" t="s">
        <v>14</v>
      </c>
      <c r="H631" s="20" t="s">
        <v>14</v>
      </c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x14ac:dyDescent="0.25">
      <c r="A632" s="17">
        <v>25631</v>
      </c>
      <c r="B632" s="18" t="str">
        <f>HYPERLINK("https://www.facebook.com/p/Tu%E1%BB%95i-tr%E1%BA%BB-C%C3%B4ng-an-Ngh%C4%A9a-L%E1%BB%99-100081887170070/", "Công an xã An Lương _x000D__x000D_
 _x000D__x000D_
  tỉnh Yên Bái")</f>
        <v>Công an xã An Lương _x000D__x000D_
 _x000D__x000D_
  tỉnh Yên Bái</v>
      </c>
      <c r="C632" s="19" t="s">
        <v>12</v>
      </c>
      <c r="D632" s="19" t="s">
        <v>13</v>
      </c>
      <c r="E632" s="20" t="s">
        <v>14</v>
      </c>
      <c r="F632" s="20" t="s">
        <v>14</v>
      </c>
      <c r="G632" s="20" t="s">
        <v>14</v>
      </c>
      <c r="H632" s="20" t="s">
        <v>15</v>
      </c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x14ac:dyDescent="0.25">
      <c r="A633" s="17">
        <v>25632</v>
      </c>
      <c r="B633" s="18" t="str">
        <f>HYPERLINK("https://vanchan.yenbai.gov.vn/cac-xa-thi-tran/xa-an-luong", "UBND Ủy ban nhân dân xã An Lương _x000D__x000D_
 _x000D__x000D_
  tỉnh Yên Bái")</f>
        <v>UBND Ủy ban nhân dân xã An Lương _x000D__x000D_
 _x000D__x000D_
  tỉnh Yên Bái</v>
      </c>
      <c r="C633" s="19" t="s">
        <v>12</v>
      </c>
      <c r="D633" s="21"/>
      <c r="E633" s="20" t="s">
        <v>14</v>
      </c>
      <c r="F633" s="20" t="s">
        <v>14</v>
      </c>
      <c r="G633" s="20" t="s">
        <v>14</v>
      </c>
      <c r="H633" s="20" t="s">
        <v>14</v>
      </c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x14ac:dyDescent="0.25">
      <c r="A634" s="17">
        <v>25633</v>
      </c>
      <c r="B634" s="18" t="s">
        <v>222</v>
      </c>
      <c r="C634" s="22" t="s">
        <v>14</v>
      </c>
      <c r="D634" s="19" t="s">
        <v>13</v>
      </c>
      <c r="E634" s="20" t="s">
        <v>14</v>
      </c>
      <c r="F634" s="20" t="s">
        <v>14</v>
      </c>
      <c r="G634" s="20" t="s">
        <v>14</v>
      </c>
      <c r="H634" s="20" t="s">
        <v>15</v>
      </c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x14ac:dyDescent="0.25">
      <c r="A635" s="17">
        <v>25634</v>
      </c>
      <c r="B635" s="18" t="str">
        <f>HYPERLINK("https://www.yenbai.gov.vn/noidung/vanban/Pages/van-ban-dieu-hanh.aspx?ItemID=3954", "UBND Ủy ban nhân dân xã An Lạc _x000D__x000D_
 _x000D__x000D_
  tỉnh Yên Bái")</f>
        <v>UBND Ủy ban nhân dân xã An Lạc _x000D__x000D_
 _x000D__x000D_
  tỉnh Yên Bái</v>
      </c>
      <c r="C635" s="19" t="s">
        <v>12</v>
      </c>
      <c r="D635" s="21"/>
      <c r="E635" s="20" t="s">
        <v>14</v>
      </c>
      <c r="F635" s="20" t="s">
        <v>14</v>
      </c>
      <c r="G635" s="20" t="s">
        <v>14</v>
      </c>
      <c r="H635" s="20" t="s">
        <v>14</v>
      </c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x14ac:dyDescent="0.25">
      <c r="A636" s="17">
        <v>25635</v>
      </c>
      <c r="B636" s="18" t="str">
        <f>HYPERLINK("https://www.facebook.com/TuoitreConganCaoBang/", "Công an xã An Lạc _x000D__x000D_
 _x000D__x000D_
  tỉnh Cao Bằng")</f>
        <v>Công an xã An Lạc _x000D__x000D_
 _x000D__x000D_
  tỉnh Cao Bằng</v>
      </c>
      <c r="C636" s="19" t="s">
        <v>12</v>
      </c>
      <c r="D636" s="19" t="s">
        <v>13</v>
      </c>
      <c r="E636" s="20" t="s">
        <v>14</v>
      </c>
      <c r="F636" s="20" t="s">
        <v>14</v>
      </c>
      <c r="G636" s="20" t="s">
        <v>14</v>
      </c>
      <c r="H636" s="20" t="s">
        <v>15</v>
      </c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x14ac:dyDescent="0.25">
      <c r="A637" s="17">
        <v>25636</v>
      </c>
      <c r="B637" s="18" t="str">
        <f>HYPERLINK("https://halang.caobang.gov.vn/1349/34022/69181/ubnd-xa-an-lac", "UBND Ủy ban nhân dân xã An Lạc _x000D__x000D_
 _x000D__x000D_
  tỉnh Cao Bằng")</f>
        <v>UBND Ủy ban nhân dân xã An Lạc _x000D__x000D_
 _x000D__x000D_
  tỉnh Cao Bằng</v>
      </c>
      <c r="C637" s="19" t="s">
        <v>12</v>
      </c>
      <c r="D637" s="21"/>
      <c r="E637" s="20" t="s">
        <v>14</v>
      </c>
      <c r="F637" s="20" t="s">
        <v>14</v>
      </c>
      <c r="G637" s="20" t="s">
        <v>14</v>
      </c>
      <c r="H637" s="20" t="s">
        <v>14</v>
      </c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x14ac:dyDescent="0.25">
      <c r="A638" s="17">
        <v>25637</v>
      </c>
      <c r="B638" s="18" t="str">
        <f>HYPERLINK("https://www.facebook.com/congananbai/", "Công an Quỳnh Phụ tỉnh Thái Bình")</f>
        <v>Công an Quỳnh Phụ tỉnh Thái Bình</v>
      </c>
      <c r="C638" s="19" t="s">
        <v>12</v>
      </c>
      <c r="D638" s="19" t="s">
        <v>13</v>
      </c>
      <c r="E638" s="20" t="s">
        <v>14</v>
      </c>
      <c r="F638" s="20" t="s">
        <v>14</v>
      </c>
      <c r="G638" s="20" t="s">
        <v>14</v>
      </c>
      <c r="H638" s="20" t="s">
        <v>15</v>
      </c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x14ac:dyDescent="0.25">
      <c r="A639" s="17">
        <v>25638</v>
      </c>
      <c r="B639" s="18" t="str">
        <f>HYPERLINK("https://quynhphu.thaibinh.gov.vn/", "UBND Ủy ban nhân dân Quỳnh Phụ tỉnh Thái Bình")</f>
        <v>UBND Ủy ban nhân dân Quỳnh Phụ tỉnh Thái Bình</v>
      </c>
      <c r="C639" s="19" t="s">
        <v>12</v>
      </c>
      <c r="D639" s="21"/>
      <c r="E639" s="20" t="s">
        <v>14</v>
      </c>
      <c r="F639" s="20" t="s">
        <v>14</v>
      </c>
      <c r="G639" s="20" t="s">
        <v>14</v>
      </c>
      <c r="H639" s="20" t="s">
        <v>14</v>
      </c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x14ac:dyDescent="0.25">
      <c r="A640" s="17">
        <v>25639</v>
      </c>
      <c r="B640" s="18" t="str">
        <f>HYPERLINK("https://www.facebook.com/p/C%C3%B4ng-an-x%C3%A3-An-Minh-B%E1%BA%AFc-100071995123863/", "Công an xã An Minh Bắc _x000D__x000D_
 _x000D__x000D_
  tỉnh Kiên Giang")</f>
        <v>Công an xã An Minh Bắc _x000D__x000D_
 _x000D__x000D_
  tỉnh Kiên Giang</v>
      </c>
      <c r="C640" s="19" t="s">
        <v>12</v>
      </c>
      <c r="D640" s="19" t="s">
        <v>13</v>
      </c>
      <c r="E640" s="20" t="s">
        <v>14</v>
      </c>
      <c r="F640" s="20" t="s">
        <v>14</v>
      </c>
      <c r="G640" s="20" t="s">
        <v>14</v>
      </c>
      <c r="H640" s="20" t="s">
        <v>15</v>
      </c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x14ac:dyDescent="0.25">
      <c r="A641" s="17">
        <v>25640</v>
      </c>
      <c r="B641" s="18" t="str">
        <f>HYPERLINK("https://vpubnd.kiengiang.gov.vn/m/120/7945/Chu-tich-UBND-tinh-Kien-Giang-Lam-Minh-Thanh-to-chuc-tiep-cong-dan-huyen-U-Minh-Thuong-va-huyen-Giang-Thanh.html", "UBND Ủy ban nhân dân xã An Minh Bắc _x000D__x000D_
 _x000D__x000D_
  tỉnh Kiên Giang")</f>
        <v>UBND Ủy ban nhân dân xã An Minh Bắc _x000D__x000D_
 _x000D__x000D_
  tỉnh Kiên Giang</v>
      </c>
      <c r="C641" s="19" t="s">
        <v>12</v>
      </c>
      <c r="D641" s="21"/>
      <c r="E641" s="20" t="s">
        <v>14</v>
      </c>
      <c r="F641" s="20" t="s">
        <v>14</v>
      </c>
      <c r="G641" s="20" t="s">
        <v>14</v>
      </c>
      <c r="H641" s="20" t="s">
        <v>14</v>
      </c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x14ac:dyDescent="0.25">
      <c r="A642" s="17">
        <v>25641</v>
      </c>
      <c r="B642" s="18" t="str">
        <f>HYPERLINK("https://www.facebook.com/doanthanhnienconganhanam/", "Công an xã An Nội _x000D__x000D_
 _x000D__x000D_
  tỉnh Hà Nam")</f>
        <v>Công an xã An Nội _x000D__x000D_
 _x000D__x000D_
  tỉnh Hà Nam</v>
      </c>
      <c r="C642" s="19" t="s">
        <v>12</v>
      </c>
      <c r="D642" s="19" t="s">
        <v>13</v>
      </c>
      <c r="E642" s="20" t="s">
        <v>14</v>
      </c>
      <c r="F642" s="20" t="s">
        <v>14</v>
      </c>
      <c r="G642" s="20" t="s">
        <v>14</v>
      </c>
      <c r="H642" s="20" t="s">
        <v>15</v>
      </c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x14ac:dyDescent="0.25">
      <c r="A643" s="17">
        <v>25642</v>
      </c>
      <c r="B643" s="18" t="str">
        <f>HYPERLINK("https://hanam.gov.vn/Pages/Uy-ban-nhan-dan-tinh-Ha-Nam2060707545.aspx", "UBND Ủy ban nhân dân xã An Nội _x000D__x000D_
 _x000D__x000D_
  tỉnh Hà Nam")</f>
        <v>UBND Ủy ban nhân dân xã An Nội _x000D__x000D_
 _x000D__x000D_
  tỉnh Hà Nam</v>
      </c>
      <c r="C643" s="19" t="s">
        <v>12</v>
      </c>
      <c r="D643" s="21"/>
      <c r="E643" s="20" t="s">
        <v>14</v>
      </c>
      <c r="F643" s="20" t="s">
        <v>14</v>
      </c>
      <c r="G643" s="20" t="s">
        <v>14</v>
      </c>
      <c r="H643" s="20" t="s">
        <v>14</v>
      </c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x14ac:dyDescent="0.25">
      <c r="A644" s="17">
        <v>25643</v>
      </c>
      <c r="B644" s="18" t="str">
        <f>HYPERLINK("https://www.facebook.com/anninhmangst/?locale=vi_VN", "Công an xã An Ninh tỉnh Sóc Trăng")</f>
        <v>Công an xã An Ninh tỉnh Sóc Trăng</v>
      </c>
      <c r="C644" s="19" t="s">
        <v>12</v>
      </c>
      <c r="D644" s="19" t="s">
        <v>13</v>
      </c>
      <c r="E644" s="20" t="s">
        <v>14</v>
      </c>
      <c r="F644" s="20" t="s">
        <v>14</v>
      </c>
      <c r="G644" s="20" t="s">
        <v>14</v>
      </c>
      <c r="H644" s="20" t="s">
        <v>15</v>
      </c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x14ac:dyDescent="0.25">
      <c r="A645" s="17">
        <v>25644</v>
      </c>
      <c r="B645" s="18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645" s="19" t="s">
        <v>12</v>
      </c>
      <c r="D645" s="21"/>
      <c r="E645" s="20" t="s">
        <v>14</v>
      </c>
      <c r="F645" s="20" t="s">
        <v>14</v>
      </c>
      <c r="G645" s="20" t="s">
        <v>14</v>
      </c>
      <c r="H645" s="20" t="s">
        <v>14</v>
      </c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x14ac:dyDescent="0.25">
      <c r="A646" s="17">
        <v>25645</v>
      </c>
      <c r="B646" s="18" t="str">
        <f>HYPERLINK("https://www.facebook.com/congan.thaibinh.gov.vn/", "Công an xã Công An _x000D__x000D_
 _x000D__x000D_
  tỉnh Thái Bình")</f>
        <v>Công an xã Công An _x000D__x000D_
 _x000D__x000D_
  tỉnh Thái Bình</v>
      </c>
      <c r="C646" s="19" t="s">
        <v>12</v>
      </c>
      <c r="D646" s="19" t="s">
        <v>13</v>
      </c>
      <c r="E646" s="20" t="s">
        <v>14</v>
      </c>
      <c r="F646" s="20" t="s">
        <v>14</v>
      </c>
      <c r="G646" s="20" t="s">
        <v>14</v>
      </c>
      <c r="H646" s="20" t="s">
        <v>15</v>
      </c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x14ac:dyDescent="0.25">
      <c r="A647" s="17">
        <v>25646</v>
      </c>
      <c r="B647" s="18" t="str">
        <f>HYPERLINK("https://congan.thaibinh.gov.vn/tin-hoat-dong-cua-catp/chuyen-de-chuyen-muc/uy-ban-nhan-dan-tinh-thai-binh-trien-khai-de-an-dieu-dong-co.html", "UBND Ủy ban nhân dân xã Công An _x000D__x000D_
 _x000D__x000D_
  tỉnh Thái Bình")</f>
        <v>UBND Ủy ban nhân dân xã Công An _x000D__x000D_
 _x000D__x000D_
  tỉnh Thái Bình</v>
      </c>
      <c r="C647" s="19" t="s">
        <v>12</v>
      </c>
      <c r="D647" s="21"/>
      <c r="E647" s="20" t="s">
        <v>14</v>
      </c>
      <c r="F647" s="20" t="s">
        <v>14</v>
      </c>
      <c r="G647" s="20" t="s">
        <v>14</v>
      </c>
      <c r="H647" s="20" t="s">
        <v>14</v>
      </c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x14ac:dyDescent="0.25">
      <c r="A648" s="17">
        <v>25647</v>
      </c>
      <c r="B648" s="18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648" s="19" t="s">
        <v>12</v>
      </c>
      <c r="D648" s="19" t="s">
        <v>13</v>
      </c>
      <c r="E648" s="20" t="s">
        <v>14</v>
      </c>
      <c r="F648" s="20" t="s">
        <v>14</v>
      </c>
      <c r="G648" s="20" t="s">
        <v>14</v>
      </c>
      <c r="H648" s="20" t="s">
        <v>15</v>
      </c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x14ac:dyDescent="0.25">
      <c r="A649" s="17">
        <v>25648</v>
      </c>
      <c r="B649" s="18" t="str">
        <f>HYPERLINK("https://yenbinh.yenbai.gov.vn/Articles/one/Thong-tin-xa-Phu-Thinh", "UBND Ủy ban nhân dân xã An Phú tỉnh Yên Bái")</f>
        <v>UBND Ủy ban nhân dân xã An Phú tỉnh Yên Bái</v>
      </c>
      <c r="C649" s="19" t="s">
        <v>12</v>
      </c>
      <c r="D649" s="21"/>
      <c r="E649" s="20" t="s">
        <v>14</v>
      </c>
      <c r="F649" s="20" t="s">
        <v>14</v>
      </c>
      <c r="G649" s="20" t="s">
        <v>14</v>
      </c>
      <c r="H649" s="20" t="s">
        <v>14</v>
      </c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x14ac:dyDescent="0.25">
      <c r="A650" s="17">
        <v>25649</v>
      </c>
      <c r="B650" s="18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650" s="19" t="s">
        <v>12</v>
      </c>
      <c r="D650" s="19" t="s">
        <v>13</v>
      </c>
      <c r="E650" s="20" t="s">
        <v>14</v>
      </c>
      <c r="F650" s="20" t="s">
        <v>14</v>
      </c>
      <c r="G650" s="20" t="s">
        <v>14</v>
      </c>
      <c r="H650" s="20" t="s">
        <v>15</v>
      </c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x14ac:dyDescent="0.25">
      <c r="A651" s="17">
        <v>25650</v>
      </c>
      <c r="B651" s="18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651" s="19" t="s">
        <v>12</v>
      </c>
      <c r="D651" s="21"/>
      <c r="E651" s="20" t="s">
        <v>14</v>
      </c>
      <c r="F651" s="20" t="s">
        <v>14</v>
      </c>
      <c r="G651" s="20" t="s">
        <v>14</v>
      </c>
      <c r="H651" s="20" t="s">
        <v>14</v>
      </c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x14ac:dyDescent="0.25">
      <c r="A652" s="17">
        <v>25651</v>
      </c>
      <c r="B652" s="18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652" s="19" t="s">
        <v>12</v>
      </c>
      <c r="D652" s="19" t="s">
        <v>13</v>
      </c>
      <c r="E652" s="20" t="s">
        <v>14</v>
      </c>
      <c r="F652" s="20" t="s">
        <v>14</v>
      </c>
      <c r="G652" s="20" t="s">
        <v>14</v>
      </c>
      <c r="H652" s="20" t="s">
        <v>15</v>
      </c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x14ac:dyDescent="0.25">
      <c r="A653" s="17">
        <v>25652</v>
      </c>
      <c r="B653" s="18" t="str">
        <f>HYPERLINK("https://anphuoc.vinhlong.gov.vn/", "UBND Ủy ban nhân dân xã An Phước tỉnh Vĩnh Long")</f>
        <v>UBND Ủy ban nhân dân xã An Phước tỉnh Vĩnh Long</v>
      </c>
      <c r="C653" s="19" t="s">
        <v>12</v>
      </c>
      <c r="D653" s="21"/>
      <c r="E653" s="20" t="s">
        <v>14</v>
      </c>
      <c r="F653" s="20" t="s">
        <v>14</v>
      </c>
      <c r="G653" s="20" t="s">
        <v>14</v>
      </c>
      <c r="H653" s="20" t="s">
        <v>14</v>
      </c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x14ac:dyDescent="0.25">
      <c r="A654" s="17">
        <v>25653</v>
      </c>
      <c r="B654" s="18" t="str">
        <f>HYPERLINK("https://www.facebook.com/p/C%C3%B4ng-An-X%C3%A3-An-Qu%C3%BD-Qu%E1%BB%B3nh-Ph%E1%BB%A5-Th%C3%A1i-B%C3%ACnh-100079944631985/", "Công an xã An Quý tỉnh Thái Bình")</f>
        <v>Công an xã An Quý tỉnh Thái Bình</v>
      </c>
      <c r="C654" s="19" t="s">
        <v>12</v>
      </c>
      <c r="D654" s="19" t="s">
        <v>13</v>
      </c>
      <c r="E654" s="20" t="s">
        <v>14</v>
      </c>
      <c r="F654" s="20" t="s">
        <v>14</v>
      </c>
      <c r="G654" s="20" t="s">
        <v>14</v>
      </c>
      <c r="H654" s="20" t="s">
        <v>15</v>
      </c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x14ac:dyDescent="0.25">
      <c r="A655" s="17">
        <v>25654</v>
      </c>
      <c r="B655" s="18" t="str">
        <f>HYPERLINK("https://thaibinh.gov.vn/van-ban-phap-luat/van-ban-dieu-hanh/ve-viec-cho-phep-uy-ban-nhan-dan-xa-an-quy-huyen-quynh-phu-s.html", "UBND Ủy ban nhân dân xã An Quý tỉnh Thái Bình")</f>
        <v>UBND Ủy ban nhân dân xã An Quý tỉnh Thái Bình</v>
      </c>
      <c r="C655" s="19" t="s">
        <v>12</v>
      </c>
      <c r="D655" s="21"/>
      <c r="E655" s="20" t="s">
        <v>14</v>
      </c>
      <c r="F655" s="20" t="s">
        <v>14</v>
      </c>
      <c r="G655" s="20" t="s">
        <v>14</v>
      </c>
      <c r="H655" s="20" t="s">
        <v>14</v>
      </c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x14ac:dyDescent="0.25">
      <c r="A656" s="17">
        <v>25655</v>
      </c>
      <c r="B656" s="18" t="str">
        <f>HYPERLINK("https://www.facebook.com/p/C%C3%B4ng-an-x%C3%A3-An-Qui-Th%E1%BA%A1nh-Ph%C3%BA-B%E1%BA%BFn-Tre-100069547394799/", "Công an xã An Qui tỉnh Bến Tre")</f>
        <v>Công an xã An Qui tỉnh Bến Tre</v>
      </c>
      <c r="C656" s="19" t="s">
        <v>12</v>
      </c>
      <c r="D656" s="19" t="s">
        <v>13</v>
      </c>
      <c r="E656" s="20" t="s">
        <v>14</v>
      </c>
      <c r="F656" s="20" t="s">
        <v>14</v>
      </c>
      <c r="G656" s="20" t="s">
        <v>14</v>
      </c>
      <c r="H656" s="20" t="s">
        <v>15</v>
      </c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x14ac:dyDescent="0.25">
      <c r="A657" s="17">
        <v>25656</v>
      </c>
      <c r="B657" s="18" t="str">
        <f>HYPERLINK("https://csdl.bentre.gov.vn/Lists/VanBanChiDaoDieuHanh/DispForm.aspx?ID=789&amp;ContentTypeId=0x010013D40C43AE4D47C78EE7336BF64FB5D900F9B2BABB9E8AAC4D8F48FD887E17532C", "UBND Ủy ban nhân dân xã An Qui tỉnh Bến Tre")</f>
        <v>UBND Ủy ban nhân dân xã An Qui tỉnh Bến Tre</v>
      </c>
      <c r="C657" s="19" t="s">
        <v>12</v>
      </c>
      <c r="D657" s="21"/>
      <c r="E657" s="20" t="s">
        <v>14</v>
      </c>
      <c r="F657" s="20" t="s">
        <v>14</v>
      </c>
      <c r="G657" s="20" t="s">
        <v>14</v>
      </c>
      <c r="H657" s="20" t="s">
        <v>14</v>
      </c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x14ac:dyDescent="0.25">
      <c r="A658" s="17">
        <v>25657</v>
      </c>
      <c r="B658" s="18" t="s">
        <v>223</v>
      </c>
      <c r="C658" s="22" t="s">
        <v>14</v>
      </c>
      <c r="D658" s="19" t="s">
        <v>13</v>
      </c>
      <c r="E658" s="20" t="s">
        <v>14</v>
      </c>
      <c r="F658" s="20" t="s">
        <v>14</v>
      </c>
      <c r="G658" s="20" t="s">
        <v>14</v>
      </c>
      <c r="H658" s="20" t="s">
        <v>15</v>
      </c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x14ac:dyDescent="0.25">
      <c r="A659" s="17">
        <v>25658</v>
      </c>
      <c r="B659" s="18" t="str">
        <f>HYPERLINK("https://dongtrieu.quangninh.gov.vn/Trang/ChiTietBVGioiThieu.aspx?bvid=271", "UBND Ủy ban nhân dân xã An Sinh _x000D__x000D_
 _x000D__x000D_
  tỉnh Quảng Ninh")</f>
        <v>UBND Ủy ban nhân dân xã An Sinh _x000D__x000D_
 _x000D__x000D_
  tỉnh Quảng Ninh</v>
      </c>
      <c r="C659" s="19" t="s">
        <v>12</v>
      </c>
      <c r="D659" s="21"/>
      <c r="E659" s="20" t="s">
        <v>14</v>
      </c>
      <c r="F659" s="20" t="s">
        <v>14</v>
      </c>
      <c r="G659" s="20" t="s">
        <v>14</v>
      </c>
      <c r="H659" s="20" t="s">
        <v>14</v>
      </c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x14ac:dyDescent="0.25">
      <c r="A660" s="17">
        <v>25659</v>
      </c>
      <c r="B660" s="18" t="str">
        <f>HYPERLINK("https://www.facebook.com/p/Tu%E1%BB%95i-tr%E1%BA%BB-C%C3%B4ng-an-Th%C3%A1i-B%C3%ACnh-100068113789461/", "Công an xã An Thái _x000D__x000D_
 _x000D__x000D_
  tỉnh Quảng Ninh")</f>
        <v>Công an xã An Thái _x000D__x000D_
 _x000D__x000D_
  tỉnh Quảng Ninh</v>
      </c>
      <c r="C660" s="19" t="s">
        <v>12</v>
      </c>
      <c r="D660" s="19" t="s">
        <v>13</v>
      </c>
      <c r="E660" s="20" t="s">
        <v>14</v>
      </c>
      <c r="F660" s="20" t="s">
        <v>14</v>
      </c>
      <c r="G660" s="20" t="s">
        <v>14</v>
      </c>
      <c r="H660" s="20" t="s">
        <v>15</v>
      </c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x14ac:dyDescent="0.25">
      <c r="A661" s="17">
        <v>25660</v>
      </c>
      <c r="B661" s="18" t="str">
        <f>HYPERLINK("https://dongtrieu.quangninh.gov.vn/Trang/ChiTietBVGioiThieu.aspx?bvid=220", "UBND Ủy ban nhân dân xã An Thái _x000D__x000D_
 _x000D__x000D_
  tỉnh Quảng Ninh")</f>
        <v>UBND Ủy ban nhân dân xã An Thái _x000D__x000D_
 _x000D__x000D_
  tỉnh Quảng Ninh</v>
      </c>
      <c r="C661" s="19" t="s">
        <v>12</v>
      </c>
      <c r="D661" s="21"/>
      <c r="E661" s="20" t="s">
        <v>14</v>
      </c>
      <c r="F661" s="20" t="s">
        <v>14</v>
      </c>
      <c r="G661" s="20" t="s">
        <v>14</v>
      </c>
      <c r="H661" s="20" t="s">
        <v>14</v>
      </c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x14ac:dyDescent="0.25">
      <c r="A662" s="17">
        <v>25661</v>
      </c>
      <c r="B662" s="18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662" s="19" t="s">
        <v>12</v>
      </c>
      <c r="D662" s="19" t="s">
        <v>13</v>
      </c>
      <c r="E662" s="20" t="s">
        <v>14</v>
      </c>
      <c r="F662" s="20" t="s">
        <v>14</v>
      </c>
      <c r="G662" s="20" t="s">
        <v>14</v>
      </c>
      <c r="H662" s="20" t="s">
        <v>15</v>
      </c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x14ac:dyDescent="0.25">
      <c r="A663" s="17">
        <v>25662</v>
      </c>
      <c r="B663" s="18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663" s="19" t="s">
        <v>12</v>
      </c>
      <c r="D663" s="21"/>
      <c r="E663" s="20" t="s">
        <v>14</v>
      </c>
      <c r="F663" s="20" t="s">
        <v>14</v>
      </c>
      <c r="G663" s="20" t="s">
        <v>14</v>
      </c>
      <c r="H663" s="20" t="s">
        <v>14</v>
      </c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x14ac:dyDescent="0.25">
      <c r="A664" s="17">
        <v>25663</v>
      </c>
      <c r="B664" s="18" t="str">
        <f>HYPERLINK("https://www.facebook.com/Conganxathanhsonthanhhahaiduong/", "Công an xã An Thanh _x000D__x000D_
 _x000D__x000D_
  tỉnh Hải Dương")</f>
        <v>Công an xã An Thanh _x000D__x000D_
 _x000D__x000D_
  tỉnh Hải Dương</v>
      </c>
      <c r="C664" s="19" t="s">
        <v>12</v>
      </c>
      <c r="D664" s="19" t="s">
        <v>13</v>
      </c>
      <c r="E664" s="20" t="s">
        <v>14</v>
      </c>
      <c r="F664" s="20" t="s">
        <v>14</v>
      </c>
      <c r="G664" s="20" t="s">
        <v>14</v>
      </c>
      <c r="H664" s="20" t="s">
        <v>15</v>
      </c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x14ac:dyDescent="0.25">
      <c r="A665" s="17">
        <v>25664</v>
      </c>
      <c r="B665" s="18" t="str">
        <f>HYPERLINK("https://haiphong.gov.vn/", "UBND Ủy ban nhân dân xã An Thanh _x000D__x000D_
 _x000D__x000D_
  tỉnh Hải Dương")</f>
        <v>UBND Ủy ban nhân dân xã An Thanh _x000D__x000D_
 _x000D__x000D_
  tỉnh Hải Dương</v>
      </c>
      <c r="C665" s="19" t="s">
        <v>12</v>
      </c>
      <c r="D665" s="21"/>
      <c r="E665" s="20" t="s">
        <v>14</v>
      </c>
      <c r="F665" s="20" t="s">
        <v>14</v>
      </c>
      <c r="G665" s="20" t="s">
        <v>14</v>
      </c>
      <c r="H665" s="20" t="s">
        <v>14</v>
      </c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x14ac:dyDescent="0.25">
      <c r="A666" s="17">
        <v>25665</v>
      </c>
      <c r="B666" s="18" t="str">
        <f>HYPERLINK("https://www.facebook.com/p/Tu%E1%BB%95i-tr%E1%BA%BB-C%C3%B4ng-an-Th%C3%A1i-B%C3%ACnh-100068113789461/", "Công an xã An Thanh _x000D__x000D_
 _x000D__x000D_
  tỉnh Thái Bình")</f>
        <v>Công an xã An Thanh _x000D__x000D_
 _x000D__x000D_
  tỉnh Thái Bình</v>
      </c>
      <c r="C666" s="19" t="s">
        <v>12</v>
      </c>
      <c r="D666" s="19" t="s">
        <v>13</v>
      </c>
      <c r="E666" s="20" t="s">
        <v>14</v>
      </c>
      <c r="F666" s="20" t="s">
        <v>14</v>
      </c>
      <c r="G666" s="20" t="s">
        <v>14</v>
      </c>
      <c r="H666" s="20" t="s">
        <v>15</v>
      </c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x14ac:dyDescent="0.25">
      <c r="A667" s="17">
        <v>25666</v>
      </c>
      <c r="B667" s="18" t="str">
        <f>HYPERLINK("https://thaibinh.gov.vn/van-ban-phap-luat/van-ban-dieu-hanh/ve-viec-cho-phep-uy-ban-nhan-dan-xa-nam-thanh-huyen-tien-hai.html", "UBND Ủy ban nhân dân xã An Thanh _x000D__x000D_
 _x000D__x000D_
  tỉnh Thái Bình")</f>
        <v>UBND Ủy ban nhân dân xã An Thanh _x000D__x000D_
 _x000D__x000D_
  tỉnh Thái Bình</v>
      </c>
      <c r="C667" s="19" t="s">
        <v>12</v>
      </c>
      <c r="D667" s="21"/>
      <c r="E667" s="20" t="s">
        <v>14</v>
      </c>
      <c r="F667" s="20" t="s">
        <v>14</v>
      </c>
      <c r="G667" s="20" t="s">
        <v>14</v>
      </c>
      <c r="H667" s="20" t="s">
        <v>14</v>
      </c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x14ac:dyDescent="0.25">
      <c r="A668" s="17">
        <v>25667</v>
      </c>
      <c r="B668" s="18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68" s="19" t="s">
        <v>12</v>
      </c>
      <c r="D668" s="19" t="s">
        <v>13</v>
      </c>
      <c r="E668" s="20" t="s">
        <v>14</v>
      </c>
      <c r="F668" s="20" t="s">
        <v>14</v>
      </c>
      <c r="G668" s="20" t="s">
        <v>14</v>
      </c>
      <c r="H668" s="20" t="s">
        <v>15</v>
      </c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x14ac:dyDescent="0.25">
      <c r="A669" s="17">
        <v>25668</v>
      </c>
      <c r="B669" s="18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69" s="19" t="s">
        <v>12</v>
      </c>
      <c r="D669" s="21"/>
      <c r="E669" s="20" t="s">
        <v>14</v>
      </c>
      <c r="F669" s="20" t="s">
        <v>14</v>
      </c>
      <c r="G669" s="20" t="s">
        <v>14</v>
      </c>
      <c r="H669" s="20" t="s">
        <v>14</v>
      </c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x14ac:dyDescent="0.25">
      <c r="A670" s="17">
        <v>25669</v>
      </c>
      <c r="B670" s="18" t="str">
        <f>HYPERLINK("https://www.facebook.com/TuoitreCongantinhBinhDinh/", "Công an xã An Toàn _x000D__x000D_
 _x000D__x000D_
  tỉnh Bình Định")</f>
        <v>Công an xã An Toàn _x000D__x000D_
 _x000D__x000D_
  tỉnh Bình Định</v>
      </c>
      <c r="C670" s="19" t="s">
        <v>12</v>
      </c>
      <c r="D670" s="19" t="s">
        <v>13</v>
      </c>
      <c r="E670" s="20" t="s">
        <v>14</v>
      </c>
      <c r="F670" s="20" t="s">
        <v>14</v>
      </c>
      <c r="G670" s="20" t="s">
        <v>14</v>
      </c>
      <c r="H670" s="20" t="s">
        <v>15</v>
      </c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x14ac:dyDescent="0.25">
      <c r="A671" s="17">
        <v>25670</v>
      </c>
      <c r="B671" s="18" t="str">
        <f>HYPERLINK("http://antan.anlao.binhdinh.gov.vn/", "UBND Ủy ban nhân dân xã An Toàn _x000D__x000D_
 _x000D__x000D_
  tỉnh Bình Định")</f>
        <v>UBND Ủy ban nhân dân xã An Toàn _x000D__x000D_
 _x000D__x000D_
  tỉnh Bình Định</v>
      </c>
      <c r="C671" s="19" t="s">
        <v>12</v>
      </c>
      <c r="D671" s="21"/>
      <c r="E671" s="20" t="s">
        <v>14</v>
      </c>
      <c r="F671" s="20" t="s">
        <v>14</v>
      </c>
      <c r="G671" s="20" t="s">
        <v>14</v>
      </c>
      <c r="H671" s="20" t="s">
        <v>14</v>
      </c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x14ac:dyDescent="0.25">
      <c r="A672" s="17">
        <v>25671</v>
      </c>
      <c r="B672" s="18" t="str">
        <f>HYPERLINK("https://www.facebook.com/p/Tu%E1%BB%95i-tr%E1%BA%BB-C%C3%B4ng-an-Th%C3%A1i-B%C3%ACnh-100068113789461/", "Công an xã An Tràng _x000D__x000D_
 _x000D__x000D_
  tỉnh Thái Bình")</f>
        <v>Công an xã An Tràng _x000D__x000D_
 _x000D__x000D_
  tỉnh Thái Bình</v>
      </c>
      <c r="C672" s="19" t="s">
        <v>12</v>
      </c>
      <c r="D672" s="19" t="s">
        <v>13</v>
      </c>
      <c r="E672" s="20" t="s">
        <v>14</v>
      </c>
      <c r="F672" s="20" t="s">
        <v>14</v>
      </c>
      <c r="G672" s="20" t="s">
        <v>14</v>
      </c>
      <c r="H672" s="20" t="s">
        <v>15</v>
      </c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x14ac:dyDescent="0.25">
      <c r="A673" s="17">
        <v>25672</v>
      </c>
      <c r="B673" s="18" t="str">
        <f>HYPERLINK("https://thaibinh.gov.vn/van-ban-phap-luat/van-ban-dieu-hanh/ve-viec-cho-phep-uy-ban-nhan-dan-xa-an-trang-huyen-quynh-phu.html", "UBND Ủy ban nhân dân xã An Tràng _x000D__x000D_
 _x000D__x000D_
  tỉnh Thái Bình")</f>
        <v>UBND Ủy ban nhân dân xã An Tràng _x000D__x000D_
 _x000D__x000D_
  tỉnh Thái Bình</v>
      </c>
      <c r="C673" s="19" t="s">
        <v>12</v>
      </c>
      <c r="D673" s="21"/>
      <c r="E673" s="20" t="s">
        <v>14</v>
      </c>
      <c r="F673" s="20" t="s">
        <v>14</v>
      </c>
      <c r="G673" s="20" t="s">
        <v>14</v>
      </c>
      <c r="H673" s="20" t="s">
        <v>14</v>
      </c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x14ac:dyDescent="0.25">
      <c r="A674" s="17">
        <v>25673</v>
      </c>
      <c r="B674" s="18" t="s">
        <v>224</v>
      </c>
      <c r="C674" s="22" t="s">
        <v>14</v>
      </c>
      <c r="D674" s="19" t="s">
        <v>13</v>
      </c>
      <c r="E674" s="20" t="s">
        <v>14</v>
      </c>
      <c r="F674" s="20" t="s">
        <v>14</v>
      </c>
      <c r="G674" s="20" t="s">
        <v>14</v>
      </c>
      <c r="H674" s="20" t="s">
        <v>15</v>
      </c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x14ac:dyDescent="0.25">
      <c r="A675" s="17">
        <v>25674</v>
      </c>
      <c r="B675" s="18" t="str">
        <f>HYPERLINK("https://www.travinh.gov.vn/", "UBND Ủy ban nhân dân xã An Trường A _x000D__x000D_
 _x000D__x000D_
  tỉnh Trà Vinh")</f>
        <v>UBND Ủy ban nhân dân xã An Trường A _x000D__x000D_
 _x000D__x000D_
  tỉnh Trà Vinh</v>
      </c>
      <c r="C675" s="19" t="s">
        <v>12</v>
      </c>
      <c r="D675" s="21"/>
      <c r="E675" s="20" t="s">
        <v>14</v>
      </c>
      <c r="F675" s="20" t="s">
        <v>14</v>
      </c>
      <c r="G675" s="20" t="s">
        <v>14</v>
      </c>
      <c r="H675" s="20" t="s">
        <v>14</v>
      </c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x14ac:dyDescent="0.25">
      <c r="A676" s="17">
        <v>25675</v>
      </c>
      <c r="B676" s="18" t="str">
        <f>HYPERLINK("https://www.facebook.com/TuoitreCongantinhBinhDinh/", "Công an xã An Vinh _x000D__x000D_
 _x000D__x000D_
  tỉnh Bình Định")</f>
        <v>Công an xã An Vinh _x000D__x000D_
 _x000D__x000D_
  tỉnh Bình Định</v>
      </c>
      <c r="C676" s="19" t="s">
        <v>12</v>
      </c>
      <c r="D676" s="19" t="s">
        <v>13</v>
      </c>
      <c r="E676" s="20" t="s">
        <v>14</v>
      </c>
      <c r="F676" s="20" t="s">
        <v>14</v>
      </c>
      <c r="G676" s="20" t="s">
        <v>14</v>
      </c>
      <c r="H676" s="20" t="s">
        <v>15</v>
      </c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x14ac:dyDescent="0.25">
      <c r="A677" s="17">
        <v>25676</v>
      </c>
      <c r="B677" s="18" t="str">
        <f>HYPERLINK("https://vinhthanh.binhdinh.gov.vn/Index.aspx?P=B02&amp;M=61&amp;I=070754158", "UBND Ủy ban nhân dân xã An Vinh _x000D__x000D_
 _x000D__x000D_
  tỉnh Bình Định")</f>
        <v>UBND Ủy ban nhân dân xã An Vinh _x000D__x000D_
 _x000D__x000D_
  tỉnh Bình Định</v>
      </c>
      <c r="C677" s="19" t="s">
        <v>12</v>
      </c>
      <c r="D677" s="21"/>
      <c r="E677" s="20" t="s">
        <v>14</v>
      </c>
      <c r="F677" s="20" t="s">
        <v>14</v>
      </c>
      <c r="G677" s="20" t="s">
        <v>14</v>
      </c>
      <c r="H677" s="20" t="s">
        <v>14</v>
      </c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x14ac:dyDescent="0.25">
      <c r="A678" s="17">
        <v>25677</v>
      </c>
      <c r="B678" s="18" t="str">
        <f>HYPERLINK("https://www.facebook.com/ConganxaDongVinh/", "Công an xã An Vinh _x000D__x000D_
 _x000D__x000D_
  tỉnh Thái Bình")</f>
        <v>Công an xã An Vinh _x000D__x000D_
 _x000D__x000D_
  tỉnh Thái Bình</v>
      </c>
      <c r="C678" s="19" t="s">
        <v>12</v>
      </c>
      <c r="D678" s="19" t="s">
        <v>13</v>
      </c>
      <c r="E678" s="20" t="s">
        <v>14</v>
      </c>
      <c r="F678" s="20" t="s">
        <v>14</v>
      </c>
      <c r="G678" s="20" t="s">
        <v>14</v>
      </c>
      <c r="H678" s="20" t="s">
        <v>15</v>
      </c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x14ac:dyDescent="0.25">
      <c r="A679" s="17">
        <v>25678</v>
      </c>
      <c r="B679" s="18" t="str">
        <f>HYPERLINK("https://vuthu.thaibinh.gov.vn/", "UBND Ủy ban nhân dân xã An Vinh _x000D__x000D_
 _x000D__x000D_
  tỉnh Thái Bình")</f>
        <v>UBND Ủy ban nhân dân xã An Vinh _x000D__x000D_
 _x000D__x000D_
  tỉnh Thái Bình</v>
      </c>
      <c r="C679" s="19" t="s">
        <v>12</v>
      </c>
      <c r="D679" s="21"/>
      <c r="E679" s="20" t="s">
        <v>14</v>
      </c>
      <c r="F679" s="20" t="s">
        <v>14</v>
      </c>
      <c r="G679" s="20" t="s">
        <v>14</v>
      </c>
      <c r="H679" s="20" t="s">
        <v>14</v>
      </c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x14ac:dyDescent="0.25">
      <c r="A680" s="17">
        <v>25679</v>
      </c>
      <c r="B680" s="18" t="str">
        <f>HYPERLINK("https://www.facebook.com/ConganxaDongVinh/", "Công an xã An Vinh _x000D__x000D_
 _x000D__x000D_
  tỉnh Thái Bình")</f>
        <v>Công an xã An Vinh _x000D__x000D_
 _x000D__x000D_
  tỉnh Thái Bình</v>
      </c>
      <c r="C680" s="19" t="s">
        <v>12</v>
      </c>
      <c r="D680" s="19" t="s">
        <v>13</v>
      </c>
      <c r="E680" s="20" t="s">
        <v>14</v>
      </c>
      <c r="F680" s="20" t="s">
        <v>14</v>
      </c>
      <c r="G680" s="20" t="s">
        <v>14</v>
      </c>
      <c r="H680" s="20" t="s">
        <v>15</v>
      </c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x14ac:dyDescent="0.25">
      <c r="A681" s="17">
        <v>25680</v>
      </c>
      <c r="B681" s="18" t="str">
        <f>HYPERLINK("https://vuthu.thaibinh.gov.vn/", "UBND Ủy ban nhân dân xã An Vinh _x000D__x000D_
 _x000D__x000D_
  tỉnh Thái Bình")</f>
        <v>UBND Ủy ban nhân dân xã An Vinh _x000D__x000D_
 _x000D__x000D_
  tỉnh Thái Bình</v>
      </c>
      <c r="C681" s="19" t="s">
        <v>12</v>
      </c>
      <c r="D681" s="21"/>
      <c r="E681" s="20" t="s">
        <v>14</v>
      </c>
      <c r="F681" s="20" t="s">
        <v>14</v>
      </c>
      <c r="G681" s="20" t="s">
        <v>14</v>
      </c>
      <c r="H681" s="20" t="s">
        <v>14</v>
      </c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x14ac:dyDescent="0.25">
      <c r="A682" s="17">
        <v>25681</v>
      </c>
      <c r="B682" s="18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682" s="19" t="s">
        <v>12</v>
      </c>
      <c r="D682" s="19" t="s">
        <v>13</v>
      </c>
      <c r="E682" s="20" t="s">
        <v>14</v>
      </c>
      <c r="F682" s="20" t="s">
        <v>14</v>
      </c>
      <c r="G682" s="20" t="s">
        <v>14</v>
      </c>
      <c r="H682" s="20" t="s">
        <v>15</v>
      </c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x14ac:dyDescent="0.25">
      <c r="A683" s="17">
        <v>25682</v>
      </c>
      <c r="B683" s="18" t="str">
        <f>HYPERLINK("https://phubinh.thainguyen.gov.vn/xa-ban-dat", "UBND Ủy ban nhân dân xã Bàn Đạt tỉnh Thái Nguyên")</f>
        <v>UBND Ủy ban nhân dân xã Bàn Đạt tỉnh Thái Nguyên</v>
      </c>
      <c r="C683" s="19" t="s">
        <v>12</v>
      </c>
      <c r="D683" s="21"/>
      <c r="E683" s="20" t="s">
        <v>14</v>
      </c>
      <c r="F683" s="20" t="s">
        <v>14</v>
      </c>
      <c r="G683" s="20" t="s">
        <v>14</v>
      </c>
      <c r="H683" s="20" t="s">
        <v>14</v>
      </c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x14ac:dyDescent="0.25">
      <c r="A684" s="17">
        <v>25683</v>
      </c>
      <c r="B684" s="18" t="s">
        <v>61</v>
      </c>
      <c r="C684" s="22" t="s">
        <v>14</v>
      </c>
      <c r="D684" s="19" t="s">
        <v>13</v>
      </c>
      <c r="E684" s="20" t="s">
        <v>14</v>
      </c>
      <c r="F684" s="20" t="s">
        <v>14</v>
      </c>
      <c r="G684" s="20" t="s">
        <v>14</v>
      </c>
      <c r="H684" s="20" t="s">
        <v>15</v>
      </c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x14ac:dyDescent="0.25">
      <c r="A685" s="17">
        <v>25684</v>
      </c>
      <c r="B685" s="18" t="str">
        <f>HYPERLINK("https://vuthu.thaibinh.gov.vn/", "UBND Ủy ban nhân dân xã Bách Thuận tỉnh Thái Bình")</f>
        <v>UBND Ủy ban nhân dân xã Bách Thuận tỉnh Thái Bình</v>
      </c>
      <c r="C685" s="19" t="s">
        <v>12</v>
      </c>
      <c r="D685" s="21"/>
      <c r="E685" s="20" t="s">
        <v>14</v>
      </c>
      <c r="F685" s="20" t="s">
        <v>14</v>
      </c>
      <c r="G685" s="20" t="s">
        <v>14</v>
      </c>
      <c r="H685" s="20" t="s">
        <v>14</v>
      </c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x14ac:dyDescent="0.25">
      <c r="A686" s="17">
        <v>25685</v>
      </c>
      <c r="B686" s="18" t="s">
        <v>225</v>
      </c>
      <c r="C686" s="22" t="s">
        <v>14</v>
      </c>
      <c r="D686" s="19" t="s">
        <v>13</v>
      </c>
      <c r="E686" s="20" t="s">
        <v>14</v>
      </c>
      <c r="F686" s="20" t="s">
        <v>14</v>
      </c>
      <c r="G686" s="20" t="s">
        <v>14</v>
      </c>
      <c r="H686" s="20" t="s">
        <v>15</v>
      </c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x14ac:dyDescent="0.25">
      <c r="A687" s="17">
        <v>25686</v>
      </c>
      <c r="B687" s="18" t="str">
        <f>HYPERLINK("https://www.yenbai.gov.vn/noidung/tintuc/Pages/gioi-thieu-chi-tiet.aspx?ItemID=132&amp;l=Ditichcaptinh&amp;lv=4", "UBND Ủy ban nhân dân xã Báo Đáp _x000D__x000D_
 _x000D__x000D_
  tỉnh Thanh Hóa")</f>
        <v>UBND Ủy ban nhân dân xã Báo Đáp _x000D__x000D_
 _x000D__x000D_
  tỉnh Thanh Hóa</v>
      </c>
      <c r="C687" s="19" t="s">
        <v>12</v>
      </c>
      <c r="D687" s="21"/>
      <c r="E687" s="20" t="s">
        <v>14</v>
      </c>
      <c r="F687" s="20" t="s">
        <v>14</v>
      </c>
      <c r="G687" s="20" t="s">
        <v>14</v>
      </c>
      <c r="H687" s="20" t="s">
        <v>14</v>
      </c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x14ac:dyDescent="0.25">
      <c r="A688" s="17">
        <v>25687</v>
      </c>
      <c r="B688" s="18" t="str">
        <f>HYPERLINK("https://www.facebook.com/p/Tu%E1%BB%95i-tr%E1%BA%BB-C%C3%B4ng-an-TP-S%E1%BA%A7m-S%C6%A1n-100069346653553/?locale=te_IN", "Công an xã Bát Mọt tỉnh Thanh Hóa")</f>
        <v>Công an xã Bát Mọt tỉnh Thanh Hóa</v>
      </c>
      <c r="C688" s="19" t="s">
        <v>12</v>
      </c>
      <c r="D688" s="19" t="s">
        <v>13</v>
      </c>
      <c r="E688" s="20" t="s">
        <v>14</v>
      </c>
      <c r="F688" s="20" t="s">
        <v>14</v>
      </c>
      <c r="G688" s="20" t="s">
        <v>14</v>
      </c>
      <c r="H688" s="20" t="s">
        <v>15</v>
      </c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x14ac:dyDescent="0.25">
      <c r="A689" s="17">
        <v>25688</v>
      </c>
      <c r="B689" s="18" t="str">
        <f>HYPERLINK("https://batmot.thuongxuan.thanhhoa.gov.vn/", "UBND Ủy ban nhân dân xã Bát Mọt tỉnh Thanh Hóa")</f>
        <v>UBND Ủy ban nhân dân xã Bát Mọt tỉnh Thanh Hóa</v>
      </c>
      <c r="C689" s="19" t="s">
        <v>12</v>
      </c>
      <c r="D689" s="21"/>
      <c r="E689" s="20" t="s">
        <v>14</v>
      </c>
      <c r="F689" s="20" t="s">
        <v>14</v>
      </c>
      <c r="G689" s="20" t="s">
        <v>14</v>
      </c>
      <c r="H689" s="20" t="s">
        <v>14</v>
      </c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x14ac:dyDescent="0.25">
      <c r="A690" s="17">
        <v>25689</v>
      </c>
      <c r="B690" s="18" t="str">
        <f>HYPERLINK("https://www.facebook.com/p/C%C3%B4ng-an-x%C3%A3-B%C3%A3i-Tr%C3%A0nh-100057502027350/", "Công an xã Bãi Trành tỉnh Thanh Hóa")</f>
        <v>Công an xã Bãi Trành tỉnh Thanh Hóa</v>
      </c>
      <c r="C690" s="19" t="s">
        <v>12</v>
      </c>
      <c r="D690" s="19" t="s">
        <v>13</v>
      </c>
      <c r="E690" s="20" t="s">
        <v>14</v>
      </c>
      <c r="F690" s="20" t="s">
        <v>14</v>
      </c>
      <c r="G690" s="20" t="s">
        <v>14</v>
      </c>
      <c r="H690" s="20" t="s">
        <v>15</v>
      </c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x14ac:dyDescent="0.25">
      <c r="A691" s="17">
        <v>25690</v>
      </c>
      <c r="B691" s="18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91" s="19" t="s">
        <v>12</v>
      </c>
      <c r="D691" s="21"/>
      <c r="E691" s="20" t="s">
        <v>14</v>
      </c>
      <c r="F691" s="20" t="s">
        <v>14</v>
      </c>
      <c r="G691" s="20" t="s">
        <v>14</v>
      </c>
      <c r="H691" s="20" t="s">
        <v>14</v>
      </c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x14ac:dyDescent="0.25">
      <c r="A692" s="17">
        <v>25691</v>
      </c>
      <c r="B692" s="18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692" s="19" t="s">
        <v>12</v>
      </c>
      <c r="D692" s="19" t="s">
        <v>13</v>
      </c>
      <c r="E692" s="20" t="s">
        <v>14</v>
      </c>
      <c r="F692" s="20" t="s">
        <v>14</v>
      </c>
      <c r="G692" s="20" t="s">
        <v>14</v>
      </c>
      <c r="H692" s="20" t="s">
        <v>15</v>
      </c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x14ac:dyDescent="0.25">
      <c r="A693" s="17">
        <v>25692</v>
      </c>
      <c r="B693" s="18" t="str">
        <f>HYPERLINK("https://www.bacninh.gov.vn/web/xa-binh-dinh/uy-ban-nhan-dan", "UBND Ủy ban nhân dân xã Bình Định tỉnh Bắc Ninh")</f>
        <v>UBND Ủy ban nhân dân xã Bình Định tỉnh Bắc Ninh</v>
      </c>
      <c r="C693" s="19" t="s">
        <v>12</v>
      </c>
      <c r="D693" s="21"/>
      <c r="E693" s="20" t="s">
        <v>14</v>
      </c>
      <c r="F693" s="20" t="s">
        <v>14</v>
      </c>
      <c r="G693" s="20" t="s">
        <v>14</v>
      </c>
      <c r="H693" s="20" t="s">
        <v>14</v>
      </c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x14ac:dyDescent="0.25">
      <c r="A694" s="17">
        <v>25693</v>
      </c>
      <c r="B694" s="18" t="str">
        <f>HYPERLINK("https://www.facebook.com/p/C%C3%B4ng-an-x%C3%A3-Thanh-B%C3%ACnh-Th%E1%BB%8Bnh-huy%E1%BB%87n-%C4%90%E1%BB%A9c-Th%E1%BB%8D-t%E1%BB%89nh-H%C3%A0-T%C4%A9nh-100064085291262/", "Công an xã Bình An _x000D__x000D_
 _x000D__x000D_
  tỉnh Hà Tĩnh")</f>
        <v>Công an xã Bình An _x000D__x000D_
 _x000D__x000D_
  tỉnh Hà Tĩnh</v>
      </c>
      <c r="C694" s="19" t="s">
        <v>12</v>
      </c>
      <c r="D694" s="19" t="s">
        <v>13</v>
      </c>
      <c r="E694" s="20" t="s">
        <v>14</v>
      </c>
      <c r="F694" s="20" t="s">
        <v>14</v>
      </c>
      <c r="G694" s="20" t="s">
        <v>14</v>
      </c>
      <c r="H694" s="20" t="s">
        <v>15</v>
      </c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x14ac:dyDescent="0.25">
      <c r="A695" s="17">
        <v>25694</v>
      </c>
      <c r="B695" s="18" t="str">
        <f>HYPERLINK("https://www.quangninh.gov.vn/", "UBND Ủy ban nhân dân xã Bình An _x000D__x000D_
 _x000D__x000D_
  tỉnh Hà Tĩnh")</f>
        <v>UBND Ủy ban nhân dân xã Bình An _x000D__x000D_
 _x000D__x000D_
  tỉnh Hà Tĩnh</v>
      </c>
      <c r="C695" s="19" t="s">
        <v>12</v>
      </c>
      <c r="D695" s="21"/>
      <c r="E695" s="20" t="s">
        <v>14</v>
      </c>
      <c r="F695" s="20" t="s">
        <v>14</v>
      </c>
      <c r="G695" s="20" t="s">
        <v>14</v>
      </c>
      <c r="H695" s="20" t="s">
        <v>14</v>
      </c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x14ac:dyDescent="0.25">
      <c r="A696" s="17">
        <v>25695</v>
      </c>
      <c r="B696" s="18" t="str">
        <f>HYPERLINK("https://www.facebook.com/dtncatphp/", "Công an xã Bình Dân tỉnh Hải Dương")</f>
        <v>Công an xã Bình Dân tỉnh Hải Dương</v>
      </c>
      <c r="C696" s="19" t="s">
        <v>12</v>
      </c>
      <c r="D696" s="19" t="s">
        <v>13</v>
      </c>
      <c r="E696" s="20" t="s">
        <v>14</v>
      </c>
      <c r="F696" s="20" t="s">
        <v>14</v>
      </c>
      <c r="G696" s="20" t="s">
        <v>14</v>
      </c>
      <c r="H696" s="20" t="s">
        <v>15</v>
      </c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x14ac:dyDescent="0.25">
      <c r="A697" s="17">
        <v>25696</v>
      </c>
      <c r="B697" s="18" t="str">
        <f>HYPERLINK("https://www.quangninh.gov.vn/", "UBND Ủy ban nhân dân xã Bình Dân tỉnh Hải Dương")</f>
        <v>UBND Ủy ban nhân dân xã Bình Dân tỉnh Hải Dương</v>
      </c>
      <c r="C697" s="19" t="s">
        <v>12</v>
      </c>
      <c r="D697" s="21"/>
      <c r="E697" s="20" t="s">
        <v>14</v>
      </c>
      <c r="F697" s="20" t="s">
        <v>14</v>
      </c>
      <c r="G697" s="20" t="s">
        <v>14</v>
      </c>
      <c r="H697" s="20" t="s">
        <v>14</v>
      </c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x14ac:dyDescent="0.25">
      <c r="A698" s="17">
        <v>25697</v>
      </c>
      <c r="B698" s="18" t="str">
        <f>HYPERLINK("https://www.facebook.com/TuoitreConganCaoBang/", "Công an xã Bình Dương _x000D__x000D_
 _x000D__x000D_
  tỉnh Cao Bằng")</f>
        <v>Công an xã Bình Dương _x000D__x000D_
 _x000D__x000D_
  tỉnh Cao Bằng</v>
      </c>
      <c r="C698" s="19" t="s">
        <v>12</v>
      </c>
      <c r="D698" s="19" t="s">
        <v>13</v>
      </c>
      <c r="E698" s="20" t="s">
        <v>14</v>
      </c>
      <c r="F698" s="20" t="s">
        <v>14</v>
      </c>
      <c r="G698" s="20" t="s">
        <v>14</v>
      </c>
      <c r="H698" s="20" t="s">
        <v>15</v>
      </c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x14ac:dyDescent="0.25">
      <c r="A699" s="17">
        <v>25698</v>
      </c>
      <c r="B699" s="18" t="str">
        <f>HYPERLINK("https://binhduong.hoaan.caobang.gov.vn/", "UBND Ủy ban nhân dân xã Bình Dương _x000D__x000D_
 _x000D__x000D_
  tỉnh Cao Bằng")</f>
        <v>UBND Ủy ban nhân dân xã Bình Dương _x000D__x000D_
 _x000D__x000D_
  tỉnh Cao Bằng</v>
      </c>
      <c r="C699" s="19" t="s">
        <v>12</v>
      </c>
      <c r="D699" s="21"/>
      <c r="E699" s="20" t="s">
        <v>14</v>
      </c>
      <c r="F699" s="20" t="s">
        <v>14</v>
      </c>
      <c r="G699" s="20" t="s">
        <v>14</v>
      </c>
      <c r="H699" s="20" t="s">
        <v>14</v>
      </c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x14ac:dyDescent="0.25">
      <c r="A700" s="17">
        <v>25699</v>
      </c>
      <c r="B700" s="18" t="str">
        <f>HYPERLINK("https://www.facebook.com/TuoitreConganCaoBang/", "Công an xã Bình Dương _x000D__x000D_
 _x000D__x000D_
  tỉnh Cao Bằng")</f>
        <v>Công an xã Bình Dương _x000D__x000D_
 _x000D__x000D_
  tỉnh Cao Bằng</v>
      </c>
      <c r="C700" s="19" t="s">
        <v>12</v>
      </c>
      <c r="D700" s="19" t="s">
        <v>13</v>
      </c>
      <c r="E700" s="20" t="s">
        <v>14</v>
      </c>
      <c r="F700" s="20" t="s">
        <v>14</v>
      </c>
      <c r="G700" s="20" t="s">
        <v>14</v>
      </c>
      <c r="H700" s="20" t="s">
        <v>15</v>
      </c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x14ac:dyDescent="0.25">
      <c r="A701" s="17">
        <v>25700</v>
      </c>
      <c r="B701" s="18" t="str">
        <f>HYPERLINK("https://binhduong.hoaan.caobang.gov.vn/", "UBND Ủy ban nhân dân xã Bình Dương _x000D__x000D_
 _x000D__x000D_
  tỉnh Cao Bằng")</f>
        <v>UBND Ủy ban nhân dân xã Bình Dương _x000D__x000D_
 _x000D__x000D_
  tỉnh Cao Bằng</v>
      </c>
      <c r="C701" s="19" t="s">
        <v>12</v>
      </c>
      <c r="D701" s="21"/>
      <c r="E701" s="20" t="s">
        <v>14</v>
      </c>
      <c r="F701" s="20" t="s">
        <v>14</v>
      </c>
      <c r="G701" s="20" t="s">
        <v>14</v>
      </c>
      <c r="H701" s="20" t="s">
        <v>14</v>
      </c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x14ac:dyDescent="0.25">
      <c r="A702" s="17">
        <v>25701</v>
      </c>
      <c r="B702" s="18" t="str">
        <f>HYPERLINK("https://www.facebook.com/groups/1629646797172100/", "Công an xã Bình Kiều tỉnh Hưng Yên")</f>
        <v>Công an xã Bình Kiều tỉnh Hưng Yên</v>
      </c>
      <c r="C702" s="19" t="s">
        <v>12</v>
      </c>
      <c r="D702" s="19" t="s">
        <v>13</v>
      </c>
      <c r="E702" s="20" t="s">
        <v>14</v>
      </c>
      <c r="F702" s="20" t="s">
        <v>14</v>
      </c>
      <c r="G702" s="20" t="s">
        <v>14</v>
      </c>
      <c r="H702" s="20" t="s">
        <v>15</v>
      </c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x14ac:dyDescent="0.25">
      <c r="A703" s="17">
        <v>25702</v>
      </c>
      <c r="B703" s="18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703" s="19" t="s">
        <v>12</v>
      </c>
      <c r="D703" s="21"/>
      <c r="E703" s="20" t="s">
        <v>14</v>
      </c>
      <c r="F703" s="20" t="s">
        <v>14</v>
      </c>
      <c r="G703" s="20" t="s">
        <v>14</v>
      </c>
      <c r="H703" s="20" t="s">
        <v>14</v>
      </c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x14ac:dyDescent="0.25">
      <c r="A704" s="17">
        <v>25703</v>
      </c>
      <c r="B704" s="18" t="str">
        <f>HYPERLINK("https://www.facebook.com/p/C%C3%B4ng-an-x%C3%A3-B%C3%ACnh-L%E1%BB%A3i-100080218864775/", "Công an xã Bình Lợi _x000D__x000D_
 _x000D__x000D_
  tỉnh Đồng Nai")</f>
        <v>Công an xã Bình Lợi _x000D__x000D_
 _x000D__x000D_
  tỉnh Đồng Nai</v>
      </c>
      <c r="C704" s="19" t="s">
        <v>12</v>
      </c>
      <c r="D704" s="19" t="s">
        <v>13</v>
      </c>
      <c r="E704" s="20" t="s">
        <v>14</v>
      </c>
      <c r="F704" s="20" t="s">
        <v>14</v>
      </c>
      <c r="G704" s="20" t="s">
        <v>14</v>
      </c>
      <c r="H704" s="20" t="s">
        <v>15</v>
      </c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x14ac:dyDescent="0.25">
      <c r="A705" s="17">
        <v>25704</v>
      </c>
      <c r="B705" s="18" t="str">
        <f>HYPERLINK("https://vinhcuu.dongnai.gov.vn/Pages/newsdetail.aspx?NewsId=7540&amp;CatId=118", "UBND Ủy ban nhân dân xã Bình Lợi _x000D__x000D_
 _x000D__x000D_
  tỉnh Đồng Nai")</f>
        <v>UBND Ủy ban nhân dân xã Bình Lợi _x000D__x000D_
 _x000D__x000D_
  tỉnh Đồng Nai</v>
      </c>
      <c r="C705" s="19" t="s">
        <v>12</v>
      </c>
      <c r="D705" s="21"/>
      <c r="E705" s="20" t="s">
        <v>14</v>
      </c>
      <c r="F705" s="20" t="s">
        <v>14</v>
      </c>
      <c r="G705" s="20" t="s">
        <v>14</v>
      </c>
      <c r="H705" s="20" t="s">
        <v>14</v>
      </c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x14ac:dyDescent="0.25">
      <c r="A706" s="17">
        <v>25705</v>
      </c>
      <c r="B706" s="18" t="str">
        <f>HYPERLINK("https://www.facebook.com/tuoitreconganhuyenvanquan/", "Công an xã Bình La _x000D__x000D_
 _x000D__x000D_
  tỉnh Lạng Sơn")</f>
        <v>Công an xã Bình La _x000D__x000D_
 _x000D__x000D_
  tỉnh Lạng Sơn</v>
      </c>
      <c r="C706" s="19" t="s">
        <v>12</v>
      </c>
      <c r="D706" s="19" t="s">
        <v>13</v>
      </c>
      <c r="E706" s="20" t="s">
        <v>14</v>
      </c>
      <c r="F706" s="20" t="s">
        <v>14</v>
      </c>
      <c r="G706" s="20" t="s">
        <v>14</v>
      </c>
      <c r="H706" s="20" t="s">
        <v>15</v>
      </c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x14ac:dyDescent="0.25">
      <c r="A707" s="17">
        <v>25706</v>
      </c>
      <c r="B707" s="18" t="str">
        <f>HYPERLINK("https://binhgia.langson.gov.vn/", "UBND Ủy ban nhân dân xã Bình La _x000D__x000D_
 _x000D__x000D_
  tỉnh Lạng Sơn")</f>
        <v>UBND Ủy ban nhân dân xã Bình La _x000D__x000D_
 _x000D__x000D_
  tỉnh Lạng Sơn</v>
      </c>
      <c r="C707" s="19" t="s">
        <v>12</v>
      </c>
      <c r="D707" s="21"/>
      <c r="E707" s="20" t="s">
        <v>14</v>
      </c>
      <c r="F707" s="20" t="s">
        <v>14</v>
      </c>
      <c r="G707" s="20" t="s">
        <v>14</v>
      </c>
      <c r="H707" s="20" t="s">
        <v>14</v>
      </c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x14ac:dyDescent="0.25">
      <c r="A708" s="17">
        <v>25707</v>
      </c>
      <c r="B708" s="18" t="str">
        <f>HYPERLINK("https://www.facebook.com/tuoitreconganquangbinh/", "Công an xã Bình Nhân tỉnh Tuyên Quang")</f>
        <v>Công an xã Bình Nhân tỉnh Tuyên Quang</v>
      </c>
      <c r="C708" s="19" t="s">
        <v>12</v>
      </c>
      <c r="D708" s="19" t="s">
        <v>13</v>
      </c>
      <c r="E708" s="20" t="s">
        <v>14</v>
      </c>
      <c r="F708" s="20" t="s">
        <v>14</v>
      </c>
      <c r="G708" s="20" t="s">
        <v>14</v>
      </c>
      <c r="H708" s="20" t="s">
        <v>15</v>
      </c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x14ac:dyDescent="0.25">
      <c r="A709" s="17">
        <v>25708</v>
      </c>
      <c r="B709" s="18" t="str">
        <f>HYPERLINK("http://congbao.tuyenquang.gov.vn/van-ban/van-ban/trang-799.html", "UBND Ủy ban nhân dân xã Bình Nhân tỉnh Tuyên Quang")</f>
        <v>UBND Ủy ban nhân dân xã Bình Nhân tỉnh Tuyên Quang</v>
      </c>
      <c r="C709" s="19" t="s">
        <v>12</v>
      </c>
      <c r="D709" s="21"/>
      <c r="E709" s="20" t="s">
        <v>14</v>
      </c>
      <c r="F709" s="20" t="s">
        <v>14</v>
      </c>
      <c r="G709" s="20" t="s">
        <v>14</v>
      </c>
      <c r="H709" s="20" t="s">
        <v>14</v>
      </c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x14ac:dyDescent="0.25">
      <c r="A710" s="17">
        <v>25709</v>
      </c>
      <c r="B710" s="18" t="str">
        <f>HYPERLINK("https://www.facebook.com/p/C%C3%B4ng-an-x%C3%A3-B%C3%ACnh-Ph%C3%BA-_-B%E1%BA%BFn-Tre-100070546592431/", "Công an xã Bình Phú tỉnh Bến Tre")</f>
        <v>Công an xã Bình Phú tỉnh Bến Tre</v>
      </c>
      <c r="C710" s="19" t="s">
        <v>12</v>
      </c>
      <c r="D710" s="19" t="s">
        <v>13</v>
      </c>
      <c r="E710" s="20" t="s">
        <v>14</v>
      </c>
      <c r="F710" s="20" t="s">
        <v>14</v>
      </c>
      <c r="G710" s="20" t="s">
        <v>14</v>
      </c>
      <c r="H710" s="20" t="s">
        <v>15</v>
      </c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x14ac:dyDescent="0.25">
      <c r="A711" s="17">
        <v>25710</v>
      </c>
      <c r="B711" s="18" t="str">
        <f>HYPERLINK("https://binhphu.thanhphobentre.bentre.gov.vn/", "UBND Ủy ban nhân dân xã Bình Phú tỉnh Bến Tre")</f>
        <v>UBND Ủy ban nhân dân xã Bình Phú tỉnh Bến Tre</v>
      </c>
      <c r="C711" s="19" t="s">
        <v>12</v>
      </c>
      <c r="D711" s="21"/>
      <c r="E711" s="20" t="s">
        <v>14</v>
      </c>
      <c r="F711" s="20" t="s">
        <v>14</v>
      </c>
      <c r="G711" s="20" t="s">
        <v>14</v>
      </c>
      <c r="H711" s="20" t="s">
        <v>14</v>
      </c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x14ac:dyDescent="0.25">
      <c r="A712" s="17">
        <v>25711</v>
      </c>
      <c r="B712" s="18" t="str">
        <f>HYPERLINK("https://www.facebook.com/policebinhphu/", "Công an xã Bình Phú _x000D__x000D_
 _x000D__x000D_
  tỉnh Quảng Nam")</f>
        <v>Công an xã Bình Phú _x000D__x000D_
 _x000D__x000D_
  tỉnh Quảng Nam</v>
      </c>
      <c r="C712" s="19" t="s">
        <v>12</v>
      </c>
      <c r="D712" s="19" t="s">
        <v>13</v>
      </c>
      <c r="E712" s="20" t="s">
        <v>14</v>
      </c>
      <c r="F712" s="20" t="s">
        <v>14</v>
      </c>
      <c r="G712" s="20" t="s">
        <v>14</v>
      </c>
      <c r="H712" s="20" t="s">
        <v>15</v>
      </c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x14ac:dyDescent="0.25">
      <c r="A713" s="17">
        <v>25712</v>
      </c>
      <c r="B713" s="18" t="str">
        <f>HYPERLINK("http://binhphu.thangbinh.quangnam.gov.vn/", "UBND Ủy ban nhân dân xã Bình Phú _x000D__x000D_
 _x000D__x000D_
  tỉnh Quảng Nam")</f>
        <v>UBND Ủy ban nhân dân xã Bình Phú _x000D__x000D_
 _x000D__x000D_
  tỉnh Quảng Nam</v>
      </c>
      <c r="C713" s="19" t="s">
        <v>12</v>
      </c>
      <c r="D713" s="21"/>
      <c r="E713" s="20" t="s">
        <v>14</v>
      </c>
      <c r="F713" s="20" t="s">
        <v>14</v>
      </c>
      <c r="G713" s="20" t="s">
        <v>14</v>
      </c>
      <c r="H713" s="20" t="s">
        <v>14</v>
      </c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x14ac:dyDescent="0.25">
      <c r="A714" s="17">
        <v>25713</v>
      </c>
      <c r="B714" s="18" t="str">
        <f>HYPERLINK("https://www.facebook.com/BinhPhuPolice/", "Công an xã Bình Phú tỉnh Phú Thọ")</f>
        <v>Công an xã Bình Phú tỉnh Phú Thọ</v>
      </c>
      <c r="C714" s="19" t="s">
        <v>12</v>
      </c>
      <c r="D714" s="19" t="s">
        <v>13</v>
      </c>
      <c r="E714" s="20" t="s">
        <v>14</v>
      </c>
      <c r="F714" s="20" t="s">
        <v>14</v>
      </c>
      <c r="G714" s="20" t="s">
        <v>14</v>
      </c>
      <c r="H714" s="20" t="s">
        <v>15</v>
      </c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x14ac:dyDescent="0.25">
      <c r="A715" s="17">
        <v>25714</v>
      </c>
      <c r="B715" s="18" t="str">
        <f>HYPERLINK("http://binhphu.gocongtay.tiengiang.gov.vn/to-chuc-ve-bo-may-ubnd", "UBND Ủy ban nhân dân xã Bình Phú tỉnh Phú Thọ")</f>
        <v>UBND Ủy ban nhân dân xã Bình Phú tỉnh Phú Thọ</v>
      </c>
      <c r="C715" s="19" t="s">
        <v>12</v>
      </c>
      <c r="D715" s="21"/>
      <c r="E715" s="20" t="s">
        <v>14</v>
      </c>
      <c r="F715" s="20" t="s">
        <v>14</v>
      </c>
      <c r="G715" s="20" t="s">
        <v>14</v>
      </c>
      <c r="H715" s="20" t="s">
        <v>14</v>
      </c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x14ac:dyDescent="0.25">
      <c r="A716" s="17">
        <v>25715</v>
      </c>
      <c r="B716" s="18" t="str">
        <f>HYPERLINK("https://www.facebook.com/p/C%C3%B4ng-an-x%C3%A3-B%C3%ACnh-Ph%C3%BA-huy%E1%BB%87n-C%C3%A0ng-Long-100064608517276/", "Công an xã Bình Phú tỉnh Trà Vinh")</f>
        <v>Công an xã Bình Phú tỉnh Trà Vinh</v>
      </c>
      <c r="C716" s="19" t="s">
        <v>12</v>
      </c>
      <c r="D716" s="19" t="s">
        <v>13</v>
      </c>
      <c r="E716" s="20" t="s">
        <v>14</v>
      </c>
      <c r="F716" s="20" t="s">
        <v>14</v>
      </c>
      <c r="G716" s="20" t="s">
        <v>14</v>
      </c>
      <c r="H716" s="20" t="s">
        <v>15</v>
      </c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x14ac:dyDescent="0.25">
      <c r="A717" s="17">
        <v>25716</v>
      </c>
      <c r="B717" s="18" t="str">
        <f>HYPERLINK("https://binhphu.canglong.travinh.gov.vn/", "UBND Ủy ban nhân dân xã Bình Phú tỉnh Trà Vinh")</f>
        <v>UBND Ủy ban nhân dân xã Bình Phú tỉnh Trà Vinh</v>
      </c>
      <c r="C717" s="19" t="s">
        <v>12</v>
      </c>
      <c r="D717" s="21"/>
      <c r="E717" s="20" t="s">
        <v>14</v>
      </c>
      <c r="F717" s="20" t="s">
        <v>14</v>
      </c>
      <c r="G717" s="20" t="s">
        <v>14</v>
      </c>
      <c r="H717" s="20" t="s">
        <v>14</v>
      </c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x14ac:dyDescent="0.25">
      <c r="A718" s="17">
        <v>25717</v>
      </c>
      <c r="B718" s="18" t="s">
        <v>226</v>
      </c>
      <c r="C718" s="22" t="s">
        <v>14</v>
      </c>
      <c r="D718" s="19" t="s">
        <v>13</v>
      </c>
      <c r="E718" s="20" t="s">
        <v>14</v>
      </c>
      <c r="F718" s="20" t="s">
        <v>14</v>
      </c>
      <c r="G718" s="20" t="s">
        <v>14</v>
      </c>
      <c r="H718" s="20" t="s">
        <v>15</v>
      </c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x14ac:dyDescent="0.25">
      <c r="A719" s="17">
        <v>25718</v>
      </c>
      <c r="B719" s="18" t="str">
        <f>HYPERLINK("https://xabinhphuoc.binhson.quangngai.gov.vn/uy-ban-nhan-dan", "UBND Ủy ban nhân dân xã Bình Phước _x000D__x000D_
 _x000D__x000D_
  tỉnh Quảng Ngãi")</f>
        <v>UBND Ủy ban nhân dân xã Bình Phước _x000D__x000D_
 _x000D__x000D_
  tỉnh Quảng Ngãi</v>
      </c>
      <c r="C719" s="19" t="s">
        <v>12</v>
      </c>
      <c r="D719" s="21"/>
      <c r="E719" s="20" t="s">
        <v>14</v>
      </c>
      <c r="F719" s="20" t="s">
        <v>14</v>
      </c>
      <c r="G719" s="20" t="s">
        <v>14</v>
      </c>
      <c r="H719" s="20" t="s">
        <v>14</v>
      </c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x14ac:dyDescent="0.25">
      <c r="A720" s="17">
        <v>25719</v>
      </c>
      <c r="B720" s="18" t="str">
        <f>HYPERLINK("https://www.facebook.com/policebinhque/", "Công an xã Bình Quế _x000D__x000D_
 _x000D__x000D_
  tỉnh Quảng Nam")</f>
        <v>Công an xã Bình Quế _x000D__x000D_
 _x000D__x000D_
  tỉnh Quảng Nam</v>
      </c>
      <c r="C720" s="19" t="s">
        <v>12</v>
      </c>
      <c r="D720" s="19" t="s">
        <v>13</v>
      </c>
      <c r="E720" s="20" t="s">
        <v>14</v>
      </c>
      <c r="F720" s="20" t="s">
        <v>14</v>
      </c>
      <c r="G720" s="20" t="s">
        <v>14</v>
      </c>
      <c r="H720" s="20" t="s">
        <v>15</v>
      </c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x14ac:dyDescent="0.25">
      <c r="A721" s="17">
        <v>25720</v>
      </c>
      <c r="B721" s="18" t="str">
        <f>HYPERLINK("https://thangbinh.quangnam.gov.vn/webcenter/portal/thangbinh/pages_danh-ba?deptId=1825", "UBND Ủy ban nhân dân xã Bình Quế _x000D__x000D_
 _x000D__x000D_
  tỉnh Quảng Nam")</f>
        <v>UBND Ủy ban nhân dân xã Bình Quế _x000D__x000D_
 _x000D__x000D_
  tỉnh Quảng Nam</v>
      </c>
      <c r="C721" s="19" t="s">
        <v>12</v>
      </c>
      <c r="D721" s="21"/>
      <c r="E721" s="20" t="s">
        <v>14</v>
      </c>
      <c r="F721" s="20" t="s">
        <v>14</v>
      </c>
      <c r="G721" s="20" t="s">
        <v>14</v>
      </c>
      <c r="H721" s="20" t="s">
        <v>14</v>
      </c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x14ac:dyDescent="0.25">
      <c r="A722" s="17">
        <v>25721</v>
      </c>
      <c r="B722" s="18" t="str">
        <f>HYPERLINK("https://www.facebook.com/conganhuyenLacSon/", "Công an xã Bình Sơn tỉnh Hòa Bình")</f>
        <v>Công an xã Bình Sơn tỉnh Hòa Bình</v>
      </c>
      <c r="C722" s="19" t="s">
        <v>12</v>
      </c>
      <c r="D722" s="19" t="s">
        <v>13</v>
      </c>
      <c r="E722" s="20" t="s">
        <v>14</v>
      </c>
      <c r="F722" s="20" t="s">
        <v>14</v>
      </c>
      <c r="G722" s="20" t="s">
        <v>14</v>
      </c>
      <c r="H722" s="20" t="s">
        <v>15</v>
      </c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x14ac:dyDescent="0.25">
      <c r="A723" s="17">
        <v>25722</v>
      </c>
      <c r="B723" s="18" t="str">
        <f>HYPERLINK("https://binhson.quangngai.gov.vn/", "UBND Ủy ban nhân dân xã Bình Sơn tỉnh Hòa Bình")</f>
        <v>UBND Ủy ban nhân dân xã Bình Sơn tỉnh Hòa Bình</v>
      </c>
      <c r="C723" s="19" t="s">
        <v>12</v>
      </c>
      <c r="D723" s="21"/>
      <c r="E723" s="20" t="s">
        <v>14</v>
      </c>
      <c r="F723" s="20" t="s">
        <v>14</v>
      </c>
      <c r="G723" s="20" t="s">
        <v>14</v>
      </c>
      <c r="H723" s="20" t="s">
        <v>14</v>
      </c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x14ac:dyDescent="0.25">
      <c r="A724" s="17">
        <v>25723</v>
      </c>
      <c r="B724" s="18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724" s="19" t="s">
        <v>12</v>
      </c>
      <c r="D724" s="19" t="s">
        <v>13</v>
      </c>
      <c r="E724" s="20" t="s">
        <v>14</v>
      </c>
      <c r="F724" s="20" t="s">
        <v>14</v>
      </c>
      <c r="G724" s="20" t="s">
        <v>14</v>
      </c>
      <c r="H724" s="20" t="s">
        <v>15</v>
      </c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x14ac:dyDescent="0.25">
      <c r="A725" s="17">
        <v>25724</v>
      </c>
      <c r="B725" s="18" t="str">
        <f>HYPERLINK("https://bacgiang.gov.vn/web/ubnd-xa-binh-son", "UBND Ủy ban nhân dân xã Bình Sơn tỉnh Bắc Giang")</f>
        <v>UBND Ủy ban nhân dân xã Bình Sơn tỉnh Bắc Giang</v>
      </c>
      <c r="C725" s="19" t="s">
        <v>12</v>
      </c>
      <c r="D725" s="21"/>
      <c r="E725" s="20" t="s">
        <v>14</v>
      </c>
      <c r="F725" s="20" t="s">
        <v>14</v>
      </c>
      <c r="G725" s="20" t="s">
        <v>14</v>
      </c>
      <c r="H725" s="20" t="s">
        <v>14</v>
      </c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x14ac:dyDescent="0.25">
      <c r="A726" s="17">
        <v>25725</v>
      </c>
      <c r="B726" s="18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726" s="19" t="s">
        <v>12</v>
      </c>
      <c r="D726" s="19" t="s">
        <v>13</v>
      </c>
      <c r="E726" s="20" t="s">
        <v>62</v>
      </c>
      <c r="F726" s="20" t="s">
        <v>14</v>
      </c>
      <c r="G726" s="20" t="s">
        <v>14</v>
      </c>
      <c r="H726" s="20" t="s">
        <v>63</v>
      </c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x14ac:dyDescent="0.25">
      <c r="A727" s="17">
        <v>25726</v>
      </c>
      <c r="B727" s="18" t="str">
        <f>HYPERLINK("https://binhson.trieuson.thanhhoa.gov.vn/uy-ban-nhan-dan", "UBND Ủy ban nhân dân xã Bình Sơn tỉnh Thanh Hóa")</f>
        <v>UBND Ủy ban nhân dân xã Bình Sơn tỉnh Thanh Hóa</v>
      </c>
      <c r="C727" s="19" t="s">
        <v>12</v>
      </c>
      <c r="D727" s="21"/>
      <c r="E727" s="20" t="s">
        <v>14</v>
      </c>
      <c r="F727" s="20" t="s">
        <v>14</v>
      </c>
      <c r="G727" s="20" t="s">
        <v>14</v>
      </c>
      <c r="H727" s="20" t="s">
        <v>14</v>
      </c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x14ac:dyDescent="0.25">
      <c r="A728" s="17">
        <v>25727</v>
      </c>
      <c r="B728" s="18" t="str">
        <f>HYPERLINK("https://www.facebook.com/TuoitreCongantinhBinhDinh/", "Công an xã Bình Tường _x000D__x000D_
 _x000D__x000D_
  tỉnh Bình Định")</f>
        <v>Công an xã Bình Tường _x000D__x000D_
 _x000D__x000D_
  tỉnh Bình Định</v>
      </c>
      <c r="C728" s="19" t="s">
        <v>12</v>
      </c>
      <c r="D728" s="19" t="s">
        <v>13</v>
      </c>
      <c r="E728" s="20" t="s">
        <v>14</v>
      </c>
      <c r="F728" s="20" t="s">
        <v>14</v>
      </c>
      <c r="G728" s="20" t="s">
        <v>14</v>
      </c>
      <c r="H728" s="20" t="s">
        <v>15</v>
      </c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x14ac:dyDescent="0.25">
      <c r="A729" s="17">
        <v>25728</v>
      </c>
      <c r="B729" s="18" t="str">
        <f>HYPERLINK("http://binhtuong.tayson.binhdinh.gov.vn/", "UBND Ủy ban nhân dân xã Bình Tường _x000D__x000D_
 _x000D__x000D_
  tỉnh Bình Định")</f>
        <v>UBND Ủy ban nhân dân xã Bình Tường _x000D__x000D_
 _x000D__x000D_
  tỉnh Bình Định</v>
      </c>
      <c r="C729" s="19" t="s">
        <v>12</v>
      </c>
      <c r="D729" s="21"/>
      <c r="E729" s="20" t="s">
        <v>14</v>
      </c>
      <c r="F729" s="20" t="s">
        <v>14</v>
      </c>
      <c r="G729" s="20" t="s">
        <v>14</v>
      </c>
      <c r="H729" s="20" t="s">
        <v>14</v>
      </c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x14ac:dyDescent="0.25">
      <c r="A730" s="17">
        <v>25729</v>
      </c>
      <c r="B730" s="18" t="s">
        <v>64</v>
      </c>
      <c r="C730" s="22" t="s">
        <v>14</v>
      </c>
      <c r="D730" s="19" t="s">
        <v>13</v>
      </c>
      <c r="E730" s="20" t="s">
        <v>14</v>
      </c>
      <c r="F730" s="20" t="s">
        <v>14</v>
      </c>
      <c r="G730" s="20" t="s">
        <v>14</v>
      </c>
      <c r="H730" s="20" t="s">
        <v>15</v>
      </c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x14ac:dyDescent="0.25">
      <c r="A731" s="17">
        <v>25730</v>
      </c>
      <c r="B731" s="18" t="str">
        <f>HYPERLINK("https://binhthanh.dinhhoa.thainguyen.gov.vn/uy-ban-nhan-dan", "UBND Ủy ban nhân dân xã Bình Thành tỉnh Thái Nguyên")</f>
        <v>UBND Ủy ban nhân dân xã Bình Thành tỉnh Thái Nguyên</v>
      </c>
      <c r="C731" s="19" t="s">
        <v>12</v>
      </c>
      <c r="D731" s="21"/>
      <c r="E731" s="20" t="s">
        <v>14</v>
      </c>
      <c r="F731" s="20" t="s">
        <v>14</v>
      </c>
      <c r="G731" s="20" t="s">
        <v>14</v>
      </c>
      <c r="H731" s="20" t="s">
        <v>14</v>
      </c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x14ac:dyDescent="0.25">
      <c r="A732" s="17">
        <v>25731</v>
      </c>
      <c r="B732" s="18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732" s="19" t="s">
        <v>12</v>
      </c>
      <c r="D732" s="19" t="s">
        <v>13</v>
      </c>
      <c r="E732" s="20" t="s">
        <v>14</v>
      </c>
      <c r="F732" s="20" t="s">
        <v>14</v>
      </c>
      <c r="G732" s="20" t="s">
        <v>14</v>
      </c>
      <c r="H732" s="20" t="s">
        <v>15</v>
      </c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x14ac:dyDescent="0.25">
      <c r="A733" s="17">
        <v>25732</v>
      </c>
      <c r="B733" s="18" t="str">
        <f>HYPERLINK("https://binhdinh.gov.vn/", "UBND Ủy ban nhân dân xã Bình Thành tỉnh Bình Định")</f>
        <v>UBND Ủy ban nhân dân xã Bình Thành tỉnh Bình Định</v>
      </c>
      <c r="C733" s="19" t="s">
        <v>12</v>
      </c>
      <c r="D733" s="21"/>
      <c r="E733" s="20" t="s">
        <v>14</v>
      </c>
      <c r="F733" s="20" t="s">
        <v>14</v>
      </c>
      <c r="G733" s="20" t="s">
        <v>14</v>
      </c>
      <c r="H733" s="20" t="s">
        <v>14</v>
      </c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x14ac:dyDescent="0.25">
      <c r="A734" s="17">
        <v>25733</v>
      </c>
      <c r="B734" s="18" t="str">
        <f>HYPERLINK("https://www.facebook.com/p/C%C3%B4ng-an-x%C3%A3-B%C3%ACnh-Th%E1%BA%AFng-100069268735091/", "Công an xã Bình Thắng tỉnh Hòa Bình")</f>
        <v>Công an xã Bình Thắng tỉnh Hòa Bình</v>
      </c>
      <c r="C734" s="19" t="s">
        <v>12</v>
      </c>
      <c r="D734" s="19" t="s">
        <v>13</v>
      </c>
      <c r="E734" s="20" t="s">
        <v>14</v>
      </c>
      <c r="F734" s="20" t="s">
        <v>14</v>
      </c>
      <c r="G734" s="20" t="s">
        <v>14</v>
      </c>
      <c r="H734" s="20" t="s">
        <v>15</v>
      </c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x14ac:dyDescent="0.25">
      <c r="A735" s="17">
        <v>25734</v>
      </c>
      <c r="B735" s="18" t="str">
        <f>HYPERLINK("https://binhdai.bentre.gov.vn/binhthang", "UBND Ủy ban nhân dân xã Bình Thắng tỉnh Hòa Bình")</f>
        <v>UBND Ủy ban nhân dân xã Bình Thắng tỉnh Hòa Bình</v>
      </c>
      <c r="C735" s="19" t="s">
        <v>12</v>
      </c>
      <c r="D735" s="21"/>
      <c r="E735" s="20" t="s">
        <v>14</v>
      </c>
      <c r="F735" s="20" t="s">
        <v>14</v>
      </c>
      <c r="G735" s="20" t="s">
        <v>14</v>
      </c>
      <c r="H735" s="20" t="s">
        <v>14</v>
      </c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x14ac:dyDescent="0.25">
      <c r="A736" s="17">
        <v>25735</v>
      </c>
      <c r="B736" s="18" t="s">
        <v>65</v>
      </c>
      <c r="C736" s="22" t="s">
        <v>14</v>
      </c>
      <c r="D736" s="19" t="s">
        <v>13</v>
      </c>
      <c r="E736" s="20" t="s">
        <v>14</v>
      </c>
      <c r="F736" s="20" t="s">
        <v>14</v>
      </c>
      <c r="G736" s="20" t="s">
        <v>14</v>
      </c>
      <c r="H736" s="20" t="s">
        <v>15</v>
      </c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x14ac:dyDescent="0.25">
      <c r="A737" s="17">
        <v>25736</v>
      </c>
      <c r="B737" s="18" t="str">
        <f>HYPERLINK("https://hoabinhthanh.chauthanh.angiang.gov.vn/", "UBND Ủy ban nhân dân xã Bình Thanh tỉnh Hòa Bình")</f>
        <v>UBND Ủy ban nhân dân xã Bình Thanh tỉnh Hòa Bình</v>
      </c>
      <c r="C737" s="19" t="s">
        <v>12</v>
      </c>
      <c r="D737" s="21"/>
      <c r="E737" s="20" t="s">
        <v>14</v>
      </c>
      <c r="F737" s="20" t="s">
        <v>14</v>
      </c>
      <c r="G737" s="20" t="s">
        <v>14</v>
      </c>
      <c r="H737" s="20" t="s">
        <v>14</v>
      </c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x14ac:dyDescent="0.25">
      <c r="A738" s="17">
        <v>25737</v>
      </c>
      <c r="B738" s="18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738" s="19" t="s">
        <v>12</v>
      </c>
      <c r="D738" s="19" t="s">
        <v>13</v>
      </c>
      <c r="E738" s="20" t="s">
        <v>14</v>
      </c>
      <c r="F738" s="20" t="s">
        <v>14</v>
      </c>
      <c r="G738" s="20" t="s">
        <v>14</v>
      </c>
      <c r="H738" s="20" t="s">
        <v>15</v>
      </c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x14ac:dyDescent="0.25">
      <c r="A739" s="17">
        <v>25738</v>
      </c>
      <c r="B739" s="18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739" s="19" t="s">
        <v>12</v>
      </c>
      <c r="D739" s="21"/>
      <c r="E739" s="20" t="s">
        <v>14</v>
      </c>
      <c r="F739" s="20" t="s">
        <v>14</v>
      </c>
      <c r="G739" s="20" t="s">
        <v>14</v>
      </c>
      <c r="H739" s="20" t="s">
        <v>14</v>
      </c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x14ac:dyDescent="0.25">
      <c r="A740" s="17">
        <v>25739</v>
      </c>
      <c r="B740" s="18" t="str">
        <f>HYPERLINK("https://www.facebook.com/policebinhtri/", "Công an xã Bình Trị _x000D__x000D_
 _x000D__x000D_
  tỉnh Quảng Nam")</f>
        <v>Công an xã Bình Trị _x000D__x000D_
 _x000D__x000D_
  tỉnh Quảng Nam</v>
      </c>
      <c r="C740" s="19" t="s">
        <v>12</v>
      </c>
      <c r="D740" s="19" t="s">
        <v>13</v>
      </c>
      <c r="E740" s="20" t="s">
        <v>14</v>
      </c>
      <c r="F740" s="20" t="s">
        <v>14</v>
      </c>
      <c r="G740" s="20" t="s">
        <v>14</v>
      </c>
      <c r="H740" s="20" t="s">
        <v>15</v>
      </c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x14ac:dyDescent="0.25">
      <c r="A741" s="17">
        <v>25740</v>
      </c>
      <c r="B741" s="18" t="str">
        <f>HYPERLINK("http://binhtri.thangbinh.quangnam.gov.vn/", "UBND Ủy ban nhân dân xã Bình Trị _x000D__x000D_
 _x000D__x000D_
  tỉnh Quảng Nam")</f>
        <v>UBND Ủy ban nhân dân xã Bình Trị _x000D__x000D_
 _x000D__x000D_
  tỉnh Quảng Nam</v>
      </c>
      <c r="C741" s="19" t="s">
        <v>12</v>
      </c>
      <c r="D741" s="21"/>
      <c r="E741" s="20" t="s">
        <v>14</v>
      </c>
      <c r="F741" s="20" t="s">
        <v>14</v>
      </c>
      <c r="G741" s="20" t="s">
        <v>14</v>
      </c>
      <c r="H741" s="20" t="s">
        <v>14</v>
      </c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x14ac:dyDescent="0.25">
      <c r="A742" s="17">
        <v>25741</v>
      </c>
      <c r="B742" s="18" t="str">
        <f>HYPERLINK("https://www.facebook.com/3818558638220466/", "Công an xã Bình Xuyên tỉnh Hải Dương")</f>
        <v>Công an xã Bình Xuyên tỉnh Hải Dương</v>
      </c>
      <c r="C742" s="19" t="s">
        <v>12</v>
      </c>
      <c r="D742" s="19" t="s">
        <v>13</v>
      </c>
      <c r="E742" s="20" t="s">
        <v>14</v>
      </c>
      <c r="F742" s="20" t="s">
        <v>14</v>
      </c>
      <c r="G742" s="20" t="s">
        <v>14</v>
      </c>
      <c r="H742" s="20" t="s">
        <v>15</v>
      </c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x14ac:dyDescent="0.25">
      <c r="A743" s="17">
        <v>25742</v>
      </c>
      <c r="B743" s="18" t="str">
        <f>HYPERLINK("http://binhxuyen.binhgiang.haiduong.gov.vn/", "UBND Ủy ban nhân dân xã Bình Xuyên tỉnh Hải Dương")</f>
        <v>UBND Ủy ban nhân dân xã Bình Xuyên tỉnh Hải Dương</v>
      </c>
      <c r="C743" s="19" t="s">
        <v>12</v>
      </c>
      <c r="D743" s="21"/>
      <c r="E743" s="20" t="s">
        <v>14</v>
      </c>
      <c r="F743" s="20" t="s">
        <v>14</v>
      </c>
      <c r="G743" s="20" t="s">
        <v>14</v>
      </c>
      <c r="H743" s="20" t="s">
        <v>14</v>
      </c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x14ac:dyDescent="0.25">
      <c r="A744" s="17">
        <v>25743</v>
      </c>
      <c r="B744" s="18" t="str">
        <f>HYPERLINK("https://www.facebook.com/p/C%C3%B4ng-an-x%C3%A3-B%C3%ACnh-Y%C3%AAn-100067540547454/", "Công an xã Bình Yên _x000D__x000D_
 _x000D__x000D_
  tỉnh Thái Nguyên")</f>
        <v>Công an xã Bình Yên _x000D__x000D_
 _x000D__x000D_
  tỉnh Thái Nguyên</v>
      </c>
      <c r="C744" s="19" t="s">
        <v>12</v>
      </c>
      <c r="D744" s="19" t="s">
        <v>13</v>
      </c>
      <c r="E744" s="20" t="s">
        <v>14</v>
      </c>
      <c r="F744" s="20" t="s">
        <v>14</v>
      </c>
      <c r="G744" s="20" t="s">
        <v>14</v>
      </c>
      <c r="H744" s="20" t="s">
        <v>15</v>
      </c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x14ac:dyDescent="0.25">
      <c r="A745" s="17">
        <v>25744</v>
      </c>
      <c r="B745" s="18" t="str">
        <f>HYPERLINK("https://binhyen.dinhhoa.thainguyen.gov.vn/uy-ban-nhan-dan", "UBND Ủy ban nhân dân xã Bình Yên _x000D__x000D_
 _x000D__x000D_
  tỉnh Thái Nguyên")</f>
        <v>UBND Ủy ban nhân dân xã Bình Yên _x000D__x000D_
 _x000D__x000D_
  tỉnh Thái Nguyên</v>
      </c>
      <c r="C745" s="19" t="s">
        <v>12</v>
      </c>
      <c r="D745" s="21"/>
      <c r="E745" s="20" t="s">
        <v>14</v>
      </c>
      <c r="F745" s="20" t="s">
        <v>14</v>
      </c>
      <c r="G745" s="20" t="s">
        <v>14</v>
      </c>
      <c r="H745" s="20" t="s">
        <v>14</v>
      </c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x14ac:dyDescent="0.25">
      <c r="A746" s="17">
        <v>25745</v>
      </c>
      <c r="B746" s="18" t="str">
        <f>HYPERLINK("https://www.facebook.com/p/Tu%E1%BB%95i-tr%E1%BA%BB-C%C3%B4ng-an-Th%C3%A0nh-ph%E1%BB%91-V%C4%A9nh-Y%C3%AAn-100066497717181/?locale=gl_ES", "Công an xã Bình Yên _x000D__x000D_
 _x000D__x000D_
  tỉnh Tuyên Quang")</f>
        <v>Công an xã Bình Yên _x000D__x000D_
 _x000D__x000D_
  tỉnh Tuyên Quang</v>
      </c>
      <c r="C746" s="19" t="s">
        <v>12</v>
      </c>
      <c r="D746" s="19" t="s">
        <v>13</v>
      </c>
      <c r="E746" s="20" t="s">
        <v>14</v>
      </c>
      <c r="F746" s="20" t="s">
        <v>14</v>
      </c>
      <c r="G746" s="20" t="s">
        <v>14</v>
      </c>
      <c r="H746" s="20" t="s">
        <v>15</v>
      </c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x14ac:dyDescent="0.25">
      <c r="A747" s="17">
        <v>25746</v>
      </c>
      <c r="B747" s="18" t="str">
        <f>HYPERLINK("http://congbao.tuyenquang.gov.vn/van-ban/noi-ban-hanh/ubnd-huyen-ham-yen.html", "UBND Ủy ban nhân dân xã Bình Yên _x000D__x000D_
 _x000D__x000D_
  tỉnh Tuyên Quang")</f>
        <v>UBND Ủy ban nhân dân xã Bình Yên _x000D__x000D_
 _x000D__x000D_
  tỉnh Tuyên Quang</v>
      </c>
      <c r="C747" s="19" t="s">
        <v>12</v>
      </c>
      <c r="D747" s="21"/>
      <c r="E747" s="20" t="s">
        <v>14</v>
      </c>
      <c r="F747" s="20" t="s">
        <v>14</v>
      </c>
      <c r="G747" s="20" t="s">
        <v>14</v>
      </c>
      <c r="H747" s="20" t="s">
        <v>14</v>
      </c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x14ac:dyDescent="0.25">
      <c r="A748" s="17">
        <v>25747</v>
      </c>
      <c r="B748" s="18" t="s">
        <v>227</v>
      </c>
      <c r="C748" s="22" t="s">
        <v>14</v>
      </c>
      <c r="D748" s="19" t="s">
        <v>13</v>
      </c>
      <c r="E748" s="20" t="s">
        <v>14</v>
      </c>
      <c r="F748" s="20" t="s">
        <v>14</v>
      </c>
      <c r="G748" s="20" t="s">
        <v>14</v>
      </c>
      <c r="H748" s="20" t="s">
        <v>15</v>
      </c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x14ac:dyDescent="0.25">
      <c r="A749" s="17">
        <v>25748</v>
      </c>
      <c r="B749" s="18" t="str">
        <f>HYPERLINK("https://sotnmt.hatinh.gov.vn/sotnmt/plugin_upload/preview/news/3549/7953/Ductho.pdf", "UBND Ủy ban nhân dân xã Bùi La Nhân _x000D__x000D_
 _x000D__x000D_
  tỉnh Hà Tĩnh")</f>
        <v>UBND Ủy ban nhân dân xã Bùi La Nhân _x000D__x000D_
 _x000D__x000D_
  tỉnh Hà Tĩnh</v>
      </c>
      <c r="C749" s="19" t="s">
        <v>12</v>
      </c>
      <c r="D749" s="21"/>
      <c r="E749" s="20" t="s">
        <v>14</v>
      </c>
      <c r="F749" s="20" t="s">
        <v>14</v>
      </c>
      <c r="G749" s="20" t="s">
        <v>14</v>
      </c>
      <c r="H749" s="20" t="s">
        <v>14</v>
      </c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x14ac:dyDescent="0.25">
      <c r="A750" s="17">
        <v>25749</v>
      </c>
      <c r="B750" s="18" t="s">
        <v>66</v>
      </c>
      <c r="C750" s="22" t="s">
        <v>14</v>
      </c>
      <c r="D750" s="19" t="s">
        <v>13</v>
      </c>
      <c r="E750" s="20" t="s">
        <v>14</v>
      </c>
      <c r="F750" s="20" t="s">
        <v>14</v>
      </c>
      <c r="G750" s="20" t="s">
        <v>14</v>
      </c>
      <c r="H750" s="20" t="s">
        <v>15</v>
      </c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x14ac:dyDescent="0.25">
      <c r="A751" s="17">
        <v>25750</v>
      </c>
      <c r="B751" s="18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751" s="19" t="s">
        <v>12</v>
      </c>
      <c r="D751" s="21"/>
      <c r="E751" s="20" t="s">
        <v>14</v>
      </c>
      <c r="F751" s="20" t="s">
        <v>14</v>
      </c>
      <c r="G751" s="20" t="s">
        <v>14</v>
      </c>
      <c r="H751" s="20" t="s">
        <v>14</v>
      </c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x14ac:dyDescent="0.25">
      <c r="A752" s="17">
        <v>25751</v>
      </c>
      <c r="B752" s="18" t="str">
        <f>HYPERLINK("https://www.facebook.com/p/C%C3%B4ng-an-x%C3%A3-B%E1%BA%A1ch-Long-100083207503327/", "Công an xã Bạch Long tỉnh Nam Định")</f>
        <v>Công an xã Bạch Long tỉnh Nam Định</v>
      </c>
      <c r="C752" s="19" t="s">
        <v>12</v>
      </c>
      <c r="D752" s="19" t="s">
        <v>13</v>
      </c>
      <c r="E752" s="20" t="s">
        <v>14</v>
      </c>
      <c r="F752" s="20" t="s">
        <v>14</v>
      </c>
      <c r="G752" s="20" t="s">
        <v>14</v>
      </c>
      <c r="H752" s="20" t="s">
        <v>15</v>
      </c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x14ac:dyDescent="0.25">
      <c r="A753" s="17">
        <v>25752</v>
      </c>
      <c r="B753" s="18" t="str">
        <f>HYPERLINK("https://bachlong.namdinh.gov.vn/co-cau-to-chuc", "UBND Ủy ban nhân dân xã Bạch Long tỉnh Nam Định")</f>
        <v>UBND Ủy ban nhân dân xã Bạch Long tỉnh Nam Định</v>
      </c>
      <c r="C753" s="19" t="s">
        <v>12</v>
      </c>
      <c r="D753" s="21"/>
      <c r="E753" s="20" t="s">
        <v>14</v>
      </c>
      <c r="F753" s="20" t="s">
        <v>14</v>
      </c>
      <c r="G753" s="20" t="s">
        <v>14</v>
      </c>
      <c r="H753" s="20" t="s">
        <v>14</v>
      </c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x14ac:dyDescent="0.25">
      <c r="A754" s="17">
        <v>25753</v>
      </c>
      <c r="B754" s="18" t="str">
        <f>HYPERLINK("https://www.facebook.com/DoanThanhnienCongantinhLaoCai/", "Công an xã Bản Cái tỉnh Lào Cai")</f>
        <v>Công an xã Bản Cái tỉnh Lào Cai</v>
      </c>
      <c r="C754" s="19" t="s">
        <v>12</v>
      </c>
      <c r="D754" s="19" t="s">
        <v>13</v>
      </c>
      <c r="E754" s="20" t="s">
        <v>14</v>
      </c>
      <c r="F754" s="20" t="s">
        <v>14</v>
      </c>
      <c r="G754" s="20" t="s">
        <v>14</v>
      </c>
      <c r="H754" s="20" t="s">
        <v>15</v>
      </c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x14ac:dyDescent="0.25">
      <c r="A755" s="17">
        <v>25754</v>
      </c>
      <c r="B755" s="18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755" s="19" t="s">
        <v>12</v>
      </c>
      <c r="D755" s="21"/>
      <c r="E755" s="20" t="s">
        <v>14</v>
      </c>
      <c r="F755" s="20" t="s">
        <v>14</v>
      </c>
      <c r="G755" s="20" t="s">
        <v>14</v>
      </c>
      <c r="H755" s="20" t="s">
        <v>14</v>
      </c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x14ac:dyDescent="0.25">
      <c r="A756" s="17">
        <v>25755</v>
      </c>
      <c r="B756" s="18" t="s">
        <v>67</v>
      </c>
      <c r="C756" s="22" t="s">
        <v>14</v>
      </c>
      <c r="D756" s="19" t="s">
        <v>13</v>
      </c>
      <c r="E756" s="20" t="s">
        <v>14</v>
      </c>
      <c r="F756" s="20" t="s">
        <v>14</v>
      </c>
      <c r="G756" s="20" t="s">
        <v>14</v>
      </c>
      <c r="H756" s="20" t="s">
        <v>15</v>
      </c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x14ac:dyDescent="0.25">
      <c r="A757" s="17">
        <v>25756</v>
      </c>
      <c r="B757" s="18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57" s="19" t="s">
        <v>12</v>
      </c>
      <c r="D757" s="21"/>
      <c r="E757" s="20" t="s">
        <v>14</v>
      </c>
      <c r="F757" s="20" t="s">
        <v>14</v>
      </c>
      <c r="G757" s="20" t="s">
        <v>14</v>
      </c>
      <c r="H757" s="20" t="s">
        <v>14</v>
      </c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x14ac:dyDescent="0.25">
      <c r="A758" s="17">
        <v>25757</v>
      </c>
      <c r="B758" s="18" t="str">
        <f>HYPERLINK("https://www.facebook.com/people/C%C3%B4ng-an-x%C3%A3-B%E1%BA%A3n-Ngo%E1%BA%A1i/100080170030689/", "Công an xã Bản Ngoại _x000D__x000D_
 _x000D__x000D_
  tỉnh Thái Nguyên")</f>
        <v>Công an xã Bản Ngoại _x000D__x000D_
 _x000D__x000D_
  tỉnh Thái Nguyên</v>
      </c>
      <c r="C758" s="19" t="s">
        <v>12</v>
      </c>
      <c r="D758" s="19" t="s">
        <v>13</v>
      </c>
      <c r="E758" s="20" t="s">
        <v>68</v>
      </c>
      <c r="F758" s="20" t="s">
        <v>14</v>
      </c>
      <c r="G758" s="20" t="s">
        <v>69</v>
      </c>
      <c r="H758" s="20" t="s">
        <v>14</v>
      </c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x14ac:dyDescent="0.25">
      <c r="A759" s="17">
        <v>25758</v>
      </c>
      <c r="B759" s="18" t="str">
        <f>HYPERLINK("https://banngoai.daitu.thainguyen.gov.vn/", "UBND Ủy ban nhân dân xã Bản Ngoại _x000D__x000D_
 _x000D__x000D_
  tỉnh Thái Nguyên")</f>
        <v>UBND Ủy ban nhân dân xã Bản Ngoại _x000D__x000D_
 _x000D__x000D_
  tỉnh Thái Nguyên</v>
      </c>
      <c r="C759" s="19" t="s">
        <v>12</v>
      </c>
      <c r="D759" s="21"/>
      <c r="E759" s="20" t="s">
        <v>14</v>
      </c>
      <c r="F759" s="20" t="s">
        <v>14</v>
      </c>
      <c r="G759" s="20" t="s">
        <v>14</v>
      </c>
      <c r="H759" s="20" t="s">
        <v>14</v>
      </c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x14ac:dyDescent="0.25">
      <c r="A760" s="17">
        <v>25759</v>
      </c>
      <c r="B760" s="18" t="s">
        <v>228</v>
      </c>
      <c r="C760" s="22" t="s">
        <v>14</v>
      </c>
      <c r="D760" s="19" t="s">
        <v>13</v>
      </c>
      <c r="E760" s="20" t="s">
        <v>14</v>
      </c>
      <c r="F760" s="20" t="s">
        <v>14</v>
      </c>
      <c r="G760" s="20" t="s">
        <v>14</v>
      </c>
      <c r="H760" s="20" t="s">
        <v>15</v>
      </c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x14ac:dyDescent="0.25">
      <c r="A761" s="17">
        <v>25760</v>
      </c>
      <c r="B761" s="18" t="str">
        <f>HYPERLINK("https://yenbai.gov.vn/noidung/tintuc/Pages/chi-tiet-tin-tuc.aspx?ItemID=3737&amp;l=TinSoNganhDiaphuong", "UBND Ủy ban nhân dân xã Bảo Hưng _x000D__x000D_
 _x000D__x000D_
  tỉnh Yên Bái")</f>
        <v>UBND Ủy ban nhân dân xã Bảo Hưng _x000D__x000D_
 _x000D__x000D_
  tỉnh Yên Bái</v>
      </c>
      <c r="C761" s="19" t="s">
        <v>12</v>
      </c>
      <c r="D761" s="21"/>
      <c r="E761" s="20" t="s">
        <v>14</v>
      </c>
      <c r="F761" s="20" t="s">
        <v>14</v>
      </c>
      <c r="G761" s="20" t="s">
        <v>14</v>
      </c>
      <c r="H761" s="20" t="s">
        <v>14</v>
      </c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x14ac:dyDescent="0.25">
      <c r="A762" s="17">
        <v>25761</v>
      </c>
      <c r="B762" s="18" t="str">
        <f>HYPERLINK("https://www.facebook.com/p/C%C3%B4ng-an-x%C3%A3-B%E1%BA%A3o-Hi%E1%BB%87u-huy%E1%BB%87n-Y%C3%AAn-Thu%E1%BB%B7-t%E1%BB%89nh-Ho%C3%A0-B%C3%ACnh-100066450291824/", "Công an xã Bảo Hiệu tỉnh Hòa Bình")</f>
        <v>Công an xã Bảo Hiệu tỉnh Hòa Bình</v>
      </c>
      <c r="C762" s="19" t="s">
        <v>12</v>
      </c>
      <c r="D762" s="19" t="s">
        <v>13</v>
      </c>
      <c r="E762" s="20" t="s">
        <v>14</v>
      </c>
      <c r="F762" s="20" t="s">
        <v>14</v>
      </c>
      <c r="G762" s="20" t="s">
        <v>14</v>
      </c>
      <c r="H762" s="20" t="s">
        <v>15</v>
      </c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x14ac:dyDescent="0.25">
      <c r="A763" s="17">
        <v>25762</v>
      </c>
      <c r="B763" s="18" t="str">
        <f>HYPERLINK("https://xabaohieu.hoabinh.gov.vn/", "UBND Ủy ban nhân dân xã Bảo Hiệu tỉnh Hòa Bình")</f>
        <v>UBND Ủy ban nhân dân xã Bảo Hiệu tỉnh Hòa Bình</v>
      </c>
      <c r="C763" s="19" t="s">
        <v>12</v>
      </c>
      <c r="D763" s="21"/>
      <c r="E763" s="20" t="s">
        <v>14</v>
      </c>
      <c r="F763" s="20" t="s">
        <v>14</v>
      </c>
      <c r="G763" s="20" t="s">
        <v>14</v>
      </c>
      <c r="H763" s="20" t="s">
        <v>14</v>
      </c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x14ac:dyDescent="0.25">
      <c r="A764" s="17">
        <v>25763</v>
      </c>
      <c r="B764" s="18" t="str">
        <f>HYPERLINK("https://www.facebook.com/2989507731110964", "Công an xã Bảo Linh tỉnh Thái Nguyên")</f>
        <v>Công an xã Bảo Linh tỉnh Thái Nguyên</v>
      </c>
      <c r="C764" s="19" t="s">
        <v>12</v>
      </c>
      <c r="D764" s="19" t="s">
        <v>13</v>
      </c>
      <c r="E764" s="20" t="s">
        <v>14</v>
      </c>
      <c r="F764" s="20" t="s">
        <v>14</v>
      </c>
      <c r="G764" s="20" t="s">
        <v>14</v>
      </c>
      <c r="H764" s="20" t="s">
        <v>15</v>
      </c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x14ac:dyDescent="0.25">
      <c r="A765" s="17">
        <v>25764</v>
      </c>
      <c r="B765" s="18" t="str">
        <f>HYPERLINK("https://baolinh.dinhhoa.thainguyen.gov.vn/uy-ban-nhan-dan", "UBND Ủy ban nhân dân xã Bảo Linh tỉnh Thái Nguyên")</f>
        <v>UBND Ủy ban nhân dân xã Bảo Linh tỉnh Thái Nguyên</v>
      </c>
      <c r="C765" s="19" t="s">
        <v>12</v>
      </c>
      <c r="D765" s="21"/>
      <c r="E765" s="20" t="s">
        <v>14</v>
      </c>
      <c r="F765" s="20" t="s">
        <v>14</v>
      </c>
      <c r="G765" s="20" t="s">
        <v>14</v>
      </c>
      <c r="H765" s="20" t="s">
        <v>14</v>
      </c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x14ac:dyDescent="0.25">
      <c r="A766" s="17">
        <v>25765</v>
      </c>
      <c r="B766" s="18" t="str">
        <f>HYPERLINK("https://www.facebook.com/p/C%C3%B4ng-an-x%C3%A3-B%E1%BA%A3o-Nam-K%E1%BB%B3-S%C6%A1n-100066796596867/", "Công an xã Bảo Nam tỉnh Nghệ An")</f>
        <v>Công an xã Bảo Nam tỉnh Nghệ An</v>
      </c>
      <c r="C766" s="19" t="s">
        <v>12</v>
      </c>
      <c r="D766" s="19" t="s">
        <v>13</v>
      </c>
      <c r="E766" s="20" t="s">
        <v>14</v>
      </c>
      <c r="F766" s="20" t="s">
        <v>14</v>
      </c>
      <c r="G766" s="20" t="s">
        <v>14</v>
      </c>
      <c r="H766" s="20" t="s">
        <v>15</v>
      </c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x14ac:dyDescent="0.25">
      <c r="A767" s="17">
        <v>25766</v>
      </c>
      <c r="B767" s="18" t="str">
        <f>HYPERLINK("https://kyson.nghean.gov.vn/cac-xa-thi-tran/lanh-dao-cac-xa-thi-tran-524648", "UBND Ủy ban nhân dân xã Bảo Nam tỉnh Nghệ An")</f>
        <v>UBND Ủy ban nhân dân xã Bảo Nam tỉnh Nghệ An</v>
      </c>
      <c r="C767" s="19" t="s">
        <v>12</v>
      </c>
      <c r="D767" s="21"/>
      <c r="E767" s="20" t="s">
        <v>14</v>
      </c>
      <c r="F767" s="20" t="s">
        <v>14</v>
      </c>
      <c r="G767" s="20" t="s">
        <v>14</v>
      </c>
      <c r="H767" s="20" t="s">
        <v>14</v>
      </c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x14ac:dyDescent="0.25">
      <c r="A768" s="17">
        <v>25767</v>
      </c>
      <c r="B768" s="18" t="str">
        <f>HYPERLINK("https://www.facebook.com/p/Tu%E1%BB%95i-tr%E1%BA%BB-C%C3%B4ng-an-Th%C3%A0nh-ph%E1%BB%91-V%C4%A9nh-Y%C3%AAn-100066497717181/?locale=gl_ES", "Công an xã Bảo Thành _x000D__x000D_
 _x000D__x000D_
  tỉnh Nghệ An")</f>
        <v>Công an xã Bảo Thành _x000D__x000D_
 _x000D__x000D_
  tỉnh Nghệ An</v>
      </c>
      <c r="C768" s="19" t="s">
        <v>12</v>
      </c>
      <c r="D768" s="19" t="s">
        <v>13</v>
      </c>
      <c r="E768" s="20" t="s">
        <v>14</v>
      </c>
      <c r="F768" s="20" t="s">
        <v>14</v>
      </c>
      <c r="G768" s="20" t="s">
        <v>14</v>
      </c>
      <c r="H768" s="20" t="s">
        <v>15</v>
      </c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x14ac:dyDescent="0.25">
      <c r="A769" s="17">
        <v>25768</v>
      </c>
      <c r="B769" s="18" t="str">
        <f>HYPERLINK("https://baothanh.yenthanh.nghean.gov.vn/", "UBND Ủy ban nhân dân xã Bảo Thành _x000D__x000D_
 _x000D__x000D_
  tỉnh Nghệ An")</f>
        <v>UBND Ủy ban nhân dân xã Bảo Thành _x000D__x000D_
 _x000D__x000D_
  tỉnh Nghệ An</v>
      </c>
      <c r="C769" s="19" t="s">
        <v>12</v>
      </c>
      <c r="D769" s="21"/>
      <c r="E769" s="20" t="s">
        <v>14</v>
      </c>
      <c r="F769" s="20" t="s">
        <v>14</v>
      </c>
      <c r="G769" s="20" t="s">
        <v>14</v>
      </c>
      <c r="H769" s="20" t="s">
        <v>14</v>
      </c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x14ac:dyDescent="0.25">
      <c r="A770" s="17">
        <v>25769</v>
      </c>
      <c r="B770" s="18" t="s">
        <v>70</v>
      </c>
      <c r="C770" s="22" t="s">
        <v>14</v>
      </c>
      <c r="D770" s="19" t="s">
        <v>13</v>
      </c>
      <c r="E770" s="20" t="s">
        <v>14</v>
      </c>
      <c r="F770" s="20" t="s">
        <v>14</v>
      </c>
      <c r="G770" s="20" t="s">
        <v>14</v>
      </c>
      <c r="H770" s="20" t="s">
        <v>15</v>
      </c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x14ac:dyDescent="0.25">
      <c r="A771" s="17">
        <v>25770</v>
      </c>
      <c r="B771" s="18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771" s="19" t="s">
        <v>12</v>
      </c>
      <c r="D771" s="21"/>
      <c r="E771" s="20" t="s">
        <v>14</v>
      </c>
      <c r="F771" s="20" t="s">
        <v>14</v>
      </c>
      <c r="G771" s="20" t="s">
        <v>14</v>
      </c>
      <c r="H771" s="20" t="s">
        <v>14</v>
      </c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x14ac:dyDescent="0.25">
      <c r="A772" s="17">
        <v>25771</v>
      </c>
      <c r="B772" s="18" t="str">
        <f>HYPERLINK("https://www.facebook.com/p/C%C3%B4ng-an-X%C3%A3-B%E1%BA%A3o-Thu%E1%BA%ADn-100075881573880/", "Công an xã Bảo Thuận _x000D__x000D_
 _x000D__x000D_
  tỉnh Đồng Nai")</f>
        <v>Công an xã Bảo Thuận _x000D__x000D_
 _x000D__x000D_
  tỉnh Đồng Nai</v>
      </c>
      <c r="C772" s="19" t="s">
        <v>12</v>
      </c>
      <c r="D772" s="19" t="s">
        <v>13</v>
      </c>
      <c r="E772" s="20" t="s">
        <v>14</v>
      </c>
      <c r="F772" s="20" t="s">
        <v>14</v>
      </c>
      <c r="G772" s="20" t="s">
        <v>14</v>
      </c>
      <c r="H772" s="20" t="s">
        <v>15</v>
      </c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x14ac:dyDescent="0.25">
      <c r="A773" s="17">
        <v>25772</v>
      </c>
      <c r="B773" s="18" t="str">
        <f>HYPERLINK("https://lamdong.gov.vn/sites/dilinh/hethongchinhtri/ubndhuyen/xathitran/SitePages/xa-bao-thuan.aspx", "UBND Ủy ban nhân dân xã Bảo Thuận _x000D__x000D_
 _x000D__x000D_
  tỉnh Đồng Nai")</f>
        <v>UBND Ủy ban nhân dân xã Bảo Thuận _x000D__x000D_
 _x000D__x000D_
  tỉnh Đồng Nai</v>
      </c>
      <c r="C773" s="19" t="s">
        <v>12</v>
      </c>
      <c r="D773" s="21"/>
      <c r="E773" s="20" t="s">
        <v>14</v>
      </c>
      <c r="F773" s="20" t="s">
        <v>14</v>
      </c>
      <c r="G773" s="20" t="s">
        <v>14</v>
      </c>
      <c r="H773" s="20" t="s">
        <v>14</v>
      </c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x14ac:dyDescent="0.25">
      <c r="A774" s="17">
        <v>25773</v>
      </c>
      <c r="B774" s="18" t="str">
        <f>HYPERLINK("https://www.facebook.com/NamHaiNew/?locale=fr_CA", "Công an xã Bắc Hải _x000D__x000D_
 _x000D__x000D_
  tỉnh Thái Bình")</f>
        <v>Công an xã Bắc Hải _x000D__x000D_
 _x000D__x000D_
  tỉnh Thái Bình</v>
      </c>
      <c r="C774" s="19" t="s">
        <v>12</v>
      </c>
      <c r="D774" s="19" t="s">
        <v>13</v>
      </c>
      <c r="E774" s="20" t="s">
        <v>14</v>
      </c>
      <c r="F774" s="20" t="s">
        <v>14</v>
      </c>
      <c r="G774" s="20" t="s">
        <v>14</v>
      </c>
      <c r="H774" s="20" t="s">
        <v>15</v>
      </c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x14ac:dyDescent="0.25">
      <c r="A775" s="17">
        <v>25774</v>
      </c>
      <c r="B775" s="18" t="str">
        <f>HYPERLINK("https://thaibinh.gov.vn/van-ban-phap-luat/van-ban-dieu-hanh/ve-viec-cho-phep-uy-ban-nhan-dan-xa-bac-hai-huyen-tien-hai-c.html", "UBND Ủy ban nhân dân xã Bắc Hải _x000D__x000D_
 _x000D__x000D_
  tỉnh Thái Bình")</f>
        <v>UBND Ủy ban nhân dân xã Bắc Hải _x000D__x000D_
 _x000D__x000D_
  tỉnh Thái Bình</v>
      </c>
      <c r="C775" s="19" t="s">
        <v>12</v>
      </c>
      <c r="D775" s="21"/>
      <c r="E775" s="20" t="s">
        <v>14</v>
      </c>
      <c r="F775" s="20" t="s">
        <v>14</v>
      </c>
      <c r="G775" s="20" t="s">
        <v>14</v>
      </c>
      <c r="H775" s="20" t="s">
        <v>14</v>
      </c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x14ac:dyDescent="0.25">
      <c r="A776" s="17">
        <v>25775</v>
      </c>
      <c r="B776" s="18" t="s">
        <v>229</v>
      </c>
      <c r="C776" s="22" t="s">
        <v>14</v>
      </c>
      <c r="D776" s="19" t="s">
        <v>13</v>
      </c>
      <c r="E776" s="20" t="s">
        <v>14</v>
      </c>
      <c r="F776" s="20" t="s">
        <v>14</v>
      </c>
      <c r="G776" s="20" t="s">
        <v>14</v>
      </c>
      <c r="H776" s="20" t="s">
        <v>15</v>
      </c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x14ac:dyDescent="0.25">
      <c r="A777" s="17">
        <v>25776</v>
      </c>
      <c r="B777" s="18" t="str">
        <f>HYPERLINK("https://xabacphong.hoabinh.gov.vn/index.php/lien-h", "UBND Ủy ban nhân dân xã Bắc Phong _x000D__x000D_
 _x000D__x000D_
  tỉnh Hòa Bình")</f>
        <v>UBND Ủy ban nhân dân xã Bắc Phong _x000D__x000D_
 _x000D__x000D_
  tỉnh Hòa Bình</v>
      </c>
      <c r="C777" s="19" t="s">
        <v>12</v>
      </c>
      <c r="D777" s="21"/>
      <c r="E777" s="20" t="s">
        <v>14</v>
      </c>
      <c r="F777" s="20" t="s">
        <v>14</v>
      </c>
      <c r="G777" s="20" t="s">
        <v>14</v>
      </c>
      <c r="H777" s="20" t="s">
        <v>14</v>
      </c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x14ac:dyDescent="0.25">
      <c r="A778" s="17">
        <v>25777</v>
      </c>
      <c r="B778" s="18" t="str">
        <f>HYPERLINK("https://www.facebook.com/p/C%C3%B4ng-an-x%C3%A3-B%E1%BA%AFc-Phong-huy%E1%BB%87n-Ph%C3%B9-Y%C3%AAn-t%E1%BB%89nh-S%C6%A1n-La-100069354649996/", "Công an xã Bắc Phong _x000D__x000D_
 _x000D__x000D_
  tỉnh Sơn La")</f>
        <v>Công an xã Bắc Phong _x000D__x000D_
 _x000D__x000D_
  tỉnh Sơn La</v>
      </c>
      <c r="C778" s="19" t="s">
        <v>12</v>
      </c>
      <c r="D778" s="19" t="s">
        <v>13</v>
      </c>
      <c r="E778" s="20" t="s">
        <v>14</v>
      </c>
      <c r="F778" s="20" t="s">
        <v>14</v>
      </c>
      <c r="G778" s="20" t="s">
        <v>14</v>
      </c>
      <c r="H778" s="20" t="s">
        <v>15</v>
      </c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x14ac:dyDescent="0.25">
      <c r="A779" s="17">
        <v>25778</v>
      </c>
      <c r="B779" s="18" t="str">
        <f>HYPERLINK("https://thuanbac.ninhthuan.gov.vn/portal/Pages/UBND-xa.aspx", "UBND Ủy ban nhân dân xã Bắc Phong _x000D__x000D_
 _x000D__x000D_
  tỉnh Sơn La")</f>
        <v>UBND Ủy ban nhân dân xã Bắc Phong _x000D__x000D_
 _x000D__x000D_
  tỉnh Sơn La</v>
      </c>
      <c r="C779" s="19" t="s">
        <v>12</v>
      </c>
      <c r="D779" s="21"/>
      <c r="E779" s="20" t="s">
        <v>14</v>
      </c>
      <c r="F779" s="20" t="s">
        <v>14</v>
      </c>
      <c r="G779" s="20" t="s">
        <v>14</v>
      </c>
      <c r="H779" s="20" t="s">
        <v>14</v>
      </c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x14ac:dyDescent="0.25">
      <c r="A780" s="17">
        <v>25779</v>
      </c>
      <c r="B780" s="18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0" s="19" t="s">
        <v>12</v>
      </c>
      <c r="D780" s="19" t="s">
        <v>13</v>
      </c>
      <c r="E780" s="20" t="s">
        <v>14</v>
      </c>
      <c r="F780" s="20" t="s">
        <v>14</v>
      </c>
      <c r="G780" s="20" t="s">
        <v>14</v>
      </c>
      <c r="H780" s="20" t="s">
        <v>15</v>
      </c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x14ac:dyDescent="0.25">
      <c r="A781" s="17">
        <v>25780</v>
      </c>
      <c r="B781" s="18" t="str">
        <f>HYPERLINK("https://doluong.nghean.gov.vn/bac-son/gioi-thieu-chung-xa-bac-son-365180", "UBND Ủy ban nhân dân xã Bắc Sơn tỉnh Nghệ An")</f>
        <v>UBND Ủy ban nhân dân xã Bắc Sơn tỉnh Nghệ An</v>
      </c>
      <c r="C781" s="19" t="s">
        <v>12</v>
      </c>
      <c r="D781" s="21"/>
      <c r="E781" s="20" t="s">
        <v>14</v>
      </c>
      <c r="F781" s="20" t="s">
        <v>14</v>
      </c>
      <c r="G781" s="20" t="s">
        <v>14</v>
      </c>
      <c r="H781" s="20" t="s">
        <v>14</v>
      </c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x14ac:dyDescent="0.25">
      <c r="A782" s="17">
        <v>25781</v>
      </c>
      <c r="B782" s="18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782" s="19" t="s">
        <v>12</v>
      </c>
      <c r="D782" s="19" t="s">
        <v>13</v>
      </c>
      <c r="E782" s="20" t="s">
        <v>14</v>
      </c>
      <c r="F782" s="20" t="s">
        <v>14</v>
      </c>
      <c r="G782" s="20" t="s">
        <v>14</v>
      </c>
      <c r="H782" s="20" t="s">
        <v>15</v>
      </c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x14ac:dyDescent="0.25">
      <c r="A783" s="17">
        <v>25782</v>
      </c>
      <c r="B783" s="18" t="str">
        <f>HYPERLINK("https://doluong.nghean.gov.vn/bac-son/gioi-thieu-chung-xa-bac-son-365180", "UBND Ủy ban nhân dân xã Bắc Sơn tỉnh Nghệ An")</f>
        <v>UBND Ủy ban nhân dân xã Bắc Sơn tỉnh Nghệ An</v>
      </c>
      <c r="C783" s="19" t="s">
        <v>12</v>
      </c>
      <c r="D783" s="21"/>
      <c r="E783" s="20" t="s">
        <v>14</v>
      </c>
      <c r="F783" s="20" t="s">
        <v>14</v>
      </c>
      <c r="G783" s="20" t="s">
        <v>14</v>
      </c>
      <c r="H783" s="20" t="s">
        <v>14</v>
      </c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x14ac:dyDescent="0.25">
      <c r="A784" s="17">
        <v>25783</v>
      </c>
      <c r="B784" s="18" t="str">
        <f>HYPERLINK("https://www.facebook.com/groups/455729708825914/", "Công an xã Bằng Giã _x000D__x000D_
 _x000D__x000D_
  tỉnh Phú Thọ")</f>
        <v>Công an xã Bằng Giã _x000D__x000D_
 _x000D__x000D_
  tỉnh Phú Thọ</v>
      </c>
      <c r="C784" s="19" t="s">
        <v>12</v>
      </c>
      <c r="D784" s="19" t="s">
        <v>13</v>
      </c>
      <c r="E784" s="20" t="s">
        <v>14</v>
      </c>
      <c r="F784" s="20" t="s">
        <v>14</v>
      </c>
      <c r="G784" s="20" t="s">
        <v>14</v>
      </c>
      <c r="H784" s="20" t="s">
        <v>15</v>
      </c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x14ac:dyDescent="0.25">
      <c r="A785" s="17">
        <v>25784</v>
      </c>
      <c r="B785" s="18" t="str">
        <f>HYPERLINK("http://svhttdl.phutho.gov.vn/tin/le-khoi-cong-tu-bo-ton-tao-di-tich-dinh-phu-vinh-xa-bang-gia-huyen-ha-hoa_993.html", "UBND Ủy ban nhân dân xã Bằng Giã _x000D__x000D_
 _x000D__x000D_
  tỉnh Phú Thọ")</f>
        <v>UBND Ủy ban nhân dân xã Bằng Giã _x000D__x000D_
 _x000D__x000D_
  tỉnh Phú Thọ</v>
      </c>
      <c r="C785" s="19" t="s">
        <v>12</v>
      </c>
      <c r="D785" s="21"/>
      <c r="E785" s="20" t="s">
        <v>14</v>
      </c>
      <c r="F785" s="20" t="s">
        <v>14</v>
      </c>
      <c r="G785" s="20" t="s">
        <v>14</v>
      </c>
      <c r="H785" s="20" t="s">
        <v>14</v>
      </c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x14ac:dyDescent="0.25">
      <c r="A786" s="17">
        <v>25785</v>
      </c>
      <c r="B786" s="18" t="s">
        <v>230</v>
      </c>
      <c r="C786" s="22" t="s">
        <v>14</v>
      </c>
      <c r="D786" s="19" t="s">
        <v>13</v>
      </c>
      <c r="E786" s="20" t="s">
        <v>14</v>
      </c>
      <c r="F786" s="20" t="s">
        <v>14</v>
      </c>
      <c r="G786" s="20" t="s">
        <v>14</v>
      </c>
      <c r="H786" s="20" t="s">
        <v>15</v>
      </c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x14ac:dyDescent="0.25">
      <c r="A787" s="17">
        <v>25786</v>
      </c>
      <c r="B787" s="18" t="str">
        <f>HYPERLINK("https://stp.hanam.gov.vn/Pages/thong-bao-dau-gia-tai-san-638611622189098600.aspx", "UBND Ủy ban nhân dân xã Bối Cầu _x000D__x000D_
 _x000D__x000D_
  tỉnh Hà Nam")</f>
        <v>UBND Ủy ban nhân dân xã Bối Cầu _x000D__x000D_
 _x000D__x000D_
  tỉnh Hà Nam</v>
      </c>
      <c r="C787" s="19" t="s">
        <v>12</v>
      </c>
      <c r="D787" s="21"/>
      <c r="E787" s="20" t="s">
        <v>14</v>
      </c>
      <c r="F787" s="20" t="s">
        <v>14</v>
      </c>
      <c r="G787" s="20" t="s">
        <v>14</v>
      </c>
      <c r="H787" s="20" t="s">
        <v>14</v>
      </c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x14ac:dyDescent="0.25">
      <c r="A788" s="17">
        <v>25787</v>
      </c>
      <c r="B788" s="18" t="str">
        <f>HYPERLINK("https://www.facebook.com/p/C%C3%B4ng-an-x%C3%A3-B%E1%BB%99c-B%E1%BB%91-100076950112533/", "Công an xã Bộc Bố _x000D__x000D_
 _x000D__x000D_
  tỉnh Bắc Kạn")</f>
        <v>Công an xã Bộc Bố _x000D__x000D_
 _x000D__x000D_
  tỉnh Bắc Kạn</v>
      </c>
      <c r="C788" s="19" t="s">
        <v>12</v>
      </c>
      <c r="D788" s="19" t="s">
        <v>13</v>
      </c>
      <c r="E788" s="20" t="s">
        <v>14</v>
      </c>
      <c r="F788" s="20" t="s">
        <v>14</v>
      </c>
      <c r="G788" s="20" t="s">
        <v>14</v>
      </c>
      <c r="H788" s="20" t="s">
        <v>15</v>
      </c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x14ac:dyDescent="0.25">
      <c r="A789" s="17">
        <v>25788</v>
      </c>
      <c r="B789" s="18" t="str">
        <f>HYPERLINK("https://bocbo.pacnam.gov.vn/", "UBND Ủy ban nhân dân xã Bộc Bố _x000D__x000D_
 _x000D__x000D_
  tỉnh Bắc Kạn")</f>
        <v>UBND Ủy ban nhân dân xã Bộc Bố _x000D__x000D_
 _x000D__x000D_
  tỉnh Bắc Kạn</v>
      </c>
      <c r="C789" s="19" t="s">
        <v>12</v>
      </c>
      <c r="D789" s="21"/>
      <c r="E789" s="20" t="s">
        <v>14</v>
      </c>
      <c r="F789" s="20" t="s">
        <v>14</v>
      </c>
      <c r="G789" s="20" t="s">
        <v>14</v>
      </c>
      <c r="H789" s="20" t="s">
        <v>14</v>
      </c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x14ac:dyDescent="0.25">
      <c r="A790" s="17">
        <v>25789</v>
      </c>
      <c r="B790" s="18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790" s="19" t="s">
        <v>12</v>
      </c>
      <c r="D790" s="19" t="s">
        <v>13</v>
      </c>
      <c r="E790" s="20" t="s">
        <v>14</v>
      </c>
      <c r="F790" s="20" t="s">
        <v>14</v>
      </c>
      <c r="G790" s="20" t="s">
        <v>14</v>
      </c>
      <c r="H790" s="20" t="s">
        <v>15</v>
      </c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x14ac:dyDescent="0.25">
      <c r="A791" s="17">
        <v>25790</v>
      </c>
      <c r="B791" s="18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791" s="19" t="s">
        <v>12</v>
      </c>
      <c r="D791" s="21"/>
      <c r="E791" s="20" t="s">
        <v>14</v>
      </c>
      <c r="F791" s="20" t="s">
        <v>14</v>
      </c>
      <c r="G791" s="20" t="s">
        <v>14</v>
      </c>
      <c r="H791" s="20" t="s">
        <v>14</v>
      </c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x14ac:dyDescent="0.25">
      <c r="A792" s="17">
        <v>25791</v>
      </c>
      <c r="B792" s="18" t="str">
        <f>HYPERLINK("https://www.facebook.com/p/C%C3%B4ng-an-x%C3%A3-C%C3%A0-N%C3%A0ng-Qu%E1%BB%B3nh-Nhai-S%C6%A1n-La-100066622577037/", "Công an xã Cà Nàng tỉnh Sơn La")</f>
        <v>Công an xã Cà Nàng tỉnh Sơn La</v>
      </c>
      <c r="C792" s="19" t="s">
        <v>12</v>
      </c>
      <c r="D792" s="19" t="s">
        <v>13</v>
      </c>
      <c r="E792" s="20" t="s">
        <v>14</v>
      </c>
      <c r="F792" s="20" t="s">
        <v>14</v>
      </c>
      <c r="G792" s="20" t="s">
        <v>14</v>
      </c>
      <c r="H792" s="20" t="s">
        <v>15</v>
      </c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x14ac:dyDescent="0.25">
      <c r="A793" s="17">
        <v>25792</v>
      </c>
      <c r="B793" s="18" t="str">
        <f>HYPERLINK("https://sonla.gov.vn/doi-ngoai-nhan-dan", "UBND Ủy ban nhân dân xã Cà Nàng tỉnh Sơn La")</f>
        <v>UBND Ủy ban nhân dân xã Cà Nàng tỉnh Sơn La</v>
      </c>
      <c r="C793" s="19" t="s">
        <v>12</v>
      </c>
      <c r="D793" s="21"/>
      <c r="E793" s="20" t="s">
        <v>14</v>
      </c>
      <c r="F793" s="20" t="s">
        <v>14</v>
      </c>
      <c r="G793" s="20" t="s">
        <v>14</v>
      </c>
      <c r="H793" s="20" t="s">
        <v>14</v>
      </c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x14ac:dyDescent="0.25">
      <c r="A794" s="17">
        <v>25793</v>
      </c>
      <c r="B794" s="18" t="s">
        <v>231</v>
      </c>
      <c r="C794" s="22" t="s">
        <v>14</v>
      </c>
      <c r="D794" s="19" t="s">
        <v>13</v>
      </c>
      <c r="E794" s="20" t="s">
        <v>14</v>
      </c>
      <c r="F794" s="20" t="s">
        <v>14</v>
      </c>
      <c r="G794" s="20" t="s">
        <v>14</v>
      </c>
      <c r="H794" s="20" t="s">
        <v>15</v>
      </c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x14ac:dyDescent="0.25">
      <c r="A795" s="17">
        <v>25794</v>
      </c>
      <c r="B795" s="18" t="str">
        <f>HYPERLINK("https://mc.ninhthuan.gov.vn/portaldvc/KenhTin/dich-vu-cong-truc-tuyen.aspx?_dv=000-20-31-H43", "UBND Ủy ban nhân dân xã Cà Ná _x000D__x000D_
 _x000D__x000D_
  tỉnh Ninh Thuận")</f>
        <v>UBND Ủy ban nhân dân xã Cà Ná _x000D__x000D_
 _x000D__x000D_
  tỉnh Ninh Thuận</v>
      </c>
      <c r="C795" s="19" t="s">
        <v>12</v>
      </c>
      <c r="D795" s="21"/>
      <c r="E795" s="20" t="s">
        <v>14</v>
      </c>
      <c r="F795" s="20" t="s">
        <v>14</v>
      </c>
      <c r="G795" s="20" t="s">
        <v>14</v>
      </c>
      <c r="H795" s="20" t="s">
        <v>14</v>
      </c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x14ac:dyDescent="0.25">
      <c r="A796" s="17">
        <v>25795</v>
      </c>
      <c r="B796" s="18" t="s">
        <v>71</v>
      </c>
      <c r="C796" s="22" t="s">
        <v>14</v>
      </c>
      <c r="D796" s="19" t="s">
        <v>13</v>
      </c>
      <c r="E796" s="20" t="s">
        <v>14</v>
      </c>
      <c r="F796" s="20" t="s">
        <v>14</v>
      </c>
      <c r="G796" s="20" t="s">
        <v>14</v>
      </c>
      <c r="H796" s="20" t="s">
        <v>15</v>
      </c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x14ac:dyDescent="0.25">
      <c r="A797" s="17">
        <v>25796</v>
      </c>
      <c r="B797" s="18" t="str">
        <f>HYPERLINK("https://catne.daitu.thainguyen.gov.vn/", "UBND Ủy ban nhân dân xã Cát Nê tỉnh Thái Nguyên")</f>
        <v>UBND Ủy ban nhân dân xã Cát Nê tỉnh Thái Nguyên</v>
      </c>
      <c r="C797" s="19" t="s">
        <v>12</v>
      </c>
      <c r="D797" s="21"/>
      <c r="E797" s="20" t="s">
        <v>14</v>
      </c>
      <c r="F797" s="20" t="s">
        <v>14</v>
      </c>
      <c r="G797" s="20" t="s">
        <v>14</v>
      </c>
      <c r="H797" s="20" t="s">
        <v>14</v>
      </c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x14ac:dyDescent="0.25">
      <c r="A798" s="17">
        <v>25797</v>
      </c>
      <c r="B798" s="18" t="str">
        <f>HYPERLINK("https://www.facebook.com/p/C%C3%B4ng-an-x%C3%A3-C%C3%A1t-Th%E1%BB%8Bnh-100063712560146/", "Công an xã Cát Thịnh _x000D__x000D_
 _x000D__x000D_
  tỉnh Yên Bái")</f>
        <v>Công an xã Cát Thịnh _x000D__x000D_
 _x000D__x000D_
  tỉnh Yên Bái</v>
      </c>
      <c r="C798" s="19" t="s">
        <v>12</v>
      </c>
      <c r="D798" s="19" t="s">
        <v>13</v>
      </c>
      <c r="E798" s="20" t="s">
        <v>14</v>
      </c>
      <c r="F798" s="20" t="s">
        <v>14</v>
      </c>
      <c r="G798" s="20" t="s">
        <v>14</v>
      </c>
      <c r="H798" s="20" t="s">
        <v>15</v>
      </c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x14ac:dyDescent="0.25">
      <c r="A799" s="17">
        <v>25798</v>
      </c>
      <c r="B799" s="18" t="str">
        <f>HYPERLINK("https://vanchan.yenbai.gov.vn/cac-xa-thi-tran/xa-cat-thinh", "UBND Ủy ban nhân dân xã Cát Thịnh _x000D__x000D_
 _x000D__x000D_
  tỉnh Yên Bái")</f>
        <v>UBND Ủy ban nhân dân xã Cát Thịnh _x000D__x000D_
 _x000D__x000D_
  tỉnh Yên Bái</v>
      </c>
      <c r="C799" s="19" t="s">
        <v>12</v>
      </c>
      <c r="D799" s="21"/>
      <c r="E799" s="20" t="s">
        <v>14</v>
      </c>
      <c r="F799" s="20" t="s">
        <v>14</v>
      </c>
      <c r="G799" s="20" t="s">
        <v>14</v>
      </c>
      <c r="H799" s="20" t="s">
        <v>14</v>
      </c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x14ac:dyDescent="0.25">
      <c r="A800" s="17">
        <v>25799</v>
      </c>
      <c r="B800" s="18" t="str">
        <f>HYPERLINK("https://www.facebook.com/189255395918117", "Công an xã Cò Nòi tỉnh Sơn La")</f>
        <v>Công an xã Cò Nòi tỉnh Sơn La</v>
      </c>
      <c r="C800" s="19" t="s">
        <v>12</v>
      </c>
      <c r="D800" s="19" t="s">
        <v>13</v>
      </c>
      <c r="E800" s="20" t="s">
        <v>14</v>
      </c>
      <c r="F800" s="20" t="s">
        <v>14</v>
      </c>
      <c r="G800" s="20" t="s">
        <v>14</v>
      </c>
      <c r="H800" s="20" t="s">
        <v>15</v>
      </c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x14ac:dyDescent="0.25">
      <c r="A801" s="17">
        <v>25800</v>
      </c>
      <c r="B801" s="18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801" s="19" t="s">
        <v>12</v>
      </c>
      <c r="D801" s="21"/>
      <c r="E801" s="20" t="s">
        <v>14</v>
      </c>
      <c r="F801" s="20" t="s">
        <v>14</v>
      </c>
      <c r="G801" s="20" t="s">
        <v>14</v>
      </c>
      <c r="H801" s="20" t="s">
        <v>14</v>
      </c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x14ac:dyDescent="0.25">
      <c r="A802" s="17">
        <v>25801</v>
      </c>
      <c r="B802" s="18" t="str">
        <f>HYPERLINK("https://www.facebook.com/224396292776192/", "Công an xã Cô Ba tỉnh Cao Bằng")</f>
        <v>Công an xã Cô Ba tỉnh Cao Bằng</v>
      </c>
      <c r="C802" s="19" t="s">
        <v>12</v>
      </c>
      <c r="D802" s="19" t="s">
        <v>13</v>
      </c>
      <c r="E802" s="20" t="s">
        <v>14</v>
      </c>
      <c r="F802" s="20" t="s">
        <v>14</v>
      </c>
      <c r="G802" s="20" t="s">
        <v>14</v>
      </c>
      <c r="H802" s="20" t="s">
        <v>15</v>
      </c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x14ac:dyDescent="0.25">
      <c r="A803" s="17">
        <v>25802</v>
      </c>
      <c r="B803" s="18" t="str">
        <f>HYPERLINK("http://coba.baolac.caobang.gov.vn/", "UBND Ủy ban nhân dân xã Cô Ba tỉnh Cao Bằng")</f>
        <v>UBND Ủy ban nhân dân xã Cô Ba tỉnh Cao Bằng</v>
      </c>
      <c r="C803" s="19" t="s">
        <v>12</v>
      </c>
      <c r="D803" s="21"/>
      <c r="E803" s="20" t="s">
        <v>14</v>
      </c>
      <c r="F803" s="20" t="s">
        <v>14</v>
      </c>
      <c r="G803" s="20" t="s">
        <v>14</v>
      </c>
      <c r="H803" s="20" t="s">
        <v>14</v>
      </c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x14ac:dyDescent="0.25">
      <c r="A804" s="17">
        <v>25803</v>
      </c>
      <c r="B804" s="18" t="str">
        <f>HYPERLINK("https://www.facebook.com/p/Tu%E1%BB%95i-tr%E1%BA%BB-C%C3%B4ng-an-t%E1%BB%89nh-B%E1%BA%AFc-K%E1%BA%A1n-100057574024652/", "Công an xã Công Bằng tỉnh Bắc Kạn")</f>
        <v>Công an xã Công Bằng tỉnh Bắc Kạn</v>
      </c>
      <c r="C804" s="19" t="s">
        <v>12</v>
      </c>
      <c r="D804" s="19" t="s">
        <v>13</v>
      </c>
      <c r="E804" s="20" t="s">
        <v>14</v>
      </c>
      <c r="F804" s="20" t="s">
        <v>14</v>
      </c>
      <c r="G804" s="20" t="s">
        <v>14</v>
      </c>
      <c r="H804" s="20" t="s">
        <v>15</v>
      </c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x14ac:dyDescent="0.25">
      <c r="A805" s="17">
        <v>25804</v>
      </c>
      <c r="B805" s="18" t="str">
        <f>HYPERLINK("https://congbang.pacnam.gov.vn/", "UBND Ủy ban nhân dân xã Công Bằng tỉnh Bắc Kạn")</f>
        <v>UBND Ủy ban nhân dân xã Công Bằng tỉnh Bắc Kạn</v>
      </c>
      <c r="C805" s="19" t="s">
        <v>12</v>
      </c>
      <c r="D805" s="21"/>
      <c r="E805" s="20" t="s">
        <v>14</v>
      </c>
      <c r="F805" s="20" t="s">
        <v>14</v>
      </c>
      <c r="G805" s="20" t="s">
        <v>14</v>
      </c>
      <c r="H805" s="20" t="s">
        <v>14</v>
      </c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x14ac:dyDescent="0.25">
      <c r="A806" s="17">
        <v>25805</v>
      </c>
      <c r="B806" s="18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806" s="19" t="s">
        <v>12</v>
      </c>
      <c r="D806" s="19" t="s">
        <v>13</v>
      </c>
      <c r="E806" s="20" t="s">
        <v>14</v>
      </c>
      <c r="F806" s="20" t="s">
        <v>14</v>
      </c>
      <c r="G806" s="20" t="s">
        <v>14</v>
      </c>
      <c r="H806" s="20" t="s">
        <v>15</v>
      </c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x14ac:dyDescent="0.25">
      <c r="A807" s="17">
        <v>25806</v>
      </c>
      <c r="B807" s="18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807" s="19" t="s">
        <v>12</v>
      </c>
      <c r="D807" s="21"/>
      <c r="E807" s="20" t="s">
        <v>14</v>
      </c>
      <c r="F807" s="20" t="s">
        <v>14</v>
      </c>
      <c r="G807" s="20" t="s">
        <v>14</v>
      </c>
      <c r="H807" s="20" t="s">
        <v>14</v>
      </c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x14ac:dyDescent="0.25">
      <c r="A808" s="17">
        <v>25807</v>
      </c>
      <c r="B808" s="18" t="str">
        <f>HYPERLINK("https://www.facebook.com/p/C%C3%B4ng-an-x%C3%A3-C%C3%B4ng-Ly%CC%81-100063489934939/", "Công an xã Công Lý _x000D__x000D_
 _x000D__x000D_
  tỉnh Hà Nam")</f>
        <v>Công an xã Công Lý _x000D__x000D_
 _x000D__x000D_
  tỉnh Hà Nam</v>
      </c>
      <c r="C808" s="19" t="s">
        <v>12</v>
      </c>
      <c r="D808" s="19" t="s">
        <v>13</v>
      </c>
      <c r="E808" s="20" t="s">
        <v>14</v>
      </c>
      <c r="F808" s="20" t="s">
        <v>14</v>
      </c>
      <c r="G808" s="20" t="s">
        <v>14</v>
      </c>
      <c r="H808" s="20" t="s">
        <v>15</v>
      </c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x14ac:dyDescent="0.25">
      <c r="A809" s="17">
        <v>25808</v>
      </c>
      <c r="B809" s="18" t="str">
        <f>HYPERLINK("https://lynhan.hanam.gov.vn/Pages/ubnd-xa-cong-ly-huyen-ly-nhan-trien-khai-xay-dung-mo-hinh-xa-khong-co-hoat-dong-tin-dung-den.aspx", "UBND Ủy ban nhân dân xã Công Lý _x000D__x000D_
 _x000D__x000D_
  tỉnh Hà Nam")</f>
        <v>UBND Ủy ban nhân dân xã Công Lý _x000D__x000D_
 _x000D__x000D_
  tỉnh Hà Nam</v>
      </c>
      <c r="C809" s="19" t="s">
        <v>12</v>
      </c>
      <c r="D809" s="21"/>
      <c r="E809" s="20" t="s">
        <v>14</v>
      </c>
      <c r="F809" s="20" t="s">
        <v>14</v>
      </c>
      <c r="G809" s="20" t="s">
        <v>14</v>
      </c>
      <c r="H809" s="20" t="s">
        <v>14</v>
      </c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x14ac:dyDescent="0.25">
      <c r="A810" s="17">
        <v>25809</v>
      </c>
      <c r="B810" s="18" t="str">
        <f>HYPERLINK("https://www.facebook.com/congthanhyenthanhngheanvn/", "Công an xã Công Thành _x000D__x000D_
 _x000D__x000D_
  tỉnh Nghệ An")</f>
        <v>Công an xã Công Thành _x000D__x000D_
 _x000D__x000D_
  tỉnh Nghệ An</v>
      </c>
      <c r="C810" s="19" t="s">
        <v>12</v>
      </c>
      <c r="D810" s="19" t="s">
        <v>13</v>
      </c>
      <c r="E810" s="20" t="s">
        <v>14</v>
      </c>
      <c r="F810" s="20" t="s">
        <v>14</v>
      </c>
      <c r="G810" s="20" t="s">
        <v>14</v>
      </c>
      <c r="H810" s="20" t="s">
        <v>15</v>
      </c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x14ac:dyDescent="0.25">
      <c r="A811" s="17">
        <v>25810</v>
      </c>
      <c r="B811" s="18" t="str">
        <f>HYPERLINK("https://congthanh.yenthanh.nghean.gov.vn/", "UBND Ủy ban nhân dân xã Công Thành _x000D__x000D_
 _x000D__x000D_
  tỉnh Nghệ An")</f>
        <v>UBND Ủy ban nhân dân xã Công Thành _x000D__x000D_
 _x000D__x000D_
  tỉnh Nghệ An</v>
      </c>
      <c r="C811" s="19" t="s">
        <v>12</v>
      </c>
      <c r="D811" s="21"/>
      <c r="E811" s="20" t="s">
        <v>14</v>
      </c>
      <c r="F811" s="20" t="s">
        <v>14</v>
      </c>
      <c r="G811" s="20" t="s">
        <v>14</v>
      </c>
      <c r="H811" s="20" t="s">
        <v>14</v>
      </c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x14ac:dyDescent="0.25">
      <c r="A812" s="17">
        <v>25811</v>
      </c>
      <c r="B812" s="18" t="s">
        <v>72</v>
      </c>
      <c r="C812" s="22" t="s">
        <v>14</v>
      </c>
      <c r="D812" s="19" t="s">
        <v>13</v>
      </c>
      <c r="E812" s="20" t="s">
        <v>14</v>
      </c>
      <c r="F812" s="20" t="s">
        <v>14</v>
      </c>
      <c r="G812" s="20" t="s">
        <v>14</v>
      </c>
      <c r="H812" s="20" t="s">
        <v>15</v>
      </c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x14ac:dyDescent="0.25">
      <c r="A813" s="17">
        <v>25812</v>
      </c>
      <c r="B813" s="18" t="str">
        <f>HYPERLINK("https://cucduong.vonhai.thainguyen.gov.vn/", "UBND Ủy ban nhân dân xã Cúc Đường tỉnh Thái Nguyên")</f>
        <v>UBND Ủy ban nhân dân xã Cúc Đường tỉnh Thái Nguyên</v>
      </c>
      <c r="C813" s="19" t="s">
        <v>12</v>
      </c>
      <c r="D813" s="21"/>
      <c r="E813" s="20" t="s">
        <v>14</v>
      </c>
      <c r="F813" s="20" t="s">
        <v>14</v>
      </c>
      <c r="G813" s="20" t="s">
        <v>14</v>
      </c>
      <c r="H813" s="20" t="s">
        <v>14</v>
      </c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x14ac:dyDescent="0.25">
      <c r="A814" s="17">
        <v>25813</v>
      </c>
      <c r="B814" s="18" t="s">
        <v>232</v>
      </c>
      <c r="C814" s="22" t="s">
        <v>14</v>
      </c>
      <c r="D814" s="19" t="s">
        <v>13</v>
      </c>
      <c r="E814" s="20" t="s">
        <v>14</v>
      </c>
      <c r="F814" s="20" t="s">
        <v>14</v>
      </c>
      <c r="G814" s="20" t="s">
        <v>14</v>
      </c>
      <c r="H814" s="20" t="s">
        <v>15</v>
      </c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x14ac:dyDescent="0.25">
      <c r="A815" s="17">
        <v>25814</v>
      </c>
      <c r="B815" s="18" t="str">
        <f>HYPERLINK("https://www.yenbai.gov.vn/noidung/tintuc/Pages/gioi-thieu-chi-tiet.aspx?ItemID=121&amp;l=Ditichcaptinh&amp;lv=4", "UBND Ủy ban nhân dân xã Cường Thịnh _x000D__x000D_
 _x000D__x000D_
  tỉnh Yên Bái")</f>
        <v>UBND Ủy ban nhân dân xã Cường Thịnh _x000D__x000D_
 _x000D__x000D_
  tỉnh Yên Bái</v>
      </c>
      <c r="C815" s="19" t="s">
        <v>12</v>
      </c>
      <c r="D815" s="21"/>
      <c r="E815" s="20" t="s">
        <v>14</v>
      </c>
      <c r="F815" s="20" t="s">
        <v>14</v>
      </c>
      <c r="G815" s="20" t="s">
        <v>14</v>
      </c>
      <c r="H815" s="20" t="s">
        <v>14</v>
      </c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x14ac:dyDescent="0.25">
      <c r="A816" s="17">
        <v>25815</v>
      </c>
      <c r="B816" s="18" t="str">
        <f>HYPERLINK("https://www.facebook.com/tuoitreconganquangbinh/", "Công an xã Cảnh Hoá _x000D__x000D_
 _x000D__x000D_
  tỉnh Quảng Bình")</f>
        <v>Công an xã Cảnh Hoá _x000D__x000D_
 _x000D__x000D_
  tỉnh Quảng Bình</v>
      </c>
      <c r="C816" s="19" t="s">
        <v>12</v>
      </c>
      <c r="D816" s="19" t="s">
        <v>13</v>
      </c>
      <c r="E816" s="20" t="s">
        <v>14</v>
      </c>
      <c r="F816" s="20" t="s">
        <v>14</v>
      </c>
      <c r="G816" s="20" t="s">
        <v>14</v>
      </c>
      <c r="H816" s="20" t="s">
        <v>15</v>
      </c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x14ac:dyDescent="0.25">
      <c r="A817" s="17">
        <v>25816</v>
      </c>
      <c r="B817" s="18" t="str">
        <f>HYPERLINK("https://quangbinh.gov.vn/chi-tiet-tin/-/view-article/1/14012495784607/1587404977090", "UBND Ủy ban nhân dân xã Cảnh Hoá _x000D__x000D_
 _x000D__x000D_
  tỉnh Quảng Bình")</f>
        <v>UBND Ủy ban nhân dân xã Cảnh Hoá _x000D__x000D_
 _x000D__x000D_
  tỉnh Quảng Bình</v>
      </c>
      <c r="C817" s="19" t="s">
        <v>12</v>
      </c>
      <c r="D817" s="21"/>
      <c r="E817" s="20" t="s">
        <v>14</v>
      </c>
      <c r="F817" s="20" t="s">
        <v>14</v>
      </c>
      <c r="G817" s="20" t="s">
        <v>14</v>
      </c>
      <c r="H817" s="20" t="s">
        <v>14</v>
      </c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x14ac:dyDescent="0.25">
      <c r="A818" s="17">
        <v>25817</v>
      </c>
      <c r="B818" s="18" t="str">
        <f>HYPERLINK("https://www.facebook.com/p/C%C3%B4ng-An-X%C3%A3-C%E1%BA%A3nh-Th%E1%BB%A5y-100067788162953/", "Công an xã Cảnh Thụy _x000D__x000D_
 _x000D__x000D_
  tỉnh Bắc Giang")</f>
        <v>Công an xã Cảnh Thụy _x000D__x000D_
 _x000D__x000D_
  tỉnh Bắc Giang</v>
      </c>
      <c r="C818" s="19" t="s">
        <v>12</v>
      </c>
      <c r="D818" s="19" t="s">
        <v>13</v>
      </c>
      <c r="E818" s="20" t="s">
        <v>14</v>
      </c>
      <c r="F818" s="20" t="s">
        <v>14</v>
      </c>
      <c r="G818" s="20" t="s">
        <v>14</v>
      </c>
      <c r="H818" s="20" t="s">
        <v>15</v>
      </c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x14ac:dyDescent="0.25">
      <c r="A819" s="17">
        <v>25818</v>
      </c>
      <c r="B819" s="18" t="str">
        <f>HYPERLINK("https://canhthuy.yendung.bacgiang.gov.vn/", "UBND Ủy ban nhân dân xã Cảnh Thụy _x000D__x000D_
 _x000D__x000D_
  tỉnh Bắc Giang")</f>
        <v>UBND Ủy ban nhân dân xã Cảnh Thụy _x000D__x000D_
 _x000D__x000D_
  tỉnh Bắc Giang</v>
      </c>
      <c r="C819" s="19" t="s">
        <v>12</v>
      </c>
      <c r="D819" s="21"/>
      <c r="E819" s="20" t="s">
        <v>14</v>
      </c>
      <c r="F819" s="20" t="s">
        <v>14</v>
      </c>
      <c r="G819" s="20" t="s">
        <v>14</v>
      </c>
      <c r="H819" s="20" t="s">
        <v>14</v>
      </c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x14ac:dyDescent="0.25">
      <c r="A820" s="17">
        <v>25819</v>
      </c>
      <c r="B820" s="18" t="s">
        <v>233</v>
      </c>
      <c r="C820" s="22" t="s">
        <v>14</v>
      </c>
      <c r="D820" s="19" t="s">
        <v>13</v>
      </c>
      <c r="E820" s="20" t="s">
        <v>14</v>
      </c>
      <c r="F820" s="20" t="s">
        <v>14</v>
      </c>
      <c r="G820" s="20" t="s">
        <v>14</v>
      </c>
      <c r="H820" s="20" t="s">
        <v>15</v>
      </c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x14ac:dyDescent="0.25">
      <c r="A821" s="17">
        <v>25820</v>
      </c>
      <c r="B821" s="18" t="str">
        <f>HYPERLINK("https://lucngan.bacgiang.gov.vn/cac-xa-thi-tran", "UBND Ủy ban nhân dân xã Cấm Sơn _x000D__x000D_
 _x000D__x000D_
  tỉnh Bắc Giang")</f>
        <v>UBND Ủy ban nhân dân xã Cấm Sơn _x000D__x000D_
 _x000D__x000D_
  tỉnh Bắc Giang</v>
      </c>
      <c r="C821" s="19" t="s">
        <v>12</v>
      </c>
      <c r="D821" s="21"/>
      <c r="E821" s="20" t="s">
        <v>14</v>
      </c>
      <c r="F821" s="20" t="s">
        <v>14</v>
      </c>
      <c r="G821" s="20" t="s">
        <v>14</v>
      </c>
      <c r="H821" s="20" t="s">
        <v>14</v>
      </c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x14ac:dyDescent="0.25">
      <c r="A822" s="17">
        <v>25821</v>
      </c>
      <c r="B822" s="18" t="str">
        <f>HYPERLINK("https://www.facebook.com/p/Tu%E1%BB%95i-tr%E1%BA%BB-C%C3%B4ng-an-Th%C3%A0nh-ph%E1%BB%91-V%C4%A9nh-Y%C3%AAn-100066497717181/", "Công an xã Cần Yên tỉnh Cao Bằng")</f>
        <v>Công an xã Cần Yên tỉnh Cao Bằng</v>
      </c>
      <c r="C822" s="19" t="s">
        <v>12</v>
      </c>
      <c r="D822" s="19" t="s">
        <v>13</v>
      </c>
      <c r="E822" s="20" t="s">
        <v>14</v>
      </c>
      <c r="F822" s="20" t="s">
        <v>14</v>
      </c>
      <c r="G822" s="20" t="s">
        <v>14</v>
      </c>
      <c r="H822" s="20" t="s">
        <v>15</v>
      </c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x14ac:dyDescent="0.25">
      <c r="A823" s="17">
        <v>25822</v>
      </c>
      <c r="B823" s="18" t="str">
        <f>HYPERLINK("https://haquang.caobang.gov.vn/ubnd-cac-xa-thi-tran/ubnd-xa-can-yen-667050", "UBND Ủy ban nhân dân xã Cần Yên tỉnh Cao Bằng")</f>
        <v>UBND Ủy ban nhân dân xã Cần Yên tỉnh Cao Bằng</v>
      </c>
      <c r="C823" s="19" t="s">
        <v>12</v>
      </c>
      <c r="D823" s="21"/>
      <c r="E823" s="20" t="s">
        <v>14</v>
      </c>
      <c r="F823" s="20" t="s">
        <v>14</v>
      </c>
      <c r="G823" s="20" t="s">
        <v>14</v>
      </c>
      <c r="H823" s="20" t="s">
        <v>14</v>
      </c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x14ac:dyDescent="0.25">
      <c r="A824" s="17">
        <v>25823</v>
      </c>
      <c r="B824" s="18" t="s">
        <v>234</v>
      </c>
      <c r="C824" s="22" t="s">
        <v>14</v>
      </c>
      <c r="D824" s="19" t="s">
        <v>13</v>
      </c>
      <c r="E824" s="20" t="s">
        <v>14</v>
      </c>
      <c r="F824" s="20" t="s">
        <v>14</v>
      </c>
      <c r="G824" s="20" t="s">
        <v>14</v>
      </c>
      <c r="H824" s="20" t="s">
        <v>15</v>
      </c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x14ac:dyDescent="0.25">
      <c r="A825" s="17">
        <v>25824</v>
      </c>
      <c r="B825" s="18" t="str">
        <f>HYPERLINK("https://cauloc.hauloc.thanhhoa.gov.vn/", "UBND Ủy ban nhân dân xã Cầu Lộc _x000D__x000D_
 _x000D__x000D_
  tỉnh Thanh Hóa")</f>
        <v>UBND Ủy ban nhân dân xã Cầu Lộc _x000D__x000D_
 _x000D__x000D_
  tỉnh Thanh Hóa</v>
      </c>
      <c r="C825" s="19" t="s">
        <v>12</v>
      </c>
      <c r="D825" s="21"/>
      <c r="E825" s="20" t="s">
        <v>14</v>
      </c>
      <c r="F825" s="20" t="s">
        <v>14</v>
      </c>
      <c r="G825" s="20" t="s">
        <v>14</v>
      </c>
      <c r="H825" s="20" t="s">
        <v>14</v>
      </c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x14ac:dyDescent="0.25">
      <c r="A826" s="17">
        <v>25825</v>
      </c>
      <c r="B826" s="18" t="str">
        <f>HYPERLINK("https://www.facebook.com/ubndcambinh/", "Công an xã Cẩm Bình tỉnh Thanh Hóa")</f>
        <v>Công an xã Cẩm Bình tỉnh Thanh Hóa</v>
      </c>
      <c r="C826" s="19" t="s">
        <v>12</v>
      </c>
      <c r="D826" s="19" t="s">
        <v>13</v>
      </c>
      <c r="E826" s="20" t="s">
        <v>14</v>
      </c>
      <c r="F826" s="20" t="s">
        <v>14</v>
      </c>
      <c r="G826" s="20" t="s">
        <v>14</v>
      </c>
      <c r="H826" s="20" t="s">
        <v>15</v>
      </c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x14ac:dyDescent="0.25">
      <c r="A827" s="17">
        <v>25826</v>
      </c>
      <c r="B827" s="18" t="str">
        <f>HYPERLINK("https://cambinh.camthuy.thanhhoa.gov.vn/", "UBND Ủy ban nhân dân xã Cẩm Bình tỉnh Thanh Hóa")</f>
        <v>UBND Ủy ban nhân dân xã Cẩm Bình tỉnh Thanh Hóa</v>
      </c>
      <c r="C827" s="19" t="s">
        <v>12</v>
      </c>
      <c r="D827" s="21"/>
      <c r="E827" s="20" t="s">
        <v>14</v>
      </c>
      <c r="F827" s="20" t="s">
        <v>14</v>
      </c>
      <c r="G827" s="20" t="s">
        <v>14</v>
      </c>
      <c r="H827" s="20" t="s">
        <v>14</v>
      </c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x14ac:dyDescent="0.25">
      <c r="A828" s="17">
        <v>25827</v>
      </c>
      <c r="B828" s="18" t="str">
        <f>HYPERLINK("https://www.facebook.com/p/C%C3%B4ng-an-x%C3%A3-C%E1%BA%A9m-H%C3%A0-huy%E1%BB%87n-C%E1%BA%A9m-Xuy%C3%AAn-t%E1%BB%89nh-H%C3%A0-T%C4%A9nh-100063571925130/", "Công an xã Cẩm Hà tỉnh Hà Tĩnh")</f>
        <v>Công an xã Cẩm Hà tỉnh Hà Tĩnh</v>
      </c>
      <c r="C828" s="19" t="s">
        <v>12</v>
      </c>
      <c r="D828" s="19" t="s">
        <v>13</v>
      </c>
      <c r="E828" s="20" t="s">
        <v>14</v>
      </c>
      <c r="F828" s="20" t="s">
        <v>14</v>
      </c>
      <c r="G828" s="20" t="s">
        <v>14</v>
      </c>
      <c r="H828" s="20" t="s">
        <v>15</v>
      </c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x14ac:dyDescent="0.25">
      <c r="A829" s="17">
        <v>25828</v>
      </c>
      <c r="B829" s="18" t="str">
        <f>HYPERLINK("https://camha.camxuyen.hatinh.gov.vn/", "UBND Ủy ban nhân dân xã Cẩm Hà tỉnh Hà Tĩnh")</f>
        <v>UBND Ủy ban nhân dân xã Cẩm Hà tỉnh Hà Tĩnh</v>
      </c>
      <c r="C829" s="19" t="s">
        <v>12</v>
      </c>
      <c r="D829" s="21"/>
      <c r="E829" s="20" t="s">
        <v>14</v>
      </c>
      <c r="F829" s="20" t="s">
        <v>14</v>
      </c>
      <c r="G829" s="20" t="s">
        <v>14</v>
      </c>
      <c r="H829" s="20" t="s">
        <v>14</v>
      </c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x14ac:dyDescent="0.25">
      <c r="A830" s="17">
        <v>25829</v>
      </c>
      <c r="B830" s="18" t="str">
        <f>HYPERLINK("https://www.facebook.com/p/C%C3%B4ng-an-x%C3%A3-C%E1%BA%A9m-Qu%C3%BD-huy%E1%BB%87n-C%E1%BA%A9m-Thu%E1%BB%B7-t%E1%BB%89nh-Thanh-H%C3%B3a-100063540038479/", "Công an xã Cẩm Kim _x000D__x000D_
 _x000D__x000D_
  tỉnh Thanh Hóa")</f>
        <v>Công an xã Cẩm Kim _x000D__x000D_
 _x000D__x000D_
  tỉnh Thanh Hóa</v>
      </c>
      <c r="C830" s="19" t="s">
        <v>12</v>
      </c>
      <c r="D830" s="19" t="s">
        <v>13</v>
      </c>
      <c r="E830" s="20" t="s">
        <v>14</v>
      </c>
      <c r="F830" s="20" t="s">
        <v>14</v>
      </c>
      <c r="G830" s="20" t="s">
        <v>14</v>
      </c>
      <c r="H830" s="20" t="s">
        <v>15</v>
      </c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x14ac:dyDescent="0.25">
      <c r="A831" s="17">
        <v>25830</v>
      </c>
      <c r="B831" s="18" t="str">
        <f>HYPERLINK("https://camthach.camthuy.thanhhoa.gov.vn/", "UBND Ủy ban nhân dân xã Cẩm Kim _x000D__x000D_
 _x000D__x000D_
  tỉnh Thanh Hóa")</f>
        <v>UBND Ủy ban nhân dân xã Cẩm Kim _x000D__x000D_
 _x000D__x000D_
  tỉnh Thanh Hóa</v>
      </c>
      <c r="C831" s="19" t="s">
        <v>12</v>
      </c>
      <c r="D831" s="21"/>
      <c r="E831" s="20" t="s">
        <v>14</v>
      </c>
      <c r="F831" s="20" t="s">
        <v>14</v>
      </c>
      <c r="G831" s="20" t="s">
        <v>14</v>
      </c>
      <c r="H831" s="20" t="s">
        <v>14</v>
      </c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x14ac:dyDescent="0.25">
      <c r="A832" s="17">
        <v>25831</v>
      </c>
      <c r="B832" s="18" t="str">
        <f>HYPERLINK("https://www.facebook.com/p/C%C3%B4ng-an-x%C3%A3-C%E1%BA%A9m-Long-C%E1%BA%A9m-Th%E1%BB%A7y-100063570279651/", "Công an xã Cẩm Long tỉnh Thanh Hóa")</f>
        <v>Công an xã Cẩm Long tỉnh Thanh Hóa</v>
      </c>
      <c r="C832" s="19" t="s">
        <v>12</v>
      </c>
      <c r="D832" s="19" t="s">
        <v>13</v>
      </c>
      <c r="E832" s="20" t="s">
        <v>14</v>
      </c>
      <c r="F832" s="20" t="s">
        <v>14</v>
      </c>
      <c r="G832" s="20" t="s">
        <v>14</v>
      </c>
      <c r="H832" s="20" t="s">
        <v>15</v>
      </c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x14ac:dyDescent="0.25">
      <c r="A833" s="17">
        <v>25832</v>
      </c>
      <c r="B833" s="18" t="str">
        <f>HYPERLINK("https://camlong.camthuy.thanhhoa.gov.vn/", "UBND Ủy ban nhân dân xã Cẩm Long tỉnh Thanh Hóa")</f>
        <v>UBND Ủy ban nhân dân xã Cẩm Long tỉnh Thanh Hóa</v>
      </c>
      <c r="C833" s="19" t="s">
        <v>12</v>
      </c>
      <c r="D833" s="21"/>
      <c r="E833" s="20" t="s">
        <v>14</v>
      </c>
      <c r="F833" s="20" t="s">
        <v>14</v>
      </c>
      <c r="G833" s="20" t="s">
        <v>14</v>
      </c>
      <c r="H833" s="20" t="s">
        <v>14</v>
      </c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x14ac:dyDescent="0.25">
      <c r="A834" s="17">
        <v>25833</v>
      </c>
      <c r="B834" s="18" t="str">
        <f>HYPERLINK("https://www.facebook.com/congancamphu/", "Công an xã Cẩm Phú tỉnh Thanh Hóa")</f>
        <v>Công an xã Cẩm Phú tỉnh Thanh Hóa</v>
      </c>
      <c r="C834" s="19" t="s">
        <v>12</v>
      </c>
      <c r="D834" s="19" t="s">
        <v>13</v>
      </c>
      <c r="E834" s="20" t="s">
        <v>14</v>
      </c>
      <c r="F834" s="20" t="s">
        <v>14</v>
      </c>
      <c r="G834" s="20" t="s">
        <v>14</v>
      </c>
      <c r="H834" s="20" t="s">
        <v>15</v>
      </c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x14ac:dyDescent="0.25">
      <c r="A835" s="17">
        <v>25834</v>
      </c>
      <c r="B835" s="18" t="str">
        <f>HYPERLINK("https://camphu.camthuy.thanhhoa.gov.vn/", "UBND Ủy ban nhân dân xã Cẩm Phú tỉnh Thanh Hóa")</f>
        <v>UBND Ủy ban nhân dân xã Cẩm Phú tỉnh Thanh Hóa</v>
      </c>
      <c r="C835" s="19" t="s">
        <v>12</v>
      </c>
      <c r="D835" s="21"/>
      <c r="E835" s="20" t="s">
        <v>14</v>
      </c>
      <c r="F835" s="20" t="s">
        <v>14</v>
      </c>
      <c r="G835" s="20" t="s">
        <v>14</v>
      </c>
      <c r="H835" s="20" t="s">
        <v>14</v>
      </c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x14ac:dyDescent="0.25">
      <c r="A836" s="17">
        <v>25835</v>
      </c>
      <c r="B836" s="18" t="str">
        <f>HYPERLINK("https://www.facebook.com/p/C%C3%B4ng-an-x%C3%A3-C%E1%BA%A9m-Qu%C3%BD-huy%E1%BB%87n-C%E1%BA%A9m-Thu%E1%BB%B7-t%E1%BB%89nh-Thanh-H%C3%B3a-100063540038479/", "Công an xã Cẩm Quý tỉnh Thanh Hóa")</f>
        <v>Công an xã Cẩm Quý tỉnh Thanh Hóa</v>
      </c>
      <c r="C836" s="19" t="s">
        <v>12</v>
      </c>
      <c r="D836" s="19" t="s">
        <v>13</v>
      </c>
      <c r="E836" s="20" t="s">
        <v>14</v>
      </c>
      <c r="F836" s="20" t="s">
        <v>14</v>
      </c>
      <c r="G836" s="20" t="s">
        <v>14</v>
      </c>
      <c r="H836" s="20" t="s">
        <v>15</v>
      </c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x14ac:dyDescent="0.25">
      <c r="A837" s="17">
        <v>25836</v>
      </c>
      <c r="B837" s="18" t="str">
        <f>HYPERLINK("http://camquy.camthuy.thanhhoa.gov.vn/web/trang-chu/thu-tuc-hanh-chinh", "UBND Ủy ban nhân dân xã Cẩm Quý tỉnh Thanh Hóa")</f>
        <v>UBND Ủy ban nhân dân xã Cẩm Quý tỉnh Thanh Hóa</v>
      </c>
      <c r="C837" s="19" t="s">
        <v>12</v>
      </c>
      <c r="D837" s="21"/>
      <c r="E837" s="20" t="s">
        <v>14</v>
      </c>
      <c r="F837" s="20" t="s">
        <v>14</v>
      </c>
      <c r="G837" s="20" t="s">
        <v>14</v>
      </c>
      <c r="H837" s="20" t="s">
        <v>14</v>
      </c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x14ac:dyDescent="0.25">
      <c r="A838" s="17">
        <v>25837</v>
      </c>
      <c r="B838" s="18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838" s="19" t="s">
        <v>12</v>
      </c>
      <c r="D838" s="19" t="s">
        <v>13</v>
      </c>
      <c r="E838" s="20" t="s">
        <v>14</v>
      </c>
      <c r="F838" s="20" t="s">
        <v>14</v>
      </c>
      <c r="G838" s="20" t="s">
        <v>14</v>
      </c>
      <c r="H838" s="20" t="s">
        <v>15</v>
      </c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x14ac:dyDescent="0.25">
      <c r="A839" s="17">
        <v>25838</v>
      </c>
      <c r="B839" s="18" t="str">
        <f>HYPERLINK("https://camtan.camthuy.thanhhoa.gov.vn/", "UBND Ủy ban nhân dân xã Cẩm Tân tỉnh Thanh Hóa")</f>
        <v>UBND Ủy ban nhân dân xã Cẩm Tân tỉnh Thanh Hóa</v>
      </c>
      <c r="C839" s="19" t="s">
        <v>12</v>
      </c>
      <c r="D839" s="21"/>
      <c r="E839" s="20" t="s">
        <v>14</v>
      </c>
      <c r="F839" s="20" t="s">
        <v>14</v>
      </c>
      <c r="G839" s="20" t="s">
        <v>14</v>
      </c>
      <c r="H839" s="20" t="s">
        <v>14</v>
      </c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x14ac:dyDescent="0.25">
      <c r="A840" s="17">
        <v>25839</v>
      </c>
      <c r="B840" s="18" t="str">
        <f>HYPERLINK("https://www.facebook.com/p/C%C3%B4ng-an-x%C3%A3-C%E1%BA%A9m-Th%C3%A0nh-C%E1%BA%A9m-Xuy%C3%AAn-H%C3%A0-T%C4%A9nh-100047701147924/", "Công an xã Cẩm Thành tỉnh Hà Tĩnh")</f>
        <v>Công an xã Cẩm Thành tỉnh Hà Tĩnh</v>
      </c>
      <c r="C840" s="19" t="s">
        <v>12</v>
      </c>
      <c r="D840" s="19" t="s">
        <v>13</v>
      </c>
      <c r="E840" s="20" t="s">
        <v>14</v>
      </c>
      <c r="F840" s="20" t="s">
        <v>14</v>
      </c>
      <c r="G840" s="20" t="s">
        <v>14</v>
      </c>
      <c r="H840" s="20" t="s">
        <v>15</v>
      </c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x14ac:dyDescent="0.25">
      <c r="A841" s="17">
        <v>25840</v>
      </c>
      <c r="B841" s="18" t="str">
        <f>HYPERLINK("http://camthanh.camxuyen.hatinh.gov.vn/", "UBND Ủy ban nhân dân xã Cẩm Thành tỉnh Hà Tĩnh")</f>
        <v>UBND Ủy ban nhân dân xã Cẩm Thành tỉnh Hà Tĩnh</v>
      </c>
      <c r="C841" s="19" t="s">
        <v>12</v>
      </c>
      <c r="D841" s="21"/>
      <c r="E841" s="20" t="s">
        <v>14</v>
      </c>
      <c r="F841" s="20" t="s">
        <v>14</v>
      </c>
      <c r="G841" s="20" t="s">
        <v>14</v>
      </c>
      <c r="H841" s="20" t="s">
        <v>14</v>
      </c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x14ac:dyDescent="0.25">
      <c r="A842" s="17">
        <v>25841</v>
      </c>
      <c r="B842" s="18" t="s">
        <v>73</v>
      </c>
      <c r="C842" s="22" t="s">
        <v>14</v>
      </c>
      <c r="D842" s="19" t="s">
        <v>13</v>
      </c>
      <c r="E842" s="20" t="s">
        <v>14</v>
      </c>
      <c r="F842" s="20" t="s">
        <v>14</v>
      </c>
      <c r="G842" s="20" t="s">
        <v>14</v>
      </c>
      <c r="H842" s="20" t="s">
        <v>15</v>
      </c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x14ac:dyDescent="0.25">
      <c r="A843" s="17">
        <v>25842</v>
      </c>
      <c r="B843" s="18" t="str">
        <f>HYPERLINK("https://camyen.camthuy.thanhhoa.gov.vn/", "UBND Ủy ban nhân dân xã Cẩm Yên tỉnh Thanh Hóa")</f>
        <v>UBND Ủy ban nhân dân xã Cẩm Yên tỉnh Thanh Hóa</v>
      </c>
      <c r="C843" s="19" t="s">
        <v>12</v>
      </c>
      <c r="D843" s="21"/>
      <c r="E843" s="20" t="s">
        <v>14</v>
      </c>
      <c r="F843" s="20" t="s">
        <v>14</v>
      </c>
      <c r="G843" s="20" t="s">
        <v>14</v>
      </c>
      <c r="H843" s="20" t="s">
        <v>14</v>
      </c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x14ac:dyDescent="0.25">
      <c r="A844" s="17">
        <v>25843</v>
      </c>
      <c r="B844" s="18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844" s="19" t="s">
        <v>12</v>
      </c>
      <c r="D844" s="19" t="s">
        <v>13</v>
      </c>
      <c r="E844" s="20" t="s">
        <v>14</v>
      </c>
      <c r="F844" s="20" t="s">
        <v>14</v>
      </c>
      <c r="G844" s="20" t="s">
        <v>14</v>
      </c>
      <c r="H844" s="20" t="s">
        <v>15</v>
      </c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x14ac:dyDescent="0.25">
      <c r="A845" s="17">
        <v>25844</v>
      </c>
      <c r="B845" s="18" t="str">
        <f>HYPERLINK("http://cobi.binhgiang.haiduong.gov.vn/", "UBND Ủy ban nhân dân xã Cổ Bì tỉnh Hải Dương")</f>
        <v>UBND Ủy ban nhân dân xã Cổ Bì tỉnh Hải Dương</v>
      </c>
      <c r="C845" s="19" t="s">
        <v>12</v>
      </c>
      <c r="D845" s="21"/>
      <c r="E845" s="20" t="s">
        <v>14</v>
      </c>
      <c r="F845" s="20" t="s">
        <v>14</v>
      </c>
      <c r="G845" s="20" t="s">
        <v>14</v>
      </c>
      <c r="H845" s="20" t="s">
        <v>14</v>
      </c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x14ac:dyDescent="0.25">
      <c r="A846" s="17">
        <v>25845</v>
      </c>
      <c r="B846" s="18" t="s">
        <v>74</v>
      </c>
      <c r="C846" s="22" t="s">
        <v>14</v>
      </c>
      <c r="D846" s="19" t="s">
        <v>13</v>
      </c>
      <c r="E846" s="20" t="s">
        <v>14</v>
      </c>
      <c r="F846" s="20" t="s">
        <v>14</v>
      </c>
      <c r="G846" s="20" t="s">
        <v>14</v>
      </c>
      <c r="H846" s="20" t="s">
        <v>15</v>
      </c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x14ac:dyDescent="0.25">
      <c r="A847" s="17">
        <v>25846</v>
      </c>
      <c r="B847" s="18" t="str">
        <f>HYPERLINK("https://colung.phuluong.thainguyen.gov.vn/", "UBND Ủy ban nhân dân xã Cổ Lũng tỉnh Thái Nguyên")</f>
        <v>UBND Ủy ban nhân dân xã Cổ Lũng tỉnh Thái Nguyên</v>
      </c>
      <c r="C847" s="19" t="s">
        <v>12</v>
      </c>
      <c r="D847" s="21"/>
      <c r="E847" s="20" t="s">
        <v>14</v>
      </c>
      <c r="F847" s="20" t="s">
        <v>14</v>
      </c>
      <c r="G847" s="20" t="s">
        <v>14</v>
      </c>
      <c r="H847" s="20" t="s">
        <v>14</v>
      </c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x14ac:dyDescent="0.25">
      <c r="A848" s="17">
        <v>25847</v>
      </c>
      <c r="B848" s="18" t="str">
        <f>HYPERLINK("https://www.facebook.com/p/Tu%E1%BB%95i-Tr%E1%BA%BB-C%C3%B4ng-An-Huy%E1%BB%87n-Ch%C6%B0%C6%A1ng-M%E1%BB%B9-100028578047777/?locale=nl_BE", "Công an xã Cộng Hòa thành phố Hà Nội")</f>
        <v>Công an xã Cộng Hòa thành phố Hà Nội</v>
      </c>
      <c r="C848" s="19" t="s">
        <v>12</v>
      </c>
      <c r="D848" s="19" t="s">
        <v>13</v>
      </c>
      <c r="E848" s="20" t="s">
        <v>14</v>
      </c>
      <c r="F848" s="20" t="s">
        <v>14</v>
      </c>
      <c r="G848" s="20" t="s">
        <v>14</v>
      </c>
      <c r="H848" s="20" t="s">
        <v>15</v>
      </c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x14ac:dyDescent="0.25">
      <c r="A849" s="17">
        <v>25848</v>
      </c>
      <c r="B849" s="18" t="str">
        <f>HYPERLINK("https://sotuphap.hanoi.gov.vn/", "UBND Ủy ban nhân dân xã Cộng Hòa thành phố Hà Nội")</f>
        <v>UBND Ủy ban nhân dân xã Cộng Hòa thành phố Hà Nội</v>
      </c>
      <c r="C849" s="19" t="s">
        <v>12</v>
      </c>
      <c r="D849" s="21"/>
      <c r="E849" s="20" t="s">
        <v>14</v>
      </c>
      <c r="F849" s="20" t="s">
        <v>14</v>
      </c>
      <c r="G849" s="20" t="s">
        <v>14</v>
      </c>
      <c r="H849" s="20" t="s">
        <v>14</v>
      </c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x14ac:dyDescent="0.25">
      <c r="A850" s="17">
        <v>25849</v>
      </c>
      <c r="B850" s="18" t="str">
        <f>HYPERLINK("https://www.facebook.com/322827476213987", "Công an xã Cự Khê thành phố Hà Nội")</f>
        <v>Công an xã Cự Khê thành phố Hà Nội</v>
      </c>
      <c r="C850" s="19" t="s">
        <v>12</v>
      </c>
      <c r="D850" s="19" t="s">
        <v>13</v>
      </c>
      <c r="E850" s="20" t="s">
        <v>14</v>
      </c>
      <c r="F850" s="20" t="s">
        <v>14</v>
      </c>
      <c r="G850" s="20" t="s">
        <v>14</v>
      </c>
      <c r="H850" s="20" t="s">
        <v>15</v>
      </c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x14ac:dyDescent="0.25">
      <c r="A851" s="17">
        <v>25850</v>
      </c>
      <c r="B851" s="18" t="str">
        <f>HYPERLINK("https://cukhe.thanhoai.hanoi.gov.vn/ubnd-x%C3%A3", "UBND Ủy ban nhân dân xã Cự Khê thành phố Hà Nội")</f>
        <v>UBND Ủy ban nhân dân xã Cự Khê thành phố Hà Nội</v>
      </c>
      <c r="C851" s="19" t="s">
        <v>12</v>
      </c>
      <c r="D851" s="21"/>
      <c r="E851" s="20" t="s">
        <v>14</v>
      </c>
      <c r="F851" s="20" t="s">
        <v>14</v>
      </c>
      <c r="G851" s="20" t="s">
        <v>14</v>
      </c>
      <c r="H851" s="20" t="s">
        <v>14</v>
      </c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x14ac:dyDescent="0.25">
      <c r="A852" s="17">
        <v>25851</v>
      </c>
      <c r="B852" s="18" t="str">
        <f>HYPERLINK("https://www.facebook.com/trungsy.nguyen.100/", "Công an xã Cự Thắng _x000D__x000D_
 _x000D__x000D_
  tỉnh Phú Thọ")</f>
        <v>Công an xã Cự Thắng _x000D__x000D_
 _x000D__x000D_
  tỉnh Phú Thọ</v>
      </c>
      <c r="C852" s="19" t="s">
        <v>12</v>
      </c>
      <c r="D852" s="19" t="s">
        <v>13</v>
      </c>
      <c r="E852" s="20" t="s">
        <v>14</v>
      </c>
      <c r="F852" s="20" t="s">
        <v>14</v>
      </c>
      <c r="G852" s="20" t="s">
        <v>14</v>
      </c>
      <c r="H852" s="20" t="s">
        <v>15</v>
      </c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x14ac:dyDescent="0.25">
      <c r="A853" s="17">
        <v>25852</v>
      </c>
      <c r="B853" s="18" t="s">
        <v>235</v>
      </c>
      <c r="C853" s="19" t="s">
        <v>12</v>
      </c>
      <c r="D853" s="21"/>
      <c r="E853" s="20" t="s">
        <v>14</v>
      </c>
      <c r="F853" s="20" t="s">
        <v>14</v>
      </c>
      <c r="G853" s="20" t="s">
        <v>14</v>
      </c>
      <c r="H853" s="20" t="s">
        <v>14</v>
      </c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x14ac:dyDescent="0.25">
      <c r="A854" s="17">
        <v>25853</v>
      </c>
      <c r="B854" s="18" t="str">
        <f>HYPERLINK("https://www.facebook.com/CAH.BAOYEN/", "Công an xã Cam Cọn _x000D__x000D_
 _x000D__x000D_
  tỉnh Lào Cai")</f>
        <v>Công an xã Cam Cọn _x000D__x000D_
 _x000D__x000D_
  tỉnh Lào Cai</v>
      </c>
      <c r="C854" s="19" t="s">
        <v>12</v>
      </c>
      <c r="D854" s="19" t="s">
        <v>13</v>
      </c>
      <c r="E854" s="20" t="s">
        <v>14</v>
      </c>
      <c r="F854" s="20" t="s">
        <v>14</v>
      </c>
      <c r="G854" s="20" t="s">
        <v>14</v>
      </c>
      <c r="H854" s="20" t="s">
        <v>15</v>
      </c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x14ac:dyDescent="0.25">
      <c r="A855" s="17">
        <v>25854</v>
      </c>
      <c r="B855" s="18" t="str">
        <f>HYPERLINK("https://www.laocai.gov.vn/quy-hoach-xay-dung", "UBND Ủy ban nhân dân xã Cam Cọn _x000D__x000D_
 _x000D__x000D_
  tỉnh Lào Cai")</f>
        <v>UBND Ủy ban nhân dân xã Cam Cọn _x000D__x000D_
 _x000D__x000D_
  tỉnh Lào Cai</v>
      </c>
      <c r="C855" s="19" t="s">
        <v>12</v>
      </c>
      <c r="D855" s="21"/>
      <c r="E855" s="20" t="s">
        <v>14</v>
      </c>
      <c r="F855" s="20" t="s">
        <v>14</v>
      </c>
      <c r="G855" s="20" t="s">
        <v>14</v>
      </c>
      <c r="H855" s="20" t="s">
        <v>14</v>
      </c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x14ac:dyDescent="0.25">
      <c r="A856" s="17">
        <v>25855</v>
      </c>
      <c r="B856" s="18" t="s">
        <v>236</v>
      </c>
      <c r="C856" s="22" t="s">
        <v>14</v>
      </c>
      <c r="D856" s="19" t="s">
        <v>13</v>
      </c>
      <c r="E856" s="20" t="s">
        <v>14</v>
      </c>
      <c r="F856" s="20" t="s">
        <v>14</v>
      </c>
      <c r="G856" s="20" t="s">
        <v>14</v>
      </c>
      <c r="H856" s="20" t="s">
        <v>15</v>
      </c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x14ac:dyDescent="0.25">
      <c r="A857" s="17">
        <v>25856</v>
      </c>
      <c r="B857" s="18" t="str">
        <f>HYPERLINK("https://canhnau.yenthe.bacgiang.gov.vn/", "UBND Ủy ban nhân dân xã Canh Nậu _x000D__x000D_
 _x000D__x000D_
  tỉnh Bắc Giang")</f>
        <v>UBND Ủy ban nhân dân xã Canh Nậu _x000D__x000D_
 _x000D__x000D_
  tỉnh Bắc Giang</v>
      </c>
      <c r="C857" s="19" t="s">
        <v>12</v>
      </c>
      <c r="D857" s="21"/>
      <c r="E857" s="20" t="s">
        <v>14</v>
      </c>
      <c r="F857" s="20" t="s">
        <v>14</v>
      </c>
      <c r="G857" s="20" t="s">
        <v>14</v>
      </c>
      <c r="H857" s="20" t="s">
        <v>14</v>
      </c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x14ac:dyDescent="0.25">
      <c r="A858" s="17">
        <v>25857</v>
      </c>
      <c r="B858" s="18" t="str">
        <f>HYPERLINK("https://www.facebook.com/p/Tu%E1%BB%95i-tr%E1%BA%BB-C%C3%B4ng-an-t%E1%BB%89nh-B%E1%BA%AFc-K%E1%BA%A1n-100057574024652/", "Công an xã Cao Kỳ _x000D__x000D_
 _x000D__x000D_
  tỉnh Bắc Kạn")</f>
        <v>Công an xã Cao Kỳ _x000D__x000D_
 _x000D__x000D_
  tỉnh Bắc Kạn</v>
      </c>
      <c r="C858" s="19" t="s">
        <v>12</v>
      </c>
      <c r="D858" s="19" t="s">
        <v>13</v>
      </c>
      <c r="E858" s="20" t="s">
        <v>14</v>
      </c>
      <c r="F858" s="20" t="s">
        <v>14</v>
      </c>
      <c r="G858" s="20" t="s">
        <v>14</v>
      </c>
      <c r="H858" s="20" t="s">
        <v>15</v>
      </c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x14ac:dyDescent="0.25">
      <c r="A859" s="17">
        <v>25858</v>
      </c>
      <c r="B859" s="18" t="str">
        <f>HYPERLINK("http://tnmt.backan.gov.vn/index.php?language=vi&amp;nv=news&amp;op=Tin-tuc-Su-kien/Dau-gia-quyen-khai-thac-khoang-san-mo-cat-soi-Vang-Chun-xa-Cao-Ky-huyen-Cho-Moi-3398", "UBND Ủy ban nhân dân xã Cao Kỳ _x000D__x000D_
 _x000D__x000D_
  tỉnh Bắc Kạn")</f>
        <v>UBND Ủy ban nhân dân xã Cao Kỳ _x000D__x000D_
 _x000D__x000D_
  tỉnh Bắc Kạn</v>
      </c>
      <c r="C859" s="19" t="s">
        <v>12</v>
      </c>
      <c r="D859" s="21"/>
      <c r="E859" s="20" t="s">
        <v>14</v>
      </c>
      <c r="F859" s="20" t="s">
        <v>14</v>
      </c>
      <c r="G859" s="20" t="s">
        <v>14</v>
      </c>
      <c r="H859" s="20" t="s">
        <v>14</v>
      </c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x14ac:dyDescent="0.25">
      <c r="A860" s="17">
        <v>25859</v>
      </c>
      <c r="B860" s="18" t="str">
        <f>HYPERLINK("https://www.facebook.com/TuoitreConganCaoBang/", "Công an xã Cao Thăng tỉnh Cao Bằng")</f>
        <v>Công an xã Cao Thăng tỉnh Cao Bằng</v>
      </c>
      <c r="C860" s="19" t="s">
        <v>12</v>
      </c>
      <c r="D860" s="19" t="s">
        <v>13</v>
      </c>
      <c r="E860" s="20" t="s">
        <v>14</v>
      </c>
      <c r="F860" s="20" t="s">
        <v>14</v>
      </c>
      <c r="G860" s="20" t="s">
        <v>14</v>
      </c>
      <c r="H860" s="20" t="s">
        <v>15</v>
      </c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x14ac:dyDescent="0.25">
      <c r="A861" s="17">
        <v>25860</v>
      </c>
      <c r="B861" s="18" t="str">
        <f>HYPERLINK("https://trungkhanh.caobang.gov.vn/1352/34154/94757/xa-cao-thang", "UBND Ủy ban nhân dân xã Cao Thăng tỉnh Cao Bằng")</f>
        <v>UBND Ủy ban nhân dân xã Cao Thăng tỉnh Cao Bằng</v>
      </c>
      <c r="C861" s="19" t="s">
        <v>12</v>
      </c>
      <c r="D861" s="21"/>
      <c r="E861" s="20" t="s">
        <v>14</v>
      </c>
      <c r="F861" s="20" t="s">
        <v>14</v>
      </c>
      <c r="G861" s="20" t="s">
        <v>14</v>
      </c>
      <c r="H861" s="20" t="s">
        <v>14</v>
      </c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x14ac:dyDescent="0.25">
      <c r="A862" s="17">
        <v>25861</v>
      </c>
      <c r="B862" s="18" t="s">
        <v>237</v>
      </c>
      <c r="C862" s="22" t="s">
        <v>14</v>
      </c>
      <c r="D862" s="19" t="s">
        <v>13</v>
      </c>
      <c r="E862" s="20" t="s">
        <v>14</v>
      </c>
      <c r="F862" s="20" t="s">
        <v>14</v>
      </c>
      <c r="G862" s="20" t="s">
        <v>14</v>
      </c>
      <c r="H862" s="20" t="s">
        <v>15</v>
      </c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x14ac:dyDescent="0.25">
      <c r="A863" s="17">
        <v>25862</v>
      </c>
      <c r="B863" s="18" t="str">
        <f>HYPERLINK("https://caothinh.ngoclac.thanhhoa.gov.vn/tin-van-hoa-the-thao/tap-huan-an-toan-thuc-pham-2023-253837", "UBND Ủy ban nhân dân xã Cao Thịnh _x000D__x000D_
 _x000D__x000D_
  tỉnh Thanh Hóa")</f>
        <v>UBND Ủy ban nhân dân xã Cao Thịnh _x000D__x000D_
 _x000D__x000D_
  tỉnh Thanh Hóa</v>
      </c>
      <c r="C863" s="19" t="s">
        <v>12</v>
      </c>
      <c r="D863" s="21"/>
      <c r="E863" s="20" t="s">
        <v>14</v>
      </c>
      <c r="F863" s="20" t="s">
        <v>14</v>
      </c>
      <c r="G863" s="20" t="s">
        <v>14</v>
      </c>
      <c r="H863" s="20" t="s">
        <v>14</v>
      </c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x14ac:dyDescent="0.25">
      <c r="A864" s="17">
        <v>25863</v>
      </c>
      <c r="B864" s="18" t="s">
        <v>237</v>
      </c>
      <c r="C864" s="22" t="s">
        <v>14</v>
      </c>
      <c r="D864" s="19" t="s">
        <v>13</v>
      </c>
      <c r="E864" s="20" t="s">
        <v>14</v>
      </c>
      <c r="F864" s="20" t="s">
        <v>14</v>
      </c>
      <c r="G864" s="20" t="s">
        <v>14</v>
      </c>
      <c r="H864" s="20" t="s">
        <v>15</v>
      </c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x14ac:dyDescent="0.25">
      <c r="A865" s="17">
        <v>25864</v>
      </c>
      <c r="B865" s="18" t="str">
        <f>HYPERLINK("https://caothinh.ngoclac.thanhhoa.gov.vn/tin-van-hoa-the-thao/tap-huan-an-toan-thuc-pham-2023-253837", "UBND Ủy ban nhân dân xã Cao Thịnh _x000D__x000D_
 _x000D__x000D_
  tỉnh Thanh Hóa")</f>
        <v>UBND Ủy ban nhân dân xã Cao Thịnh _x000D__x000D_
 _x000D__x000D_
  tỉnh Thanh Hóa</v>
      </c>
      <c r="C865" s="19" t="s">
        <v>12</v>
      </c>
      <c r="D865" s="21"/>
      <c r="E865" s="20" t="s">
        <v>14</v>
      </c>
      <c r="F865" s="20" t="s">
        <v>14</v>
      </c>
      <c r="G865" s="20" t="s">
        <v>14</v>
      </c>
      <c r="H865" s="20" t="s">
        <v>14</v>
      </c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x14ac:dyDescent="0.25">
      <c r="A866" s="17">
        <v>25865</v>
      </c>
      <c r="B866" s="18" t="s">
        <v>238</v>
      </c>
      <c r="C866" s="22" t="s">
        <v>14</v>
      </c>
      <c r="D866" s="19" t="s">
        <v>13</v>
      </c>
      <c r="E866" s="20" t="s">
        <v>14</v>
      </c>
      <c r="F866" s="20" t="s">
        <v>14</v>
      </c>
      <c r="G866" s="20" t="s">
        <v>14</v>
      </c>
      <c r="H866" s="20" t="s">
        <v>15</v>
      </c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x14ac:dyDescent="0.25">
      <c r="A867" s="17">
        <v>25866</v>
      </c>
      <c r="B867" s="18" t="str">
        <f>HYPERLINK("https://caoxa.tanyen.bacgiang.gov.vn/", "UBND Ủy ban nhân dân xã Cao Xá _x000D__x000D_
 _x000D__x000D_
  tỉnh Thanh Hóa")</f>
        <v>UBND Ủy ban nhân dân xã Cao Xá _x000D__x000D_
 _x000D__x000D_
  tỉnh Thanh Hóa</v>
      </c>
      <c r="C867" s="19" t="s">
        <v>12</v>
      </c>
      <c r="D867" s="21"/>
      <c r="E867" s="20" t="s">
        <v>14</v>
      </c>
      <c r="F867" s="20" t="s">
        <v>14</v>
      </c>
      <c r="G867" s="20" t="s">
        <v>14</v>
      </c>
      <c r="H867" s="20" t="s">
        <v>14</v>
      </c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x14ac:dyDescent="0.25">
      <c r="A868" s="17">
        <v>25867</v>
      </c>
      <c r="B868" s="18" t="str">
        <f>HYPERLINK("https://www.facebook.com/p/C%C3%B4ng-an-x%C3%A3-Ch%C3%A0-L%C3%A0-100069692137152/", "Công an xã Chà Là _x000D__x000D_
 _x000D__x000D_
  tỉnh TÂY NINH")</f>
        <v>Công an xã Chà Là _x000D__x000D_
 _x000D__x000D_
  tỉnh TÂY NINH</v>
      </c>
      <c r="C868" s="19" t="s">
        <v>12</v>
      </c>
      <c r="D868" s="19" t="s">
        <v>13</v>
      </c>
      <c r="E868" s="20" t="s">
        <v>14</v>
      </c>
      <c r="F868" s="20" t="s">
        <v>14</v>
      </c>
      <c r="G868" s="20" t="s">
        <v>14</v>
      </c>
      <c r="H868" s="20" t="s">
        <v>15</v>
      </c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x14ac:dyDescent="0.25">
      <c r="A869" s="17">
        <v>25868</v>
      </c>
      <c r="B869" s="18" t="str">
        <f>HYPERLINK("https://www.tayninh.gov.vn/vi/news/thong-tin-dat-dai/giao--t-cho-ubnd-x-ch-l-x-y-d-ng-khu-di-t-ch-l-ch-s-c-n-c-l-ng--ch-l--38531.html", "UBND Ủy ban nhân dân xã Chà Là _x000D__x000D_
 _x000D__x000D_
  tỉnh TÂY NINH")</f>
        <v>UBND Ủy ban nhân dân xã Chà Là _x000D__x000D_
 _x000D__x000D_
  tỉnh TÂY NINH</v>
      </c>
      <c r="C869" s="19" t="s">
        <v>12</v>
      </c>
      <c r="D869" s="21"/>
      <c r="E869" s="20" t="s">
        <v>14</v>
      </c>
      <c r="F869" s="20" t="s">
        <v>14</v>
      </c>
      <c r="G869" s="20" t="s">
        <v>14</v>
      </c>
      <c r="H869" s="20" t="s">
        <v>14</v>
      </c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x14ac:dyDescent="0.25">
      <c r="A870" s="17">
        <v>25869</v>
      </c>
      <c r="B870" s="18" t="str">
        <f>HYPERLINK("https://www.facebook.com/p/C%C3%B4ng-an-x%C3%A3-Ch%C3%A2u-H%C6%B0ng-100069312194609/", "Công an xã Châu Hưng _x000D__x000D_
 _x000D__x000D_
  tỉnh Bến Tre")</f>
        <v>Công an xã Châu Hưng _x000D__x000D_
 _x000D__x000D_
  tỉnh Bến Tre</v>
      </c>
      <c r="C870" s="19" t="s">
        <v>12</v>
      </c>
      <c r="D870" s="19" t="s">
        <v>13</v>
      </c>
      <c r="E870" s="20" t="s">
        <v>14</v>
      </c>
      <c r="F870" s="20" t="s">
        <v>14</v>
      </c>
      <c r="G870" s="20" t="s">
        <v>14</v>
      </c>
      <c r="H870" s="20" t="s">
        <v>15</v>
      </c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x14ac:dyDescent="0.25">
      <c r="A871" s="17">
        <v>25870</v>
      </c>
      <c r="B871" s="18" t="str">
        <f>HYPERLINK("https://binhdai.bentre.gov.vn/chauhung", "UBND Ủy ban nhân dân xã Châu Hưng _x000D__x000D_
 _x000D__x000D_
  tỉnh Bến Tre")</f>
        <v>UBND Ủy ban nhân dân xã Châu Hưng _x000D__x000D_
 _x000D__x000D_
  tỉnh Bến Tre</v>
      </c>
      <c r="C871" s="19" t="s">
        <v>12</v>
      </c>
      <c r="D871" s="21"/>
      <c r="E871" s="20" t="s">
        <v>14</v>
      </c>
      <c r="F871" s="20" t="s">
        <v>14</v>
      </c>
      <c r="G871" s="20" t="s">
        <v>14</v>
      </c>
      <c r="H871" s="20" t="s">
        <v>14</v>
      </c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x14ac:dyDescent="0.25">
      <c r="A872" s="17">
        <v>25871</v>
      </c>
      <c r="B872" s="18" t="s">
        <v>75</v>
      </c>
      <c r="C872" s="22" t="s">
        <v>14</v>
      </c>
      <c r="D872" s="19" t="s">
        <v>13</v>
      </c>
      <c r="E872" s="20" t="s">
        <v>14</v>
      </c>
      <c r="F872" s="20" t="s">
        <v>14</v>
      </c>
      <c r="G872" s="20" t="s">
        <v>14</v>
      </c>
      <c r="H872" s="20" t="s">
        <v>15</v>
      </c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x14ac:dyDescent="0.25">
      <c r="A873" s="17">
        <v>25872</v>
      </c>
      <c r="B873" s="18" t="str">
        <f>HYPERLINK("https://chauhunga.vinhloi.baclieu.gov.vn/", "UBND Ủy ban nhân dân xã Châu Hưng A tỉnh Bạc Liêu")</f>
        <v>UBND Ủy ban nhân dân xã Châu Hưng A tỉnh Bạc Liêu</v>
      </c>
      <c r="C873" s="19" t="s">
        <v>12</v>
      </c>
      <c r="D873" s="21"/>
      <c r="E873" s="20" t="s">
        <v>14</v>
      </c>
      <c r="F873" s="20" t="s">
        <v>14</v>
      </c>
      <c r="G873" s="20" t="s">
        <v>14</v>
      </c>
      <c r="H873" s="20" t="s">
        <v>14</v>
      </c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x14ac:dyDescent="0.25">
      <c r="A874" s="17">
        <v>25873</v>
      </c>
      <c r="B874" s="18" t="s">
        <v>239</v>
      </c>
      <c r="C874" s="22" t="s">
        <v>14</v>
      </c>
      <c r="D874" s="19" t="s">
        <v>13</v>
      </c>
      <c r="E874" s="20" t="s">
        <v>14</v>
      </c>
      <c r="F874" s="20" t="s">
        <v>14</v>
      </c>
      <c r="G874" s="20" t="s">
        <v>14</v>
      </c>
      <c r="H874" s="20" t="s">
        <v>15</v>
      </c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x14ac:dyDescent="0.25">
      <c r="A875" s="17">
        <v>25874</v>
      </c>
      <c r="B875" s="18" t="str">
        <f>HYPERLINK("https://chaunhan.hungnguyen.nghean.gov.vn/", "UBND Ủy ban nhân dân xã Châu Hội _x000D__x000D_
 _x000D__x000D_
  tỉnh Nghệ An")</f>
        <v>UBND Ủy ban nhân dân xã Châu Hội _x000D__x000D_
 _x000D__x000D_
  tỉnh Nghệ An</v>
      </c>
      <c r="C875" s="19" t="s">
        <v>12</v>
      </c>
      <c r="D875" s="21"/>
      <c r="E875" s="20" t="s">
        <v>14</v>
      </c>
      <c r="F875" s="20" t="s">
        <v>14</v>
      </c>
      <c r="G875" s="20" t="s">
        <v>14</v>
      </c>
      <c r="H875" s="20" t="s">
        <v>14</v>
      </c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x14ac:dyDescent="0.25">
      <c r="A876" s="17">
        <v>25875</v>
      </c>
      <c r="B876" s="18" t="str">
        <f>HYPERLINK("https://www.facebook.com/p/C%C3%B4ng-an-x%C3%A3-Ch%C3%A2u-Ho%C3%A1-Huy%E1%BB%87n-Tuy%C3%AAn-Ho%C3%A1-T%E1%BB%89nh-Qu%E1%BA%A3ng-B%C3%ACnh-100071767027084/", "Công an xã Châu Hoá tỉnh Quảng Bình")</f>
        <v>Công an xã Châu Hoá tỉnh Quảng Bình</v>
      </c>
      <c r="C876" s="19" t="s">
        <v>12</v>
      </c>
      <c r="D876" s="19" t="s">
        <v>13</v>
      </c>
      <c r="E876" s="20" t="s">
        <v>14</v>
      </c>
      <c r="F876" s="20" t="s">
        <v>14</v>
      </c>
      <c r="G876" s="20" t="s">
        <v>14</v>
      </c>
      <c r="H876" s="20" t="s">
        <v>15</v>
      </c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x14ac:dyDescent="0.25">
      <c r="A877" s="17">
        <v>25876</v>
      </c>
      <c r="B877" s="18" t="str">
        <f>HYPERLINK("http://thrt.quangbinh.gov.vn/tin-tuc-su-kien/dong-chi-chu-tich-uy-ban-nhan-dan-huyen-tuyen-hoa-lam-viec-voi-xa-chau-hoa-2165.html", "UBND Ủy ban nhân dân xã Châu Hoá tỉnh Quảng Bình")</f>
        <v>UBND Ủy ban nhân dân xã Châu Hoá tỉnh Quảng Bình</v>
      </c>
      <c r="C877" s="19" t="s">
        <v>12</v>
      </c>
      <c r="D877" s="21"/>
      <c r="E877" s="20" t="s">
        <v>14</v>
      </c>
      <c r="F877" s="20" t="s">
        <v>14</v>
      </c>
      <c r="G877" s="20" t="s">
        <v>14</v>
      </c>
      <c r="H877" s="20" t="s">
        <v>14</v>
      </c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x14ac:dyDescent="0.25">
      <c r="A878" s="17">
        <v>25877</v>
      </c>
      <c r="B878" s="18" t="s">
        <v>76</v>
      </c>
      <c r="C878" s="22" t="s">
        <v>14</v>
      </c>
      <c r="D878" s="19" t="s">
        <v>13</v>
      </c>
      <c r="E878" s="20" t="s">
        <v>14</v>
      </c>
      <c r="F878" s="20" t="s">
        <v>14</v>
      </c>
      <c r="G878" s="20" t="s">
        <v>14</v>
      </c>
      <c r="H878" s="20" t="s">
        <v>15</v>
      </c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x14ac:dyDescent="0.25">
      <c r="A879" s="17">
        <v>25878</v>
      </c>
      <c r="B879" s="18" t="str">
        <f>HYPERLINK("https://longphu.soctrang.gov.vn/huyenlongphu/1305/33121/65249/Xa-Chau-Khanh/", "UBND Ủy ban nhân dân xã Châu Khánh tỉnh Sóc Trăng")</f>
        <v>UBND Ủy ban nhân dân xã Châu Khánh tỉnh Sóc Trăng</v>
      </c>
      <c r="C879" s="19" t="s">
        <v>12</v>
      </c>
      <c r="D879" s="21"/>
      <c r="E879" s="20" t="s">
        <v>14</v>
      </c>
      <c r="F879" s="20" t="s">
        <v>14</v>
      </c>
      <c r="G879" s="20" t="s">
        <v>14</v>
      </c>
      <c r="H879" s="20" t="s">
        <v>14</v>
      </c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x14ac:dyDescent="0.25">
      <c r="A880" s="17">
        <v>25879</v>
      </c>
      <c r="B880" s="18" t="s">
        <v>77</v>
      </c>
      <c r="C880" s="22" t="s">
        <v>14</v>
      </c>
      <c r="D880" s="19" t="s">
        <v>13</v>
      </c>
      <c r="E880" s="20" t="s">
        <v>14</v>
      </c>
      <c r="F880" s="20" t="s">
        <v>14</v>
      </c>
      <c r="G880" s="20" t="s">
        <v>14</v>
      </c>
      <c r="H880" s="20" t="s">
        <v>15</v>
      </c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x14ac:dyDescent="0.25">
      <c r="A881" s="17">
        <v>25880</v>
      </c>
      <c r="B881" s="18" t="str">
        <f>HYPERLINK("https://chaukhe.concuong.nghean.gov.vn/", "UBND Ủy ban nhân dân xã Châu Khê tỉnh Nghệ An")</f>
        <v>UBND Ủy ban nhân dân xã Châu Khê tỉnh Nghệ An</v>
      </c>
      <c r="C881" s="19" t="s">
        <v>12</v>
      </c>
      <c r="D881" s="21"/>
      <c r="E881" s="20" t="s">
        <v>14</v>
      </c>
      <c r="F881" s="20" t="s">
        <v>14</v>
      </c>
      <c r="G881" s="20" t="s">
        <v>14</v>
      </c>
      <c r="H881" s="20" t="s">
        <v>14</v>
      </c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x14ac:dyDescent="0.25">
      <c r="A882" s="17">
        <v>25881</v>
      </c>
      <c r="B882" s="18" t="str">
        <f>HYPERLINK("https://www.facebook.com/p/Tu%E1%BB%95i-tr%E1%BA%BB-C%C3%B4ng-an-Th%C3%A0nh-ph%E1%BB%91-V%C4%A9nh-Y%C3%AAn-100066497717181/?locale=gl_ES", "Công an xã Châu Kim tỉnh Nghệ An")</f>
        <v>Công an xã Châu Kim tỉnh Nghệ An</v>
      </c>
      <c r="C882" s="19" t="s">
        <v>12</v>
      </c>
      <c r="D882" s="19" t="s">
        <v>13</v>
      </c>
      <c r="E882" s="20" t="s">
        <v>14</v>
      </c>
      <c r="F882" s="20" t="s">
        <v>14</v>
      </c>
      <c r="G882" s="20" t="s">
        <v>14</v>
      </c>
      <c r="H882" s="20" t="s">
        <v>15</v>
      </c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x14ac:dyDescent="0.25">
      <c r="A883" s="17">
        <v>25882</v>
      </c>
      <c r="B883" s="18" t="str">
        <f>HYPERLINK("https://chaukim.quephong.nghean.gov.vn/", "UBND Ủy ban nhân dân xã Châu Kim tỉnh Nghệ An")</f>
        <v>UBND Ủy ban nhân dân xã Châu Kim tỉnh Nghệ An</v>
      </c>
      <c r="C883" s="19" t="s">
        <v>12</v>
      </c>
      <c r="D883" s="21"/>
      <c r="E883" s="20" t="s">
        <v>14</v>
      </c>
      <c r="F883" s="20" t="s">
        <v>14</v>
      </c>
      <c r="G883" s="20" t="s">
        <v>14</v>
      </c>
      <c r="H883" s="20" t="s">
        <v>14</v>
      </c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x14ac:dyDescent="0.25">
      <c r="A884" s="17">
        <v>25883</v>
      </c>
      <c r="B884" s="18" t="str">
        <f>HYPERLINK("https://www.facebook.com/p/C%C3%B4ng-an-x%C3%A3-Ch%C3%A2u-Nh%C3%A2n-100069541887175/", "Công an xã Châu Nhân _x000D__x000D_
 _x000D__x000D_
  tỉnh Nghệ An")</f>
        <v>Công an xã Châu Nhân _x000D__x000D_
 _x000D__x000D_
  tỉnh Nghệ An</v>
      </c>
      <c r="C884" s="19" t="s">
        <v>12</v>
      </c>
      <c r="D884" s="19" t="s">
        <v>13</v>
      </c>
      <c r="E884" s="20" t="s">
        <v>14</v>
      </c>
      <c r="F884" s="20" t="s">
        <v>14</v>
      </c>
      <c r="G884" s="20" t="s">
        <v>14</v>
      </c>
      <c r="H884" s="20" t="s">
        <v>15</v>
      </c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x14ac:dyDescent="0.25">
      <c r="A885" s="17">
        <v>25884</v>
      </c>
      <c r="B885" s="18" t="str">
        <f>HYPERLINK("https://chaunhan.hungnguyen.nghean.gov.vn/", "UBND Ủy ban nhân dân xã Châu Nhân _x000D__x000D_
 _x000D__x000D_
  tỉnh Nghệ An")</f>
        <v>UBND Ủy ban nhân dân xã Châu Nhân _x000D__x000D_
 _x000D__x000D_
  tỉnh Nghệ An</v>
      </c>
      <c r="C885" s="19" t="s">
        <v>12</v>
      </c>
      <c r="D885" s="21"/>
      <c r="E885" s="20" t="s">
        <v>14</v>
      </c>
      <c r="F885" s="20" t="s">
        <v>14</v>
      </c>
      <c r="G885" s="20" t="s">
        <v>14</v>
      </c>
      <c r="H885" s="20" t="s">
        <v>14</v>
      </c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x14ac:dyDescent="0.25">
      <c r="A886" s="17">
        <v>25885</v>
      </c>
      <c r="B886" s="18" t="str">
        <f>HYPERLINK("https://www.facebook.com/p/C%C3%B4ng-an-x%C3%A3-Ch%C3%A2u-Pha-100079540334810/", "Công an xã Châu Pha tỉnh Bà Rịa - Vũng Tàu")</f>
        <v>Công an xã Châu Pha tỉnh Bà Rịa - Vũng Tàu</v>
      </c>
      <c r="C886" s="19" t="s">
        <v>12</v>
      </c>
      <c r="D886" s="19" t="s">
        <v>13</v>
      </c>
      <c r="E886" s="20" t="s">
        <v>14</v>
      </c>
      <c r="F886" s="20" t="s">
        <v>14</v>
      </c>
      <c r="G886" s="20" t="s">
        <v>14</v>
      </c>
      <c r="H886" s="20" t="s">
        <v>15</v>
      </c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x14ac:dyDescent="0.25">
      <c r="A887" s="17">
        <v>25886</v>
      </c>
      <c r="B887" s="18" t="str">
        <f>HYPERLINK("http://ttkhcn.baria-vungtau.gov.vn/chaupha", "UBND Ủy ban nhân dân xã Châu Pha tỉnh Bà Rịa - Vũng Tàu")</f>
        <v>UBND Ủy ban nhân dân xã Châu Pha tỉnh Bà Rịa - Vũng Tàu</v>
      </c>
      <c r="C887" s="19" t="s">
        <v>12</v>
      </c>
      <c r="D887" s="21"/>
      <c r="E887" s="20" t="s">
        <v>14</v>
      </c>
      <c r="F887" s="20" t="s">
        <v>14</v>
      </c>
      <c r="G887" s="20" t="s">
        <v>14</v>
      </c>
      <c r="H887" s="20" t="s">
        <v>14</v>
      </c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x14ac:dyDescent="0.25">
      <c r="A888" s="17">
        <v>25887</v>
      </c>
      <c r="B888" s="18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888" s="19" t="s">
        <v>12</v>
      </c>
      <c r="D888" s="19" t="s">
        <v>13</v>
      </c>
      <c r="E888" s="20" t="s">
        <v>14</v>
      </c>
      <c r="F888" s="20" t="s">
        <v>14</v>
      </c>
      <c r="G888" s="20" t="s">
        <v>14</v>
      </c>
      <c r="H888" s="20" t="s">
        <v>15</v>
      </c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x14ac:dyDescent="0.25">
      <c r="A889" s="17">
        <v>25888</v>
      </c>
      <c r="B889" s="18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889" s="19" t="s">
        <v>12</v>
      </c>
      <c r="D889" s="21"/>
      <c r="E889" s="20" t="s">
        <v>14</v>
      </c>
      <c r="F889" s="20" t="s">
        <v>14</v>
      </c>
      <c r="G889" s="20" t="s">
        <v>14</v>
      </c>
      <c r="H889" s="20" t="s">
        <v>14</v>
      </c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x14ac:dyDescent="0.25">
      <c r="A890" s="17">
        <v>25889</v>
      </c>
      <c r="B890" s="18" t="str">
        <f>HYPERLINK("https://www.facebook.com/p/Tu%E1%BB%95i-tr%E1%BA%BB-C%C3%B4ng-an-Th%C3%A0nh-ph%E1%BB%91-V%C4%A9nh-Y%C3%AAn-100066497717181/?locale=gl_ES", "Công an xã Châu Thôn tỉnh Nghệ An")</f>
        <v>Công an xã Châu Thôn tỉnh Nghệ An</v>
      </c>
      <c r="C890" s="19" t="s">
        <v>12</v>
      </c>
      <c r="D890" s="19" t="s">
        <v>13</v>
      </c>
      <c r="E890" s="20" t="s">
        <v>14</v>
      </c>
      <c r="F890" s="20" t="s">
        <v>14</v>
      </c>
      <c r="G890" s="20" t="s">
        <v>14</v>
      </c>
      <c r="H890" s="20" t="s">
        <v>15</v>
      </c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x14ac:dyDescent="0.25">
      <c r="A891" s="17">
        <v>25890</v>
      </c>
      <c r="B891" s="18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891" s="19" t="s">
        <v>12</v>
      </c>
      <c r="D891" s="21"/>
      <c r="E891" s="20" t="s">
        <v>14</v>
      </c>
      <c r="F891" s="20" t="s">
        <v>14</v>
      </c>
      <c r="G891" s="20" t="s">
        <v>14</v>
      </c>
      <c r="H891" s="20" t="s">
        <v>14</v>
      </c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x14ac:dyDescent="0.25">
      <c r="A892" s="17">
        <v>25891</v>
      </c>
      <c r="B892" s="18" t="str">
        <f>HYPERLINK("https://www.facebook.com/p/C%C3%B4ng-an-x%C3%A3-Ch%C3%A2u-Ti%E1%BA%BFn-Qu%E1%BB%B3-H%E1%BB%A3p-100063616740624/", "Công an xã Châu Tiến _x000D__x000D_
 _x000D__x000D_
  tỉnh Nghệ An")</f>
        <v>Công an xã Châu Tiến _x000D__x000D_
 _x000D__x000D_
  tỉnh Nghệ An</v>
      </c>
      <c r="C892" s="19" t="s">
        <v>12</v>
      </c>
      <c r="D892" s="19" t="s">
        <v>13</v>
      </c>
      <c r="E892" s="20" t="s">
        <v>14</v>
      </c>
      <c r="F892" s="20" t="s">
        <v>14</v>
      </c>
      <c r="G892" s="20" t="s">
        <v>14</v>
      </c>
      <c r="H892" s="20" t="s">
        <v>15</v>
      </c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x14ac:dyDescent="0.25">
      <c r="A893" s="17">
        <v>25892</v>
      </c>
      <c r="B893" s="18" t="str">
        <f>HYPERLINK("https://quychau.nghean.gov.vn/kinh-te-chinh-tri/ubnd-huyen-la-viec-voi-xa-chau-tien-ban-giai-phap-day-nhanh-tien-do-xay-dung-xa-dat-bo-tieu-chi--567797", "UBND Ủy ban nhân dân xã Châu Tiến _x000D__x000D_
 _x000D__x000D_
  tỉnh Nghệ An")</f>
        <v>UBND Ủy ban nhân dân xã Châu Tiến _x000D__x000D_
 _x000D__x000D_
  tỉnh Nghệ An</v>
      </c>
      <c r="C893" s="19" t="s">
        <v>12</v>
      </c>
      <c r="D893" s="21"/>
      <c r="E893" s="20" t="s">
        <v>14</v>
      </c>
      <c r="F893" s="20" t="s">
        <v>14</v>
      </c>
      <c r="G893" s="20" t="s">
        <v>14</v>
      </c>
      <c r="H893" s="20" t="s">
        <v>14</v>
      </c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x14ac:dyDescent="0.25">
      <c r="A894" s="17">
        <v>25893</v>
      </c>
      <c r="B894" s="18" t="str">
        <f>HYPERLINK("https://www.facebook.com/p/C%C3%B4ng-an-x%C3%A3-Ch%C3%A2u-Ti%E1%BA%BFn-Qu%E1%BB%B3-H%E1%BB%A3p-100063616740624/", "Công an xã Châu Tiến _x000D__x000D_
 _x000D__x000D_
  tỉnh Nghệ An")</f>
        <v>Công an xã Châu Tiến _x000D__x000D_
 _x000D__x000D_
  tỉnh Nghệ An</v>
      </c>
      <c r="C894" s="19" t="s">
        <v>12</v>
      </c>
      <c r="D894" s="19" t="s">
        <v>13</v>
      </c>
      <c r="E894" s="20" t="s">
        <v>14</v>
      </c>
      <c r="F894" s="20" t="s">
        <v>14</v>
      </c>
      <c r="G894" s="20" t="s">
        <v>14</v>
      </c>
      <c r="H894" s="20" t="s">
        <v>15</v>
      </c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x14ac:dyDescent="0.25">
      <c r="A895" s="17">
        <v>25894</v>
      </c>
      <c r="B895" s="18" t="str">
        <f>HYPERLINK("https://quychau.nghean.gov.vn/kinh-te-chinh-tri/ubnd-huyen-la-viec-voi-xa-chau-tien-ban-giai-phap-day-nhanh-tien-do-xay-dung-xa-dat-bo-tieu-chi--567797", "UBND Ủy ban nhân dân xã Châu Tiến _x000D__x000D_
 _x000D__x000D_
  tỉnh Nghệ An")</f>
        <v>UBND Ủy ban nhân dân xã Châu Tiến _x000D__x000D_
 _x000D__x000D_
  tỉnh Nghệ An</v>
      </c>
      <c r="C895" s="19" t="s">
        <v>12</v>
      </c>
      <c r="D895" s="21"/>
      <c r="E895" s="20" t="s">
        <v>14</v>
      </c>
      <c r="F895" s="20" t="s">
        <v>14</v>
      </c>
      <c r="G895" s="20" t="s">
        <v>14</v>
      </c>
      <c r="H895" s="20" t="s">
        <v>14</v>
      </c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x14ac:dyDescent="0.25">
      <c r="A896" s="17">
        <v>25895</v>
      </c>
      <c r="B896" s="18" t="str">
        <f>HYPERLINK("https://www.facebook.com/p/C%C3%B4ng-an-x%C3%A3-Ch%C6%B0-%C4%82-100060258253737/", "Công an xã Chư Ă _x000D__x000D_
 _x000D__x000D_
  tỉnh Gia Lai")</f>
        <v>Công an xã Chư Ă _x000D__x000D_
 _x000D__x000D_
  tỉnh Gia Lai</v>
      </c>
      <c r="C896" s="19" t="s">
        <v>12</v>
      </c>
      <c r="D896" s="19" t="s">
        <v>13</v>
      </c>
      <c r="E896" s="20" t="s">
        <v>14</v>
      </c>
      <c r="F896" s="20" t="s">
        <v>14</v>
      </c>
      <c r="G896" s="20" t="s">
        <v>14</v>
      </c>
      <c r="H896" s="20" t="s">
        <v>15</v>
      </c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x14ac:dyDescent="0.25">
      <c r="A897" s="17">
        <v>25896</v>
      </c>
      <c r="B897" s="18" t="str">
        <f>HYPERLINK("https://chupuh.gialai.gov.vn/Xa-Chu-Don/Gioi-thieu/Co-cau-to-chuc.aspx", "UBND Ủy ban nhân dân xã Chư Ă _x000D__x000D_
 _x000D__x000D_
  tỉnh Gia Lai")</f>
        <v>UBND Ủy ban nhân dân xã Chư Ă _x000D__x000D_
 _x000D__x000D_
  tỉnh Gia Lai</v>
      </c>
      <c r="C897" s="19" t="s">
        <v>12</v>
      </c>
      <c r="D897" s="21"/>
      <c r="E897" s="20" t="s">
        <v>14</v>
      </c>
      <c r="F897" s="20" t="s">
        <v>14</v>
      </c>
      <c r="G897" s="20" t="s">
        <v>14</v>
      </c>
      <c r="H897" s="20" t="s">
        <v>14</v>
      </c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x14ac:dyDescent="0.25">
      <c r="A898" s="17">
        <v>25897</v>
      </c>
      <c r="B898" s="18" t="s">
        <v>240</v>
      </c>
      <c r="C898" s="22" t="s">
        <v>14</v>
      </c>
      <c r="D898" s="19" t="s">
        <v>13</v>
      </c>
      <c r="E898" s="20" t="s">
        <v>14</v>
      </c>
      <c r="F898" s="20" t="s">
        <v>14</v>
      </c>
      <c r="G898" s="20" t="s">
        <v>14</v>
      </c>
      <c r="H898" s="20" t="s">
        <v>15</v>
      </c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x14ac:dyDescent="0.25">
      <c r="A899" s="17">
        <v>25898</v>
      </c>
      <c r="B899" s="18" t="str">
        <f>HYPERLINK("https://chupah.gialai.gov.vn/sites/chudangya/home.html", "UBND Ủy ban nhân dân xã Chư Đang Ya _x000D__x000D_
 _x000D__x000D_
  tỉnh Gia Lai")</f>
        <v>UBND Ủy ban nhân dân xã Chư Đang Ya _x000D__x000D_
 _x000D__x000D_
  tỉnh Gia Lai</v>
      </c>
      <c r="C899" s="19" t="s">
        <v>12</v>
      </c>
      <c r="D899" s="21"/>
      <c r="E899" s="20" t="s">
        <v>14</v>
      </c>
      <c r="F899" s="20" t="s">
        <v>14</v>
      </c>
      <c r="G899" s="20" t="s">
        <v>14</v>
      </c>
      <c r="H899" s="20" t="s">
        <v>14</v>
      </c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x14ac:dyDescent="0.25">
      <c r="A900" s="17">
        <v>25899</v>
      </c>
      <c r="B900" s="18" t="str">
        <f>HYPERLINK("https://www.facebook.com/p/C%C3%B4ng-an-x%C3%A3-Ch%C6%B0-A-Thai-huy%E1%BB%87n-Ph%C3%BA-Thi%E1%BB%87n-100063752192417/", "Công an xã Chư A Thai tỉnh Gia Lai")</f>
        <v>Công an xã Chư A Thai tỉnh Gia Lai</v>
      </c>
      <c r="C900" s="19" t="s">
        <v>12</v>
      </c>
      <c r="D900" s="19" t="s">
        <v>13</v>
      </c>
      <c r="E900" s="20" t="s">
        <v>14</v>
      </c>
      <c r="F900" s="20" t="s">
        <v>14</v>
      </c>
      <c r="G900" s="20" t="s">
        <v>14</v>
      </c>
      <c r="H900" s="20" t="s">
        <v>15</v>
      </c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x14ac:dyDescent="0.25">
      <c r="A901" s="17">
        <v>25900</v>
      </c>
      <c r="B901" s="18" t="str">
        <f>HYPERLINK("https://phuthien.gialai.gov.vn/xa-chu-a-thai/Home.aspx", "UBND Ủy ban nhân dân xã Chư A Thai tỉnh Gia Lai")</f>
        <v>UBND Ủy ban nhân dân xã Chư A Thai tỉnh Gia Lai</v>
      </c>
      <c r="C901" s="19" t="s">
        <v>12</v>
      </c>
      <c r="D901" s="21"/>
      <c r="E901" s="20" t="s">
        <v>14</v>
      </c>
      <c r="F901" s="20" t="s">
        <v>14</v>
      </c>
      <c r="G901" s="20" t="s">
        <v>14</v>
      </c>
      <c r="H901" s="20" t="s">
        <v>14</v>
      </c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x14ac:dyDescent="0.25">
      <c r="A902" s="17">
        <v>25901</v>
      </c>
      <c r="B902" s="18" t="s">
        <v>241</v>
      </c>
      <c r="C902" s="22" t="s">
        <v>14</v>
      </c>
      <c r="D902" s="19" t="s">
        <v>13</v>
      </c>
      <c r="E902" s="20" t="s">
        <v>14</v>
      </c>
      <c r="F902" s="20" t="s">
        <v>14</v>
      </c>
      <c r="G902" s="20" t="s">
        <v>14</v>
      </c>
      <c r="H902" s="20" t="s">
        <v>15</v>
      </c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x14ac:dyDescent="0.25">
      <c r="A903" s="17">
        <v>25902</v>
      </c>
      <c r="B903" s="18" t="str">
        <f>HYPERLINK("https://chupuh.gialai.gov.vn/Xa-Chu-Don/Tin-tuc.aspx", "UBND Ủy ban nhân dân xã Chư Don _x000D__x000D_
 _x000D__x000D_
  tỉnh Gia Lai")</f>
        <v>UBND Ủy ban nhân dân xã Chư Don _x000D__x000D_
 _x000D__x000D_
  tỉnh Gia Lai</v>
      </c>
      <c r="C903" s="19" t="s">
        <v>12</v>
      </c>
      <c r="D903" s="21"/>
      <c r="E903" s="20" t="s">
        <v>14</v>
      </c>
      <c r="F903" s="20" t="s">
        <v>14</v>
      </c>
      <c r="G903" s="20" t="s">
        <v>14</v>
      </c>
      <c r="H903" s="20" t="s">
        <v>14</v>
      </c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x14ac:dyDescent="0.25">
      <c r="A904" s="17">
        <v>25903</v>
      </c>
      <c r="B904" s="18" t="str">
        <f>HYPERLINK("https://www.facebook.com/ConganhuyenKrongPa/?locale=sr_RS", "Công an xã Chư Gu tỉnh Gia Lai")</f>
        <v>Công an xã Chư Gu tỉnh Gia Lai</v>
      </c>
      <c r="C904" s="19" t="s">
        <v>12</v>
      </c>
      <c r="D904" s="19" t="s">
        <v>13</v>
      </c>
      <c r="E904" s="20" t="s">
        <v>14</v>
      </c>
      <c r="F904" s="20" t="s">
        <v>14</v>
      </c>
      <c r="G904" s="20" t="s">
        <v>14</v>
      </c>
      <c r="H904" s="20" t="s">
        <v>15</v>
      </c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x14ac:dyDescent="0.25">
      <c r="A905" s="17">
        <v>25904</v>
      </c>
      <c r="B905" s="18" t="str">
        <f>HYPERLINK("https://krongpa.gialai.gov.vn/Xa-Chu-Gu/Lien-he.aspx", "UBND Ủy ban nhân dân xã Chư Gu tỉnh Gia Lai")</f>
        <v>UBND Ủy ban nhân dân xã Chư Gu tỉnh Gia Lai</v>
      </c>
      <c r="C905" s="19" t="s">
        <v>12</v>
      </c>
      <c r="D905" s="21"/>
      <c r="E905" s="20" t="s">
        <v>14</v>
      </c>
      <c r="F905" s="20" t="s">
        <v>14</v>
      </c>
      <c r="G905" s="20" t="s">
        <v>14</v>
      </c>
      <c r="H905" s="20" t="s">
        <v>14</v>
      </c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x14ac:dyDescent="0.25">
      <c r="A906" s="17">
        <v>25905</v>
      </c>
      <c r="B906" s="18" t="str">
        <f>HYPERLINK("https://www.facebook.com/p/C%C3%B4ng-an-x%C3%A3-Ch%C6%B0-P%C6%A1ng-Ch%C6%B0-S%C3%AA-Gia-Lai-100076109475624/", "Công an xã Chư Pơng tỉnh Gia Lai")</f>
        <v>Công an xã Chư Pơng tỉnh Gia Lai</v>
      </c>
      <c r="C906" s="19" t="s">
        <v>12</v>
      </c>
      <c r="D906" s="19" t="s">
        <v>13</v>
      </c>
      <c r="E906" s="20" t="s">
        <v>14</v>
      </c>
      <c r="F906" s="20" t="s">
        <v>14</v>
      </c>
      <c r="G906" s="20" t="s">
        <v>14</v>
      </c>
      <c r="H906" s="20" t="s">
        <v>15</v>
      </c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x14ac:dyDescent="0.25">
      <c r="A907" s="17">
        <v>25906</v>
      </c>
      <c r="B907" s="18" t="str">
        <f>HYPERLINK("https://chuse.gialai.gov.vn/Xa-Chu-Pong/Tin-tuc.aspx", "UBND Ủy ban nhân dân xã Chư Pơng tỉnh Gia Lai")</f>
        <v>UBND Ủy ban nhân dân xã Chư Pơng tỉnh Gia Lai</v>
      </c>
      <c r="C907" s="19" t="s">
        <v>12</v>
      </c>
      <c r="D907" s="21"/>
      <c r="E907" s="20" t="s">
        <v>14</v>
      </c>
      <c r="F907" s="20" t="s">
        <v>14</v>
      </c>
      <c r="G907" s="20" t="s">
        <v>14</v>
      </c>
      <c r="H907" s="20" t="s">
        <v>14</v>
      </c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x14ac:dyDescent="0.25">
      <c r="A908" s="17">
        <v>25907</v>
      </c>
      <c r="B908" s="18" t="s">
        <v>242</v>
      </c>
      <c r="C908" s="22" t="s">
        <v>14</v>
      </c>
      <c r="D908" s="19" t="s">
        <v>13</v>
      </c>
      <c r="E908" s="20" t="s">
        <v>14</v>
      </c>
      <c r="F908" s="20" t="s">
        <v>14</v>
      </c>
      <c r="G908" s="20" t="s">
        <v>14</v>
      </c>
      <c r="H908" s="20" t="s">
        <v>15</v>
      </c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x14ac:dyDescent="0.25">
      <c r="A909" s="17">
        <v>25908</v>
      </c>
      <c r="B909" s="18" t="str">
        <f>HYPERLINK("https://www.yenbai.gov.vn/noidung/tintuc/Pages/gioi-thieu-chi-tiet.aspx?ItemID=126&amp;l=Ditichcaptinh&amp;lv=4", "UBND Ủy ban nhân dân xã Chấn Thịnh _x000D__x000D_
 _x000D__x000D_
  tỉnh Yên Bái")</f>
        <v>UBND Ủy ban nhân dân xã Chấn Thịnh _x000D__x000D_
 _x000D__x000D_
  tỉnh Yên Bái</v>
      </c>
      <c r="C909" s="19" t="s">
        <v>12</v>
      </c>
      <c r="D909" s="21"/>
      <c r="E909" s="20" t="s">
        <v>14</v>
      </c>
      <c r="F909" s="20" t="s">
        <v>14</v>
      </c>
      <c r="G909" s="20" t="s">
        <v>14</v>
      </c>
      <c r="H909" s="20" t="s">
        <v>14</v>
      </c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x14ac:dyDescent="0.25">
      <c r="A910" s="17">
        <v>25909</v>
      </c>
      <c r="B910" s="18" t="s">
        <v>78</v>
      </c>
      <c r="C910" s="22" t="s">
        <v>14</v>
      </c>
      <c r="D910" s="19" t="s">
        <v>13</v>
      </c>
      <c r="E910" s="20" t="s">
        <v>14</v>
      </c>
      <c r="F910" s="20" t="s">
        <v>14</v>
      </c>
      <c r="G910" s="20" t="s">
        <v>14</v>
      </c>
      <c r="H910" s="20" t="s">
        <v>15</v>
      </c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x14ac:dyDescent="0.25">
      <c r="A911" s="17">
        <v>25910</v>
      </c>
      <c r="B911" s="18" t="str">
        <f>HYPERLINK("https://yenbai.gov.vn/noidung/tintuc/Pages/chi-tiet-tin-tuc.aspx?ItemID=14129&amp;l=Tintrongtinh&amp;lv=5", "UBND Ủy ban nhân dân xã Chất Bình tỉnh Yên Bái")</f>
        <v>UBND Ủy ban nhân dân xã Chất Bình tỉnh Yên Bái</v>
      </c>
      <c r="C911" s="19" t="s">
        <v>12</v>
      </c>
      <c r="D911" s="21"/>
      <c r="E911" s="20" t="s">
        <v>14</v>
      </c>
      <c r="F911" s="20" t="s">
        <v>14</v>
      </c>
      <c r="G911" s="20" t="s">
        <v>14</v>
      </c>
      <c r="H911" s="20" t="s">
        <v>14</v>
      </c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x14ac:dyDescent="0.25">
      <c r="A912" s="17">
        <v>25911</v>
      </c>
      <c r="B912" s="18" t="s">
        <v>243</v>
      </c>
      <c r="C912" s="22" t="s">
        <v>14</v>
      </c>
      <c r="D912" s="19" t="s">
        <v>13</v>
      </c>
      <c r="E912" s="20" t="s">
        <v>14</v>
      </c>
      <c r="F912" s="20" t="s">
        <v>14</v>
      </c>
      <c r="G912" s="20" t="s">
        <v>14</v>
      </c>
      <c r="H912" s="20" t="s">
        <v>15</v>
      </c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x14ac:dyDescent="0.25">
      <c r="A913" s="17">
        <v>25912</v>
      </c>
      <c r="B913" s="18" t="str">
        <f>HYPERLINK("https://vienkiemsatyenbai.gov.vn/truc-tiep-kiem-sat-cong-tac-thi-hanh-an-hinh-su-tai-ubnd-xa-che-tao-khao-mang-va-nam-khat/", "UBND Ủy ban nhân dân xã Chế Tạo _x000D__x000D_
 _x000D__x000D_
  tỉnh Yên Bái")</f>
        <v>UBND Ủy ban nhân dân xã Chế Tạo _x000D__x000D_
 _x000D__x000D_
  tỉnh Yên Bái</v>
      </c>
      <c r="C913" s="19" t="s">
        <v>12</v>
      </c>
      <c r="D913" s="21"/>
      <c r="E913" s="20" t="s">
        <v>14</v>
      </c>
      <c r="F913" s="20" t="s">
        <v>14</v>
      </c>
      <c r="G913" s="20" t="s">
        <v>14</v>
      </c>
      <c r="H913" s="20" t="s">
        <v>14</v>
      </c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x14ac:dyDescent="0.25">
      <c r="A914" s="17">
        <v>25913</v>
      </c>
      <c r="B914" s="18" t="s">
        <v>79</v>
      </c>
      <c r="C914" s="22" t="s">
        <v>14</v>
      </c>
      <c r="D914" s="19" t="s">
        <v>13</v>
      </c>
      <c r="E914" s="20" t="s">
        <v>14</v>
      </c>
      <c r="F914" s="20" t="s">
        <v>14</v>
      </c>
      <c r="G914" s="20" t="s">
        <v>14</v>
      </c>
      <c r="H914" s="20" t="s">
        <v>15</v>
      </c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x14ac:dyDescent="0.25">
      <c r="A915" s="17">
        <v>25914</v>
      </c>
      <c r="B915" s="18" t="str">
        <f>HYPERLINK("https://hagiang.gov.vn/", "UBND Ủy ban nhân dân xã Chiến Phố tỉnh Hà Giang")</f>
        <v>UBND Ủy ban nhân dân xã Chiến Phố tỉnh Hà Giang</v>
      </c>
      <c r="C915" s="19" t="s">
        <v>12</v>
      </c>
      <c r="D915" s="21"/>
      <c r="E915" s="20" t="s">
        <v>14</v>
      </c>
      <c r="F915" s="20" t="s">
        <v>14</v>
      </c>
      <c r="G915" s="20" t="s">
        <v>14</v>
      </c>
      <c r="H915" s="20" t="s">
        <v>14</v>
      </c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x14ac:dyDescent="0.25">
      <c r="A916" s="17">
        <v>25915</v>
      </c>
      <c r="B916" s="18" t="s">
        <v>80</v>
      </c>
      <c r="C916" s="22" t="s">
        <v>14</v>
      </c>
      <c r="D916" s="19" t="s">
        <v>13</v>
      </c>
      <c r="E916" s="20" t="s">
        <v>14</v>
      </c>
      <c r="F916" s="20" t="s">
        <v>14</v>
      </c>
      <c r="G916" s="20" t="s">
        <v>14</v>
      </c>
      <c r="H916" s="20" t="s">
        <v>15</v>
      </c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x14ac:dyDescent="0.25">
      <c r="A917" s="17">
        <v>25916</v>
      </c>
      <c r="B917" s="18" t="str">
        <f>HYPERLINK("http://chiengsonmocchau.sonla.gov.vn/index.php?module=tochuc&amp;act=view&amp;id=17", "UBND Ủy ban nhân dân xã Chiềng Ân tỉnh Sơn La")</f>
        <v>UBND Ủy ban nhân dân xã Chiềng Ân tỉnh Sơn La</v>
      </c>
      <c r="C917" s="19" t="s">
        <v>12</v>
      </c>
      <c r="D917" s="21"/>
      <c r="E917" s="20" t="s">
        <v>14</v>
      </c>
      <c r="F917" s="20" t="s">
        <v>14</v>
      </c>
      <c r="G917" s="20" t="s">
        <v>14</v>
      </c>
      <c r="H917" s="20" t="s">
        <v>14</v>
      </c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x14ac:dyDescent="0.25">
      <c r="A918" s="17">
        <v>25917</v>
      </c>
      <c r="B918" s="18" t="s">
        <v>81</v>
      </c>
      <c r="C918" s="22" t="s">
        <v>14</v>
      </c>
      <c r="D918" s="19" t="s">
        <v>13</v>
      </c>
      <c r="E918" s="20" t="s">
        <v>14</v>
      </c>
      <c r="F918" s="20" t="s">
        <v>14</v>
      </c>
      <c r="G918" s="20" t="s">
        <v>14</v>
      </c>
      <c r="H918" s="20" t="s">
        <v>15</v>
      </c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x14ac:dyDescent="0.25">
      <c r="A919" s="17">
        <v>25918</v>
      </c>
      <c r="B919" s="18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919" s="19" t="s">
        <v>12</v>
      </c>
      <c r="D919" s="21"/>
      <c r="E919" s="20" t="s">
        <v>14</v>
      </c>
      <c r="F919" s="20" t="s">
        <v>14</v>
      </c>
      <c r="G919" s="20" t="s">
        <v>14</v>
      </c>
      <c r="H919" s="20" t="s">
        <v>14</v>
      </c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x14ac:dyDescent="0.25">
      <c r="A920" s="17">
        <v>25919</v>
      </c>
      <c r="B920" s="18" t="s">
        <v>82</v>
      </c>
      <c r="C920" s="22" t="s">
        <v>14</v>
      </c>
      <c r="D920" s="19" t="s">
        <v>13</v>
      </c>
      <c r="E920" s="20" t="s">
        <v>14</v>
      </c>
      <c r="F920" s="20" t="s">
        <v>14</v>
      </c>
      <c r="G920" s="20" t="s">
        <v>14</v>
      </c>
      <c r="H920" s="20" t="s">
        <v>15</v>
      </c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x14ac:dyDescent="0.25">
      <c r="A921" s="17">
        <v>25920</v>
      </c>
      <c r="B921" s="18" t="str">
        <f>HYPERLINK("https://chiengden.thanhpho.sonla.gov.vn/", "UBND Ủy ban nhân dân xã Chiềng Đen tỉnh Sơn La")</f>
        <v>UBND Ủy ban nhân dân xã Chiềng Đen tỉnh Sơn La</v>
      </c>
      <c r="C921" s="19" t="s">
        <v>12</v>
      </c>
      <c r="D921" s="21"/>
      <c r="E921" s="20" t="s">
        <v>14</v>
      </c>
      <c r="F921" s="20" t="s">
        <v>14</v>
      </c>
      <c r="G921" s="20" t="s">
        <v>14</v>
      </c>
      <c r="H921" s="20" t="s">
        <v>14</v>
      </c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x14ac:dyDescent="0.25">
      <c r="A922" s="17">
        <v>25921</v>
      </c>
      <c r="B922" s="18" t="s">
        <v>83</v>
      </c>
      <c r="C922" s="22" t="s">
        <v>14</v>
      </c>
      <c r="D922" s="19" t="s">
        <v>13</v>
      </c>
      <c r="E922" s="20" t="s">
        <v>14</v>
      </c>
      <c r="F922" s="20" t="s">
        <v>14</v>
      </c>
      <c r="G922" s="20" t="s">
        <v>14</v>
      </c>
      <c r="H922" s="20" t="s">
        <v>15</v>
      </c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x14ac:dyDescent="0.25">
      <c r="A923" s="17">
        <v>25922</v>
      </c>
      <c r="B923" s="18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23" s="19" t="s">
        <v>12</v>
      </c>
      <c r="D923" s="21"/>
      <c r="E923" s="20" t="s">
        <v>14</v>
      </c>
      <c r="F923" s="20" t="s">
        <v>14</v>
      </c>
      <c r="G923" s="20" t="s">
        <v>14</v>
      </c>
      <c r="H923" s="20" t="s">
        <v>14</v>
      </c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x14ac:dyDescent="0.25">
      <c r="A924" s="17">
        <v>25923</v>
      </c>
      <c r="B924" s="18" t="s">
        <v>84</v>
      </c>
      <c r="C924" s="22" t="s">
        <v>14</v>
      </c>
      <c r="D924" s="19" t="s">
        <v>13</v>
      </c>
      <c r="E924" s="20" t="s">
        <v>14</v>
      </c>
      <c r="F924" s="20" t="s">
        <v>14</v>
      </c>
      <c r="G924" s="20" t="s">
        <v>14</v>
      </c>
      <c r="H924" s="20" t="s">
        <v>15</v>
      </c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x14ac:dyDescent="0.25">
      <c r="A925" s="17">
        <v>25924</v>
      </c>
      <c r="B925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25" s="19" t="s">
        <v>12</v>
      </c>
      <c r="D925" s="21"/>
      <c r="E925" s="20" t="s">
        <v>14</v>
      </c>
      <c r="F925" s="20" t="s">
        <v>14</v>
      </c>
      <c r="G925" s="20" t="s">
        <v>14</v>
      </c>
      <c r="H925" s="20" t="s">
        <v>14</v>
      </c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x14ac:dyDescent="0.25">
      <c r="A926" s="17">
        <v>25925</v>
      </c>
      <c r="B926" s="18" t="s">
        <v>85</v>
      </c>
      <c r="C926" s="22" t="s">
        <v>14</v>
      </c>
      <c r="D926" s="19" t="s">
        <v>13</v>
      </c>
      <c r="E926" s="20" t="s">
        <v>14</v>
      </c>
      <c r="F926" s="20" t="s">
        <v>14</v>
      </c>
      <c r="G926" s="20" t="s">
        <v>14</v>
      </c>
      <c r="H926" s="20" t="s">
        <v>15</v>
      </c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x14ac:dyDescent="0.25">
      <c r="A927" s="17">
        <v>25926</v>
      </c>
      <c r="B927" s="18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927" s="19" t="s">
        <v>12</v>
      </c>
      <c r="D927" s="21"/>
      <c r="E927" s="20" t="s">
        <v>14</v>
      </c>
      <c r="F927" s="20" t="s">
        <v>14</v>
      </c>
      <c r="G927" s="20" t="s">
        <v>14</v>
      </c>
      <c r="H927" s="20" t="s">
        <v>14</v>
      </c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x14ac:dyDescent="0.25">
      <c r="A928" s="17">
        <v>25927</v>
      </c>
      <c r="B928" s="18" t="s">
        <v>86</v>
      </c>
      <c r="C928" s="22" t="s">
        <v>14</v>
      </c>
      <c r="D928" s="19" t="s">
        <v>13</v>
      </c>
      <c r="E928" s="20" t="s">
        <v>14</v>
      </c>
      <c r="F928" s="20" t="s">
        <v>14</v>
      </c>
      <c r="G928" s="20" t="s">
        <v>14</v>
      </c>
      <c r="H928" s="20" t="s">
        <v>15</v>
      </c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x14ac:dyDescent="0.25">
      <c r="A929" s="17">
        <v>25928</v>
      </c>
      <c r="B929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Cọ tỉnh Sơn La")</f>
        <v>UBND Ủy ban nhân dân xã Chiềng Cọ tỉnh Sơn La</v>
      </c>
      <c r="C929" s="19" t="s">
        <v>12</v>
      </c>
      <c r="D929" s="21"/>
      <c r="E929" s="20" t="s">
        <v>14</v>
      </c>
      <c r="F929" s="20" t="s">
        <v>14</v>
      </c>
      <c r="G929" s="20" t="s">
        <v>14</v>
      </c>
      <c r="H929" s="20" t="s">
        <v>14</v>
      </c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x14ac:dyDescent="0.25">
      <c r="A930" s="17">
        <v>25929</v>
      </c>
      <c r="B930" s="18" t="s">
        <v>87</v>
      </c>
      <c r="C930" s="22" t="s">
        <v>14</v>
      </c>
      <c r="D930" s="19" t="s">
        <v>13</v>
      </c>
      <c r="E930" s="20" t="s">
        <v>14</v>
      </c>
      <c r="F930" s="20" t="s">
        <v>14</v>
      </c>
      <c r="G930" s="20" t="s">
        <v>14</v>
      </c>
      <c r="H930" s="20" t="s">
        <v>15</v>
      </c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x14ac:dyDescent="0.25">
      <c r="A931" s="17">
        <v>25930</v>
      </c>
      <c r="B931" s="18" t="str">
        <f>HYPERLINK("https://congbobanan.toaan.gov.vn/3ta60185t1cvn/", "UBND Ủy ban nhân dân xã Chiềng Cang tỉnh Sơn La")</f>
        <v>UBND Ủy ban nhân dân xã Chiềng Cang tỉnh Sơn La</v>
      </c>
      <c r="C931" s="19" t="s">
        <v>12</v>
      </c>
      <c r="D931" s="21"/>
      <c r="E931" s="20" t="s">
        <v>14</v>
      </c>
      <c r="F931" s="20" t="s">
        <v>14</v>
      </c>
      <c r="G931" s="20" t="s">
        <v>14</v>
      </c>
      <c r="H931" s="20" t="s">
        <v>14</v>
      </c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x14ac:dyDescent="0.25">
      <c r="A932" s="17">
        <v>25931</v>
      </c>
      <c r="B932" s="18" t="s">
        <v>88</v>
      </c>
      <c r="C932" s="22" t="s">
        <v>14</v>
      </c>
      <c r="D932" s="19" t="s">
        <v>13</v>
      </c>
      <c r="E932" s="20" t="s">
        <v>14</v>
      </c>
      <c r="F932" s="20" t="s">
        <v>14</v>
      </c>
      <c r="G932" s="20" t="s">
        <v>14</v>
      </c>
      <c r="H932" s="20" t="s">
        <v>15</v>
      </c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x14ac:dyDescent="0.25">
      <c r="A933" s="17">
        <v>25932</v>
      </c>
      <c r="B933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Chăn tỉnh Sơn La")</f>
        <v>UBND Ủy ban nhân dân xã Chiềng Chăn tỉnh Sơn La</v>
      </c>
      <c r="C933" s="19" t="s">
        <v>12</v>
      </c>
      <c r="D933" s="21"/>
      <c r="E933" s="20" t="s">
        <v>14</v>
      </c>
      <c r="F933" s="20" t="s">
        <v>14</v>
      </c>
      <c r="G933" s="20" t="s">
        <v>14</v>
      </c>
      <c r="H933" s="20" t="s">
        <v>14</v>
      </c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x14ac:dyDescent="0.25">
      <c r="A934" s="17">
        <v>25933</v>
      </c>
      <c r="B934" s="18" t="s">
        <v>89</v>
      </c>
      <c r="C934" s="22" t="s">
        <v>14</v>
      </c>
      <c r="D934" s="19" t="s">
        <v>13</v>
      </c>
      <c r="E934" s="20" t="s">
        <v>14</v>
      </c>
      <c r="F934" s="20" t="s">
        <v>14</v>
      </c>
      <c r="G934" s="20" t="s">
        <v>14</v>
      </c>
      <c r="H934" s="20" t="s">
        <v>15</v>
      </c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x14ac:dyDescent="0.25">
      <c r="A935" s="17">
        <v>25934</v>
      </c>
      <c r="B935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Chung tỉnh Sơn La")</f>
        <v>UBND Ủy ban nhân dân xã Chiềng Chung tỉnh Sơn La</v>
      </c>
      <c r="C935" s="19" t="s">
        <v>12</v>
      </c>
      <c r="D935" s="21"/>
      <c r="E935" s="20" t="s">
        <v>14</v>
      </c>
      <c r="F935" s="20" t="s">
        <v>14</v>
      </c>
      <c r="G935" s="20" t="s">
        <v>14</v>
      </c>
      <c r="H935" s="20" t="s">
        <v>14</v>
      </c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x14ac:dyDescent="0.25">
      <c r="A936" s="17">
        <v>25935</v>
      </c>
      <c r="B936" s="18" t="s">
        <v>90</v>
      </c>
      <c r="C936" s="22" t="s">
        <v>14</v>
      </c>
      <c r="D936" s="19" t="s">
        <v>13</v>
      </c>
      <c r="E936" s="20" t="s">
        <v>14</v>
      </c>
      <c r="F936" s="20" t="s">
        <v>14</v>
      </c>
      <c r="G936" s="20" t="s">
        <v>14</v>
      </c>
      <c r="H936" s="20" t="s">
        <v>15</v>
      </c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x14ac:dyDescent="0.25">
      <c r="A937" s="17">
        <v>25936</v>
      </c>
      <c r="B937" s="18" t="str">
        <f>HYPERLINK("http://chienghacmocchau.sonla.gov.vn/", "UBND Ủy ban nhân dân xã Chiềng Hặc tỉnh Sơn La")</f>
        <v>UBND Ủy ban nhân dân xã Chiềng Hặc tỉnh Sơn La</v>
      </c>
      <c r="C937" s="19" t="s">
        <v>12</v>
      </c>
      <c r="D937" s="21"/>
      <c r="E937" s="20" t="s">
        <v>14</v>
      </c>
      <c r="F937" s="20" t="s">
        <v>14</v>
      </c>
      <c r="G937" s="20" t="s">
        <v>14</v>
      </c>
      <c r="H937" s="20" t="s">
        <v>14</v>
      </c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x14ac:dyDescent="0.25">
      <c r="A938" s="17">
        <v>25937</v>
      </c>
      <c r="B938" s="18" t="s">
        <v>91</v>
      </c>
      <c r="C938" s="22" t="s">
        <v>14</v>
      </c>
      <c r="D938" s="19" t="s">
        <v>13</v>
      </c>
      <c r="E938" s="20" t="s">
        <v>14</v>
      </c>
      <c r="F938" s="20" t="s">
        <v>14</v>
      </c>
      <c r="G938" s="20" t="s">
        <v>14</v>
      </c>
      <c r="H938" s="20" t="s">
        <v>15</v>
      </c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x14ac:dyDescent="0.25">
      <c r="A939" s="17">
        <v>25938</v>
      </c>
      <c r="B939" s="18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939" s="19" t="s">
        <v>12</v>
      </c>
      <c r="D939" s="21"/>
      <c r="E939" s="20" t="s">
        <v>14</v>
      </c>
      <c r="F939" s="20" t="s">
        <v>14</v>
      </c>
      <c r="G939" s="20" t="s">
        <v>14</v>
      </c>
      <c r="H939" s="20" t="s">
        <v>14</v>
      </c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x14ac:dyDescent="0.25">
      <c r="A940" s="17">
        <v>25939</v>
      </c>
      <c r="B940" s="18" t="s">
        <v>92</v>
      </c>
      <c r="C940" s="22" t="s">
        <v>14</v>
      </c>
      <c r="D940" s="19" t="s">
        <v>13</v>
      </c>
      <c r="E940" s="20" t="s">
        <v>14</v>
      </c>
      <c r="F940" s="20" t="s">
        <v>14</v>
      </c>
      <c r="G940" s="20" t="s">
        <v>14</v>
      </c>
      <c r="H940" s="20" t="s">
        <v>15</v>
      </c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x14ac:dyDescent="0.25">
      <c r="A941" s="17">
        <v>25940</v>
      </c>
      <c r="B941" s="18" t="str">
        <f>HYPERLINK("https://sonla.gov.vn/tin-chinh-tri/so-tu-phap-hai-tinh-son-la-hua-phan-phoi-hop-to-chuc-thanh-cong-02-hoi-nghi-tuyen-truyen-pho-bie-739326", "UBND Ủy ban nhân dân xã Chiềng Khương tỉnh Sơn La")</f>
        <v>UBND Ủy ban nhân dân xã Chiềng Khương tỉnh Sơn La</v>
      </c>
      <c r="C941" s="19" t="s">
        <v>12</v>
      </c>
      <c r="D941" s="21"/>
      <c r="E941" s="20" t="s">
        <v>14</v>
      </c>
      <c r="F941" s="20" t="s">
        <v>14</v>
      </c>
      <c r="G941" s="20" t="s">
        <v>14</v>
      </c>
      <c r="H941" s="20" t="s">
        <v>14</v>
      </c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x14ac:dyDescent="0.25">
      <c r="A942" s="17">
        <v>25941</v>
      </c>
      <c r="B942" s="18" t="s">
        <v>244</v>
      </c>
      <c r="C942" s="22" t="s">
        <v>14</v>
      </c>
      <c r="D942" s="19" t="s">
        <v>13</v>
      </c>
      <c r="E942" s="20" t="s">
        <v>14</v>
      </c>
      <c r="F942" s="20" t="s">
        <v>14</v>
      </c>
      <c r="G942" s="20" t="s">
        <v>14</v>
      </c>
      <c r="H942" s="20" t="s">
        <v>15</v>
      </c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x14ac:dyDescent="0.25">
      <c r="A943" s="17">
        <v>25942</v>
      </c>
      <c r="B943" s="18" t="str">
        <f>HYPERLINK("https://sonla.gov.vn/tin-van-hoa-xa-hoi/huyen-moc-chau-kiem-tra-viec-thuc-hien-cac-nhiem-vu-trong-tam-cua-xa-chieng-khua-717720", "UBND Ủy ban nhân dân xã Chiềng Khừa _x000D__x000D_
 _x000D__x000D_
  tỉnh Sơn La")</f>
        <v>UBND Ủy ban nhân dân xã Chiềng Khừa _x000D__x000D_
 _x000D__x000D_
  tỉnh Sơn La</v>
      </c>
      <c r="C943" s="19" t="s">
        <v>12</v>
      </c>
      <c r="D943" s="21"/>
      <c r="E943" s="20" t="s">
        <v>14</v>
      </c>
      <c r="F943" s="20" t="s">
        <v>14</v>
      </c>
      <c r="G943" s="20" t="s">
        <v>14</v>
      </c>
      <c r="H943" s="20" t="s">
        <v>14</v>
      </c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x14ac:dyDescent="0.25">
      <c r="A944" s="17">
        <v>25943</v>
      </c>
      <c r="B944" s="18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4" s="19" t="s">
        <v>12</v>
      </c>
      <c r="D944" s="19" t="s">
        <v>13</v>
      </c>
      <c r="E944" s="20" t="s">
        <v>14</v>
      </c>
      <c r="F944" s="20" t="str">
        <f>HYPERLINK("mailto:chinhtuan99@gmail.com", "chinhtuan99@gmail.com")</f>
        <v>chinhtuan99@gmail.com</v>
      </c>
      <c r="G944" s="20" t="s">
        <v>93</v>
      </c>
      <c r="H944" s="20" t="s">
        <v>14</v>
      </c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x14ac:dyDescent="0.25">
      <c r="A945" s="17">
        <v>25944</v>
      </c>
      <c r="B945" s="18" t="str">
        <f>HYPERLINK("https://sonla.gov.vn/4/469/61724/541498/tin-van-hoa-xa-hoi/gia-ban-giang-a-tao-nguoi-cao-tuoi-co-uy-tin-o-ban-khau-pum", "UBND Ủy ban nhân dân xã Chiềng Khay tỉnh Sơn La")</f>
        <v>UBND Ủy ban nhân dân xã Chiềng Khay tỉnh Sơn La</v>
      </c>
      <c r="C945" s="19" t="s">
        <v>12</v>
      </c>
      <c r="D945" s="21"/>
      <c r="E945" s="20" t="s">
        <v>14</v>
      </c>
      <c r="F945" s="20" t="s">
        <v>14</v>
      </c>
      <c r="G945" s="20" t="s">
        <v>14</v>
      </c>
      <c r="H945" s="20" t="s">
        <v>14</v>
      </c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x14ac:dyDescent="0.25">
      <c r="A946" s="17">
        <v>25945</v>
      </c>
      <c r="B946" s="18" t="s">
        <v>94</v>
      </c>
      <c r="C946" s="22" t="s">
        <v>14</v>
      </c>
      <c r="D946" s="19" t="s">
        <v>13</v>
      </c>
      <c r="E946" s="20" t="s">
        <v>14</v>
      </c>
      <c r="F946" s="20" t="s">
        <v>14</v>
      </c>
      <c r="G946" s="20" t="s">
        <v>14</v>
      </c>
      <c r="H946" s="20" t="s">
        <v>15</v>
      </c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x14ac:dyDescent="0.25">
      <c r="A947" s="17">
        <v>25946</v>
      </c>
      <c r="B947" s="18" t="str">
        <f>HYPERLINK("https://sonla.gov.vn/tin-tuc-su-kien?p_p_auth=EkuhMt9s&amp;p_p_id=101&amp;p_p_lifecycle=0&amp;p_p_col_id=column-2&amp;p_p_col_count=13&amp;p_r_p_564233524_categoryId=1653523", "UBND Ủy ban nhân dân xã Chiềng Kheo tỉnh Sơn La")</f>
        <v>UBND Ủy ban nhân dân xã Chiềng Kheo tỉnh Sơn La</v>
      </c>
      <c r="C947" s="19" t="s">
        <v>12</v>
      </c>
      <c r="D947" s="21"/>
      <c r="E947" s="20" t="s">
        <v>14</v>
      </c>
      <c r="F947" s="20" t="s">
        <v>14</v>
      </c>
      <c r="G947" s="20" t="s">
        <v>14</v>
      </c>
      <c r="H947" s="20" t="s">
        <v>14</v>
      </c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x14ac:dyDescent="0.25">
      <c r="A948" s="17">
        <v>25947</v>
      </c>
      <c r="B948" s="18" t="s">
        <v>95</v>
      </c>
      <c r="C948" s="22" t="s">
        <v>14</v>
      </c>
      <c r="D948" s="19" t="s">
        <v>13</v>
      </c>
      <c r="E948" s="20" t="s">
        <v>14</v>
      </c>
      <c r="F948" s="20" t="s">
        <v>14</v>
      </c>
      <c r="G948" s="20" t="s">
        <v>14</v>
      </c>
      <c r="H948" s="20" t="s">
        <v>15</v>
      </c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x14ac:dyDescent="0.25">
      <c r="A949" s="17">
        <v>25948</v>
      </c>
      <c r="B949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Khoa tỉnh Sơn La")</f>
        <v>UBND Ủy ban nhân dân xã Chiềng Khoa tỉnh Sơn La</v>
      </c>
      <c r="C949" s="19" t="s">
        <v>12</v>
      </c>
      <c r="D949" s="21"/>
      <c r="E949" s="20" t="s">
        <v>14</v>
      </c>
      <c r="F949" s="20" t="s">
        <v>14</v>
      </c>
      <c r="G949" s="20" t="s">
        <v>14</v>
      </c>
      <c r="H949" s="20" t="s">
        <v>14</v>
      </c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x14ac:dyDescent="0.25">
      <c r="A950" s="17">
        <v>25949</v>
      </c>
      <c r="B950" s="18" t="s">
        <v>96</v>
      </c>
      <c r="C950" s="22" t="s">
        <v>14</v>
      </c>
      <c r="D950" s="19" t="s">
        <v>13</v>
      </c>
      <c r="E950" s="20" t="s">
        <v>14</v>
      </c>
      <c r="F950" s="20" t="s">
        <v>14</v>
      </c>
      <c r="G950" s="20" t="s">
        <v>14</v>
      </c>
      <c r="H950" s="20" t="s">
        <v>15</v>
      </c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x14ac:dyDescent="0.25">
      <c r="A951" s="17">
        <v>25950</v>
      </c>
      <c r="B951" s="18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951" s="19" t="s">
        <v>12</v>
      </c>
      <c r="D951" s="21"/>
      <c r="E951" s="20" t="s">
        <v>14</v>
      </c>
      <c r="F951" s="20" t="s">
        <v>14</v>
      </c>
      <c r="G951" s="20" t="s">
        <v>14</v>
      </c>
      <c r="H951" s="20" t="s">
        <v>14</v>
      </c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x14ac:dyDescent="0.25">
      <c r="A952" s="17">
        <v>25951</v>
      </c>
      <c r="B952" s="18" t="s">
        <v>245</v>
      </c>
      <c r="C952" s="22" t="s">
        <v>14</v>
      </c>
      <c r="D952" s="19" t="s">
        <v>13</v>
      </c>
      <c r="E952" s="20" t="s">
        <v>14</v>
      </c>
      <c r="F952" s="20" t="s">
        <v>14</v>
      </c>
      <c r="G952" s="20" t="s">
        <v>14</v>
      </c>
      <c r="H952" s="20" t="s">
        <v>15</v>
      </c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x14ac:dyDescent="0.25">
      <c r="A953" s="17">
        <v>25952</v>
      </c>
      <c r="B953" s="18" t="str">
        <f>HYPERLINK("http://chiengsonmocchau.sonla.gov.vn/index.php?module=tochuc&amp;act=view&amp;id=17", "UBND Ủy ban nhân dân xã Chiềng La _x000D__x000D_
 _x000D__x000D_
  tỉnh Sơn La")</f>
        <v>UBND Ủy ban nhân dân xã Chiềng La _x000D__x000D_
 _x000D__x000D_
  tỉnh Sơn La</v>
      </c>
      <c r="C953" s="19" t="s">
        <v>12</v>
      </c>
      <c r="D953" s="21"/>
      <c r="E953" s="20" t="s">
        <v>14</v>
      </c>
      <c r="F953" s="20" t="s">
        <v>14</v>
      </c>
      <c r="G953" s="20" t="s">
        <v>14</v>
      </c>
      <c r="H953" s="20" t="s">
        <v>14</v>
      </c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x14ac:dyDescent="0.25">
      <c r="A954" s="17">
        <v>25953</v>
      </c>
      <c r="B954" s="18" t="s">
        <v>246</v>
      </c>
      <c r="C954" s="22" t="s">
        <v>14</v>
      </c>
      <c r="D954" s="19" t="s">
        <v>13</v>
      </c>
      <c r="E954" s="20" t="s">
        <v>14</v>
      </c>
      <c r="F954" s="20" t="s">
        <v>14</v>
      </c>
      <c r="G954" s="20" t="s">
        <v>14</v>
      </c>
      <c r="H954" s="20" t="s">
        <v>15</v>
      </c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x14ac:dyDescent="0.25">
      <c r="A955" s="17">
        <v>25954</v>
      </c>
      <c r="B955" s="18" t="str">
        <f>HYPERLINK("http://chiengsonmocchau.sonla.gov.vn/index.php?module=tochuc&amp;act=view&amp;id=17", "UBND Ủy ban nhân dân xã Chiềng Lao _x000D__x000D_
 _x000D__x000D_
  tỉnh Sơn La")</f>
        <v>UBND Ủy ban nhân dân xã Chiềng Lao _x000D__x000D_
 _x000D__x000D_
  tỉnh Sơn La</v>
      </c>
      <c r="C955" s="19" t="s">
        <v>12</v>
      </c>
      <c r="D955" s="21"/>
      <c r="E955" s="20" t="s">
        <v>14</v>
      </c>
      <c r="F955" s="20" t="s">
        <v>14</v>
      </c>
      <c r="G955" s="20" t="s">
        <v>14</v>
      </c>
      <c r="H955" s="20" t="s">
        <v>14</v>
      </c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x14ac:dyDescent="0.25">
      <c r="A956" s="17">
        <v>25955</v>
      </c>
      <c r="B956" s="18" t="s">
        <v>97</v>
      </c>
      <c r="C956" s="22" t="s">
        <v>14</v>
      </c>
      <c r="D956" s="19" t="s">
        <v>13</v>
      </c>
      <c r="E956" s="20" t="s">
        <v>14</v>
      </c>
      <c r="F956" s="20" t="s">
        <v>14</v>
      </c>
      <c r="G956" s="20" t="s">
        <v>14</v>
      </c>
      <c r="H956" s="20" t="s">
        <v>15</v>
      </c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x14ac:dyDescent="0.25">
      <c r="A957" s="17">
        <v>25956</v>
      </c>
      <c r="B957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57" s="19" t="s">
        <v>12</v>
      </c>
      <c r="D957" s="21"/>
      <c r="E957" s="20" t="s">
        <v>14</v>
      </c>
      <c r="F957" s="20" t="s">
        <v>14</v>
      </c>
      <c r="G957" s="20" t="s">
        <v>14</v>
      </c>
      <c r="H957" s="20" t="s">
        <v>14</v>
      </c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x14ac:dyDescent="0.25">
      <c r="A958" s="17">
        <v>25957</v>
      </c>
      <c r="B958" s="18" t="s">
        <v>98</v>
      </c>
      <c r="C958" s="22" t="s">
        <v>14</v>
      </c>
      <c r="D958" s="19" t="s">
        <v>13</v>
      </c>
      <c r="E958" s="20" t="s">
        <v>14</v>
      </c>
      <c r="F958" s="20" t="s">
        <v>14</v>
      </c>
      <c r="G958" s="20" t="s">
        <v>14</v>
      </c>
      <c r="H958" s="20" t="s">
        <v>15</v>
      </c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x14ac:dyDescent="0.25">
      <c r="A959" s="17">
        <v>25958</v>
      </c>
      <c r="B959" s="18" t="str">
        <f>HYPERLINK("https://maichau.hoabinh.gov.vn/index.php?option=com_content&amp;view=article&amp;id=203:gi-i-thi-u-ubnd-xa-ba-khan-2&amp;catid=14&amp;Itemid=643&amp;lang=vi", "UBND Ủy ban nhân dân xã Chiềng Mai tỉnh Sơn La")</f>
        <v>UBND Ủy ban nhân dân xã Chiềng Mai tỉnh Sơn La</v>
      </c>
      <c r="C959" s="19" t="s">
        <v>12</v>
      </c>
      <c r="D959" s="21"/>
      <c r="E959" s="20" t="s">
        <v>14</v>
      </c>
      <c r="F959" s="20" t="s">
        <v>14</v>
      </c>
      <c r="G959" s="20" t="s">
        <v>14</v>
      </c>
      <c r="H959" s="20" t="s">
        <v>14</v>
      </c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x14ac:dyDescent="0.25">
      <c r="A960" s="17">
        <v>25959</v>
      </c>
      <c r="B960" s="18" t="str">
        <f>HYPERLINK("https://www.facebook.com/100072269261381", "Công an xã Chiềng Mung _x000D__x000D_
 _x000D__x000D_
  tỉnh Sơn La")</f>
        <v>Công an xã Chiềng Mung _x000D__x000D_
 _x000D__x000D_
  tỉnh Sơn La</v>
      </c>
      <c r="C960" s="19" t="s">
        <v>12</v>
      </c>
      <c r="D960" s="19" t="s">
        <v>13</v>
      </c>
      <c r="E960" s="20" t="s">
        <v>14</v>
      </c>
      <c r="F960" s="20" t="s">
        <v>14</v>
      </c>
      <c r="G960" s="20" t="s">
        <v>14</v>
      </c>
      <c r="H960" s="20" t="s">
        <v>15</v>
      </c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x14ac:dyDescent="0.25">
      <c r="A961" s="17">
        <v>25960</v>
      </c>
      <c r="B961" s="18" t="str">
        <f>HYPERLINK("https://sonla.gov.vn/tin-chinh-tri/chu-tich-hdnd-huyen-doi-thoai-voi-nhan-dan-cum-xa-chieng-ban-chieng-mung-hat-lot-muong-bon-737500", "UBND Ủy ban nhân dân xã Chiềng Mung _x000D__x000D_
 _x000D__x000D_
  tỉnh Sơn La")</f>
        <v>UBND Ủy ban nhân dân xã Chiềng Mung _x000D__x000D_
 _x000D__x000D_
  tỉnh Sơn La</v>
      </c>
      <c r="C961" s="19" t="s">
        <v>12</v>
      </c>
      <c r="D961" s="21"/>
      <c r="E961" s="20" t="s">
        <v>14</v>
      </c>
      <c r="F961" s="20" t="s">
        <v>14</v>
      </c>
      <c r="G961" s="20" t="s">
        <v>14</v>
      </c>
      <c r="H961" s="20" t="s">
        <v>14</v>
      </c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x14ac:dyDescent="0.25">
      <c r="A962" s="17">
        <v>25961</v>
      </c>
      <c r="B962" s="18" t="s">
        <v>99</v>
      </c>
      <c r="C962" s="22" t="s">
        <v>14</v>
      </c>
      <c r="D962" s="19" t="s">
        <v>13</v>
      </c>
      <c r="E962" s="20" t="s">
        <v>14</v>
      </c>
      <c r="F962" s="20" t="s">
        <v>14</v>
      </c>
      <c r="G962" s="20" t="s">
        <v>14</v>
      </c>
      <c r="H962" s="20" t="s">
        <v>15</v>
      </c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x14ac:dyDescent="0.25">
      <c r="A963" s="17">
        <v>25962</v>
      </c>
      <c r="B963" s="18" t="str">
        <f>HYPERLINK("https://sonla.gov.vn/thong-tin-tu-so-nganh-dia-phuong/chu-tich-ubnd-huyen-kiem-tra-mot-so-diem-dan-cu-can-di-doi-khan-cap-do-nguy-co-sat-lo-cao-tai-xa-825456", "UBND Ủy ban nhân dân xã Chiềng Nơi tỉnh Sơn La")</f>
        <v>UBND Ủy ban nhân dân xã Chiềng Nơi tỉnh Sơn La</v>
      </c>
      <c r="C963" s="19" t="s">
        <v>12</v>
      </c>
      <c r="D963" s="21"/>
      <c r="E963" s="20" t="s">
        <v>14</v>
      </c>
      <c r="F963" s="20" t="s">
        <v>14</v>
      </c>
      <c r="G963" s="20" t="s">
        <v>14</v>
      </c>
      <c r="H963" s="20" t="s">
        <v>14</v>
      </c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x14ac:dyDescent="0.25">
      <c r="A964" s="17">
        <v>25963</v>
      </c>
      <c r="B964" s="18" t="str">
        <f>HYPERLINK("https://www.facebook.com/p/C%C3%B4ng-an-x%C3%A3-Chi%E1%BB%81ng-Ng%C3%A0m-100063216250467/?locale=eu_ES", "Công an xã Chiềng Ngàm _x000D__x000D_
 _x000D__x000D_
  tỉnh Sơn La")</f>
        <v>Công an xã Chiềng Ngàm _x000D__x000D_
 _x000D__x000D_
  tỉnh Sơn La</v>
      </c>
      <c r="C964" s="19" t="s">
        <v>12</v>
      </c>
      <c r="D964" s="19" t="s">
        <v>13</v>
      </c>
      <c r="E964" s="20" t="s">
        <v>14</v>
      </c>
      <c r="F964" s="20" t="s">
        <v>14</v>
      </c>
      <c r="G964" s="20" t="s">
        <v>14</v>
      </c>
      <c r="H964" s="20" t="s">
        <v>15</v>
      </c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x14ac:dyDescent="0.25">
      <c r="A965" s="17">
        <v>25964</v>
      </c>
      <c r="B965" s="18" t="str">
        <f>HYPERLINK("https://dichvucong.gov.vn/p/home/dvc-tthc-co-quan-chi-tiet.html?id=369314", "UBND Ủy ban nhân dân xã Chiềng Ngàm _x000D__x000D_
 _x000D__x000D_
  tỉnh Sơn La")</f>
        <v>UBND Ủy ban nhân dân xã Chiềng Ngàm _x000D__x000D_
 _x000D__x000D_
  tỉnh Sơn La</v>
      </c>
      <c r="C965" s="19" t="s">
        <v>12</v>
      </c>
      <c r="D965" s="21"/>
      <c r="E965" s="20" t="s">
        <v>14</v>
      </c>
      <c r="F965" s="20" t="s">
        <v>14</v>
      </c>
      <c r="G965" s="20" t="s">
        <v>14</v>
      </c>
      <c r="H965" s="20" t="s">
        <v>14</v>
      </c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x14ac:dyDescent="0.25">
      <c r="A966" s="17">
        <v>25965</v>
      </c>
      <c r="B966" s="18" t="s">
        <v>247</v>
      </c>
      <c r="C966" s="22" t="s">
        <v>14</v>
      </c>
      <c r="D966" s="19" t="s">
        <v>13</v>
      </c>
      <c r="E966" s="20" t="s">
        <v>14</v>
      </c>
      <c r="F966" s="20" t="s">
        <v>14</v>
      </c>
      <c r="G966" s="20" t="s">
        <v>14</v>
      </c>
      <c r="H966" s="20" t="s">
        <v>15</v>
      </c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x14ac:dyDescent="0.25">
      <c r="A967" s="17">
        <v>25966</v>
      </c>
      <c r="B967" s="18" t="str">
        <f>HYPERLINK("http://chiengsonmocchau.sonla.gov.vn/index.php?module=tochuc&amp;act=view&amp;id=17", "UBND Ủy ban nhân dân xã Chiềng On_x000D__x000D_
 _x000D__x000D_
  tỉnh Sơn La")</f>
        <v>UBND Ủy ban nhân dân xã Chiềng On_x000D__x000D_
 _x000D__x000D_
  tỉnh Sơn La</v>
      </c>
      <c r="C967" s="19" t="s">
        <v>12</v>
      </c>
      <c r="D967" s="21"/>
      <c r="E967" s="20" t="s">
        <v>14</v>
      </c>
      <c r="F967" s="20" t="s">
        <v>14</v>
      </c>
      <c r="G967" s="20" t="s">
        <v>14</v>
      </c>
      <c r="H967" s="20" t="s">
        <v>14</v>
      </c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x14ac:dyDescent="0.25">
      <c r="A968" s="17">
        <v>25967</v>
      </c>
      <c r="B968" s="18" t="s">
        <v>248</v>
      </c>
      <c r="C968" s="22" t="s">
        <v>14</v>
      </c>
      <c r="D968" s="19" t="s">
        <v>13</v>
      </c>
      <c r="E968" s="20" t="s">
        <v>14</v>
      </c>
      <c r="F968" s="20" t="s">
        <v>14</v>
      </c>
      <c r="G968" s="20" t="s">
        <v>14</v>
      </c>
      <c r="H968" s="20" t="s">
        <v>15</v>
      </c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x14ac:dyDescent="0.25">
      <c r="A969" s="17">
        <v>25968</v>
      </c>
      <c r="B969" s="18" t="str">
        <f>HYPERLINK("https://sonla.gov.vn/tin-van-hoa-xa-hoi/chung-tay-xoa-nha-tam-cho-gia-dinh-co-hoan-canh-dac-biet-kho-khan-tai-xa-chieng-pac-huyen-thuan--719567", "UBND Ủy ban nhân dân xã Chiềng Pấc _x000D__x000D_
 _x000D__x000D_
  tỉnh Sơn La")</f>
        <v>UBND Ủy ban nhân dân xã Chiềng Pấc _x000D__x000D_
 _x000D__x000D_
  tỉnh Sơn La</v>
      </c>
      <c r="C969" s="19" t="s">
        <v>12</v>
      </c>
      <c r="D969" s="21"/>
      <c r="E969" s="20" t="s">
        <v>14</v>
      </c>
      <c r="F969" s="20" t="s">
        <v>14</v>
      </c>
      <c r="G969" s="20" t="s">
        <v>14</v>
      </c>
      <c r="H969" s="20" t="s">
        <v>14</v>
      </c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x14ac:dyDescent="0.25">
      <c r="A970" s="17">
        <v>25969</v>
      </c>
      <c r="B970" s="18" t="s">
        <v>100</v>
      </c>
      <c r="C970" s="22" t="s">
        <v>14</v>
      </c>
      <c r="D970" s="19" t="s">
        <v>13</v>
      </c>
      <c r="E970" s="20" t="s">
        <v>14</v>
      </c>
      <c r="F970" s="20" t="s">
        <v>14</v>
      </c>
      <c r="G970" s="20" t="s">
        <v>14</v>
      </c>
      <c r="H970" s="20" t="s">
        <v>15</v>
      </c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x14ac:dyDescent="0.25">
      <c r="A971" s="17">
        <v>25970</v>
      </c>
      <c r="B971" s="18" t="str">
        <f>HYPERLINK("https://mocchau.sonla.gov.vn/van-hoa-xa-hoi-64057/dien-tap-phong-chay-chua-chay-rung-bao-ve-rung-xa-long-sap-dat-loai-gioi-483650", "UBND Ủy ban nhân dân xã Lóng Sập tỉnh Sơn La")</f>
        <v>UBND Ủy ban nhân dân xã Lóng Sập tỉnh Sơn La</v>
      </c>
      <c r="C971" s="19" t="s">
        <v>12</v>
      </c>
      <c r="D971" s="21"/>
      <c r="E971" s="20" t="s">
        <v>14</v>
      </c>
      <c r="F971" s="20" t="s">
        <v>14</v>
      </c>
      <c r="G971" s="20" t="s">
        <v>14</v>
      </c>
      <c r="H971" s="20" t="s">
        <v>14</v>
      </c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x14ac:dyDescent="0.25">
      <c r="A972" s="17">
        <v>25971</v>
      </c>
      <c r="B972" s="18" t="s">
        <v>101</v>
      </c>
      <c r="C972" s="22" t="s">
        <v>14</v>
      </c>
      <c r="D972" s="19" t="s">
        <v>13</v>
      </c>
      <c r="E972" s="20" t="s">
        <v>14</v>
      </c>
      <c r="F972" s="20" t="s">
        <v>14</v>
      </c>
      <c r="G972" s="20" t="s">
        <v>14</v>
      </c>
      <c r="H972" s="20" t="s">
        <v>15</v>
      </c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x14ac:dyDescent="0.25">
      <c r="A973" s="17">
        <v>25972</v>
      </c>
      <c r="B973" s="18" t="str">
        <f>HYPERLINK("http://chiengsonmocchau.sonla.gov.vn/index.php?module=tochuc&amp;act=view&amp;id=17", "UBND Ủy ban nhân dân xã Chiềng Sơ tỉnh Sơn La")</f>
        <v>UBND Ủy ban nhân dân xã Chiềng Sơ tỉnh Sơn La</v>
      </c>
      <c r="C973" s="19" t="s">
        <v>12</v>
      </c>
      <c r="D973" s="21"/>
      <c r="E973" s="20" t="s">
        <v>14</v>
      </c>
      <c r="F973" s="20" t="s">
        <v>14</v>
      </c>
      <c r="G973" s="20" t="s">
        <v>14</v>
      </c>
      <c r="H973" s="20" t="s">
        <v>14</v>
      </c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x14ac:dyDescent="0.25">
      <c r="A974" s="17">
        <v>25973</v>
      </c>
      <c r="B974" s="18" t="s">
        <v>102</v>
      </c>
      <c r="C974" s="22" t="s">
        <v>14</v>
      </c>
      <c r="D974" s="19" t="s">
        <v>13</v>
      </c>
      <c r="E974" s="20" t="s">
        <v>14</v>
      </c>
      <c r="F974" s="20" t="s">
        <v>14</v>
      </c>
      <c r="G974" s="20" t="s">
        <v>14</v>
      </c>
      <c r="H974" s="20" t="s">
        <v>15</v>
      </c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x14ac:dyDescent="0.25">
      <c r="A975" s="17">
        <v>25974</v>
      </c>
      <c r="B975" s="18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975" s="19" t="s">
        <v>12</v>
      </c>
      <c r="D975" s="21"/>
      <c r="E975" s="20" t="s">
        <v>14</v>
      </c>
      <c r="F975" s="20" t="s">
        <v>14</v>
      </c>
      <c r="G975" s="20" t="s">
        <v>14</v>
      </c>
      <c r="H975" s="20" t="s">
        <v>14</v>
      </c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x14ac:dyDescent="0.25">
      <c r="A976" s="17">
        <v>25975</v>
      </c>
      <c r="B976" s="18" t="s">
        <v>103</v>
      </c>
      <c r="C976" s="22" t="s">
        <v>14</v>
      </c>
      <c r="D976" s="19" t="s">
        <v>13</v>
      </c>
      <c r="E976" s="20" t="s">
        <v>14</v>
      </c>
      <c r="F976" s="20" t="s">
        <v>14</v>
      </c>
      <c r="G976" s="20" t="s">
        <v>14</v>
      </c>
      <c r="H976" s="20" t="s">
        <v>15</v>
      </c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x14ac:dyDescent="0.25">
      <c r="A977" s="17">
        <v>25976</v>
      </c>
      <c r="B977" s="18" t="str">
        <f>HYPERLINK("https://chiengsinh.tuangiao.gov.vn/", "UBND Ủy ban nhân dân xã Chiềng Sinh tỉnh Điện Biên")</f>
        <v>UBND Ủy ban nhân dân xã Chiềng Sinh tỉnh Điện Biên</v>
      </c>
      <c r="C977" s="19" t="s">
        <v>12</v>
      </c>
      <c r="D977" s="21"/>
      <c r="E977" s="20" t="s">
        <v>14</v>
      </c>
      <c r="F977" s="20" t="s">
        <v>14</v>
      </c>
      <c r="G977" s="20" t="s">
        <v>14</v>
      </c>
      <c r="H977" s="20" t="s">
        <v>14</v>
      </c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x14ac:dyDescent="0.25">
      <c r="A978" s="17">
        <v>25977</v>
      </c>
      <c r="B978" s="18" t="s">
        <v>104</v>
      </c>
      <c r="C978" s="22" t="s">
        <v>14</v>
      </c>
      <c r="D978" s="19" t="s">
        <v>13</v>
      </c>
      <c r="E978" s="20" t="s">
        <v>14</v>
      </c>
      <c r="F978" s="20" t="s">
        <v>14</v>
      </c>
      <c r="G978" s="20" t="s">
        <v>14</v>
      </c>
      <c r="H978" s="20" t="s">
        <v>15</v>
      </c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x14ac:dyDescent="0.25">
      <c r="A979" s="17">
        <v>25978</v>
      </c>
      <c r="B979" s="18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979" s="19" t="s">
        <v>12</v>
      </c>
      <c r="D979" s="21"/>
      <c r="E979" s="20" t="s">
        <v>14</v>
      </c>
      <c r="F979" s="20" t="s">
        <v>14</v>
      </c>
      <c r="G979" s="20" t="s">
        <v>14</v>
      </c>
      <c r="H979" s="20" t="s">
        <v>14</v>
      </c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x14ac:dyDescent="0.25">
      <c r="A980" s="17">
        <v>25979</v>
      </c>
      <c r="B980" s="18" t="s">
        <v>105</v>
      </c>
      <c r="C980" s="22" t="s">
        <v>14</v>
      </c>
      <c r="D980" s="19" t="s">
        <v>13</v>
      </c>
      <c r="E980" s="20" t="s">
        <v>14</v>
      </c>
      <c r="F980" s="20" t="s">
        <v>14</v>
      </c>
      <c r="G980" s="20" t="s">
        <v>14</v>
      </c>
      <c r="H980" s="20" t="s">
        <v>15</v>
      </c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x14ac:dyDescent="0.25">
      <c r="A981" s="17">
        <v>25980</v>
      </c>
      <c r="B981" s="18" t="str">
        <f>HYPERLINK("http://chiengsonmocchau.sonla.gov.vn/index.php?module=tochuc&amp;act=view&amp;id=17", "UBND Ủy ban nhân dân xã Chiềng Ve tỉnh Sơn La")</f>
        <v>UBND Ủy ban nhân dân xã Chiềng Ve tỉnh Sơn La</v>
      </c>
      <c r="C981" s="19" t="s">
        <v>12</v>
      </c>
      <c r="D981" s="21"/>
      <c r="E981" s="20" t="s">
        <v>14</v>
      </c>
      <c r="F981" s="20" t="s">
        <v>14</v>
      </c>
      <c r="G981" s="20" t="s">
        <v>14</v>
      </c>
      <c r="H981" s="20" t="s">
        <v>14</v>
      </c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x14ac:dyDescent="0.25">
      <c r="A982" s="17">
        <v>25981</v>
      </c>
      <c r="B982" s="18" t="s">
        <v>106</v>
      </c>
      <c r="C982" s="22" t="s">
        <v>14</v>
      </c>
      <c r="D982" s="19" t="s">
        <v>13</v>
      </c>
      <c r="E982" s="20" t="s">
        <v>14</v>
      </c>
      <c r="F982" s="20" t="s">
        <v>14</v>
      </c>
      <c r="G982" s="20" t="s">
        <v>14</v>
      </c>
      <c r="H982" s="20" t="s">
        <v>15</v>
      </c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x14ac:dyDescent="0.25">
      <c r="A983" s="17">
        <v>25982</v>
      </c>
      <c r="B983" s="18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983" s="19" t="s">
        <v>12</v>
      </c>
      <c r="D983" s="21"/>
      <c r="E983" s="20" t="s">
        <v>14</v>
      </c>
      <c r="F983" s="20" t="s">
        <v>14</v>
      </c>
      <c r="G983" s="20" t="s">
        <v>14</v>
      </c>
      <c r="H983" s="20" t="s">
        <v>14</v>
      </c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x14ac:dyDescent="0.25">
      <c r="A984" s="17">
        <v>25983</v>
      </c>
      <c r="B984" s="18" t="str">
        <f>HYPERLINK("https://www.facebook.com/Conganxachilangnam/", "Công an xã Chi Lăng Nam tỉnh Hải Dương")</f>
        <v>Công an xã Chi Lăng Nam tỉnh Hải Dương</v>
      </c>
      <c r="C984" s="19" t="s">
        <v>12</v>
      </c>
      <c r="D984" s="19" t="s">
        <v>13</v>
      </c>
      <c r="E984" s="20" t="s">
        <v>14</v>
      </c>
      <c r="F984" s="20" t="s">
        <v>14</v>
      </c>
      <c r="G984" s="20" t="s">
        <v>14</v>
      </c>
      <c r="H984" s="20" t="s">
        <v>15</v>
      </c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x14ac:dyDescent="0.25">
      <c r="A985" s="17">
        <v>25984</v>
      </c>
      <c r="B985" s="18" t="str">
        <f>HYPERLINK("http://chilangnam.thanhmien.haiduong.gov.vn/", "UBND Ủy ban nhân dân xã Chi Lăng Nam tỉnh Hải Dương")</f>
        <v>UBND Ủy ban nhân dân xã Chi Lăng Nam tỉnh Hải Dương</v>
      </c>
      <c r="C985" s="19" t="s">
        <v>12</v>
      </c>
      <c r="D985" s="21"/>
      <c r="E985" s="20" t="s">
        <v>14</v>
      </c>
      <c r="F985" s="20" t="s">
        <v>14</v>
      </c>
      <c r="G985" s="20" t="s">
        <v>14</v>
      </c>
      <c r="H985" s="20" t="s">
        <v>14</v>
      </c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x14ac:dyDescent="0.25">
      <c r="A986" s="17">
        <v>25985</v>
      </c>
      <c r="B986" s="18" t="str">
        <f>HYPERLINK("https://www.facebook.com/p/C%C3%B4ng-an-x%C3%A3-Cu%E1%BB%91i-H%E1%BA%A1-100064768243165/", "Công an xã Cuối Hạ _x000D__x000D_
 _x000D__x000D_
  tỉnh Hòa Bình")</f>
        <v>Công an xã Cuối Hạ _x000D__x000D_
 _x000D__x000D_
  tỉnh Hòa Bình</v>
      </c>
      <c r="C986" s="19" t="s">
        <v>12</v>
      </c>
      <c r="D986" s="19" t="s">
        <v>13</v>
      </c>
      <c r="E986" s="20" t="s">
        <v>14</v>
      </c>
      <c r="F986" s="20" t="s">
        <v>14</v>
      </c>
      <c r="G986" s="20" t="s">
        <v>14</v>
      </c>
      <c r="H986" s="20" t="s">
        <v>15</v>
      </c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x14ac:dyDescent="0.25">
      <c r="A987" s="17">
        <v>25986</v>
      </c>
      <c r="B987" s="18" t="str">
        <f>HYPERLINK("https://www.hoabinh.gov.vn/chi-tiet-van-ban/-/van-ban/quyet-inh-chap-thuan-chu-truong-au-tu-du-an-khu-dan-cu-nong-thon-moi-xa-cuoi-ha-3219", "UBND Ủy ban nhân dân xã Cuối Hạ _x000D__x000D_
 _x000D__x000D_
  tỉnh Hòa Bình")</f>
        <v>UBND Ủy ban nhân dân xã Cuối Hạ _x000D__x000D_
 _x000D__x000D_
  tỉnh Hòa Bình</v>
      </c>
      <c r="C987" s="19" t="s">
        <v>12</v>
      </c>
      <c r="D987" s="21"/>
      <c r="E987" s="20" t="s">
        <v>14</v>
      </c>
      <c r="F987" s="20" t="s">
        <v>14</v>
      </c>
      <c r="G987" s="20" t="s">
        <v>14</v>
      </c>
      <c r="H987" s="20" t="s">
        <v>14</v>
      </c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x14ac:dyDescent="0.25">
      <c r="A988" s="17">
        <v>25987</v>
      </c>
      <c r="B988" s="18" t="str">
        <f>HYPERLINK("https://www.facebook.com/sociology.ussh.vnu/", "Công an xã Cuối Hạ _x000D__x000D_
 _x000D__x000D_
  thành phố Hà Nội")</f>
        <v>Công an xã Cuối Hạ _x000D__x000D_
 _x000D__x000D_
  thành phố Hà Nội</v>
      </c>
      <c r="C988" s="19" t="s">
        <v>12</v>
      </c>
      <c r="D988" s="19" t="s">
        <v>13</v>
      </c>
      <c r="E988" s="20" t="s">
        <v>14</v>
      </c>
      <c r="F988" s="20" t="s">
        <v>14</v>
      </c>
      <c r="G988" s="20" t="s">
        <v>14</v>
      </c>
      <c r="H988" s="20" t="s">
        <v>15</v>
      </c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x14ac:dyDescent="0.25">
      <c r="A989" s="17">
        <v>25988</v>
      </c>
      <c r="B989" s="18" t="str">
        <f>HYPERLINK("https://chuongmy.hanoi.gov.vn/", "UBND Ủy ban nhân dân xã Cuối Hạ _x000D__x000D_
 _x000D__x000D_
  thành phố Hà Nội")</f>
        <v>UBND Ủy ban nhân dân xã Cuối Hạ _x000D__x000D_
 _x000D__x000D_
  thành phố Hà Nội</v>
      </c>
      <c r="C989" s="19" t="s">
        <v>12</v>
      </c>
      <c r="D989" s="21"/>
      <c r="E989" s="20" t="s">
        <v>14</v>
      </c>
      <c r="F989" s="20" t="s">
        <v>14</v>
      </c>
      <c r="G989" s="20" t="s">
        <v>14</v>
      </c>
      <c r="H989" s="20" t="s">
        <v>14</v>
      </c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x14ac:dyDescent="0.25">
      <c r="A990" s="17">
        <v>25989</v>
      </c>
      <c r="B990" s="18" t="s">
        <v>107</v>
      </c>
      <c r="C990" s="22" t="s">
        <v>14</v>
      </c>
      <c r="D990" s="19" t="s">
        <v>13</v>
      </c>
      <c r="E990" s="20" t="s">
        <v>14</v>
      </c>
      <c r="F990" s="20" t="s">
        <v>14</v>
      </c>
      <c r="G990" s="20" t="s">
        <v>14</v>
      </c>
      <c r="H990" s="20" t="s">
        <v>15</v>
      </c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x14ac:dyDescent="0.25">
      <c r="A991" s="17">
        <v>25990</v>
      </c>
      <c r="B991" s="18" t="str">
        <f>HYPERLINK("https://dantien.vonhai.thainguyen.gov.vn/", "UBND Ủy ban nhân dân xã Dân Tiến tỉnh Thái Nguyên")</f>
        <v>UBND Ủy ban nhân dân xã Dân Tiến tỉnh Thái Nguyên</v>
      </c>
      <c r="C991" s="19" t="s">
        <v>12</v>
      </c>
      <c r="D991" s="21"/>
      <c r="E991" s="20" t="s">
        <v>14</v>
      </c>
      <c r="F991" s="20" t="s">
        <v>14</v>
      </c>
      <c r="G991" s="20" t="s">
        <v>14</v>
      </c>
      <c r="H991" s="20" t="s">
        <v>14</v>
      </c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x14ac:dyDescent="0.25">
      <c r="A992" s="17">
        <v>25991</v>
      </c>
      <c r="B992" s="18" t="str">
        <f>HYPERLINK("https://www.facebook.com/p/C%C3%B4ng-an-x%C3%A3-D%C5%A9ng-Phong-Cao-Phong-100066840728781/", "Công an xã Dũng Phong tỉnh Hòa Bình")</f>
        <v>Công an xã Dũng Phong tỉnh Hòa Bình</v>
      </c>
      <c r="C992" s="19" t="s">
        <v>12</v>
      </c>
      <c r="D992" s="19" t="s">
        <v>13</v>
      </c>
      <c r="E992" s="20" t="s">
        <v>14</v>
      </c>
      <c r="F992" s="20" t="s">
        <v>14</v>
      </c>
      <c r="G992" s="20" t="s">
        <v>14</v>
      </c>
      <c r="H992" s="20" t="s">
        <v>15</v>
      </c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x14ac:dyDescent="0.25">
      <c r="A993" s="17">
        <v>25992</v>
      </c>
      <c r="B993" s="18" t="str">
        <f>HYPERLINK("https://xadungphong.hoabinh.gov.vn/", "UBND Ủy ban nhân dân xã Dũng Phong tỉnh Hòa Bình")</f>
        <v>UBND Ủy ban nhân dân xã Dũng Phong tỉnh Hòa Bình</v>
      </c>
      <c r="C993" s="19" t="s">
        <v>12</v>
      </c>
      <c r="D993" s="21"/>
      <c r="E993" s="20" t="s">
        <v>14</v>
      </c>
      <c r="F993" s="20" t="s">
        <v>14</v>
      </c>
      <c r="G993" s="20" t="s">
        <v>14</v>
      </c>
      <c r="H993" s="20" t="s">
        <v>14</v>
      </c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x14ac:dyDescent="0.25">
      <c r="A994" s="17">
        <v>25993</v>
      </c>
      <c r="B994" s="18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994" s="19" t="s">
        <v>12</v>
      </c>
      <c r="D994" s="19" t="s">
        <v>13</v>
      </c>
      <c r="E994" s="20" t="s">
        <v>14</v>
      </c>
      <c r="F994" s="20" t="s">
        <v>14</v>
      </c>
      <c r="G994" s="20" t="s">
        <v>14</v>
      </c>
      <c r="H994" s="20" t="s">
        <v>15</v>
      </c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x14ac:dyDescent="0.25">
      <c r="A995" s="17">
        <v>25994</v>
      </c>
      <c r="B995" s="18" t="str">
        <f>HYPERLINK("https://phubinh.thainguyen.gov.vn/xa-duong-thanh", "UBND Ủy ban nhân dân xã Dương Thành tỉnh Thái Nguyên")</f>
        <v>UBND Ủy ban nhân dân xã Dương Thành tỉnh Thái Nguyên</v>
      </c>
      <c r="C995" s="19" t="s">
        <v>12</v>
      </c>
      <c r="D995" s="21"/>
      <c r="E995" s="20" t="s">
        <v>14</v>
      </c>
      <c r="F995" s="20" t="s">
        <v>14</v>
      </c>
      <c r="G995" s="20" t="s">
        <v>14</v>
      </c>
      <c r="H995" s="20" t="s">
        <v>14</v>
      </c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x14ac:dyDescent="0.25">
      <c r="A996" s="17">
        <v>25995</v>
      </c>
      <c r="B996" s="18" t="s">
        <v>249</v>
      </c>
      <c r="C996" s="22" t="s">
        <v>14</v>
      </c>
      <c r="D996" s="19" t="s">
        <v>13</v>
      </c>
      <c r="E996" s="20" t="s">
        <v>14</v>
      </c>
      <c r="F996" s="20" t="s">
        <v>14</v>
      </c>
      <c r="G996" s="20" t="s">
        <v>14</v>
      </c>
      <c r="H996" s="20" t="s">
        <v>15</v>
      </c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x14ac:dyDescent="0.25">
      <c r="A997" s="17">
        <v>25996</v>
      </c>
      <c r="B997" s="18" t="str">
        <f>HYPERLINK("https://duongthuy.quangbinh.gov.vn/", "UBND Ủy ban nhân dân xã Dương Thủy _x000D__x000D_
 _x000D__x000D_
  tỉnh Quảng Bình")</f>
        <v>UBND Ủy ban nhân dân xã Dương Thủy _x000D__x000D_
 _x000D__x000D_
  tỉnh Quảng Bình</v>
      </c>
      <c r="C997" s="19" t="s">
        <v>12</v>
      </c>
      <c r="D997" s="21"/>
      <c r="E997" s="20" t="s">
        <v>14</v>
      </c>
      <c r="F997" s="20" t="s">
        <v>14</v>
      </c>
      <c r="G997" s="20" t="s">
        <v>14</v>
      </c>
      <c r="H997" s="20" t="s">
        <v>14</v>
      </c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x14ac:dyDescent="0.25">
      <c r="A998" s="17">
        <v>25997</v>
      </c>
      <c r="B998" s="18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998" s="19" t="s">
        <v>12</v>
      </c>
      <c r="D998" s="19" t="s">
        <v>13</v>
      </c>
      <c r="E998" s="20" t="s">
        <v>14</v>
      </c>
      <c r="F998" s="20" t="s">
        <v>14</v>
      </c>
      <c r="G998" s="20" t="s">
        <v>14</v>
      </c>
      <c r="H998" s="20" t="s">
        <v>15</v>
      </c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x14ac:dyDescent="0.25">
      <c r="A999" s="17">
        <v>25998</v>
      </c>
      <c r="B999" s="18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999" s="19" t="s">
        <v>12</v>
      </c>
      <c r="D999" s="21"/>
      <c r="E999" s="20" t="s">
        <v>14</v>
      </c>
      <c r="F999" s="20" t="s">
        <v>14</v>
      </c>
      <c r="G999" s="20" t="s">
        <v>14</v>
      </c>
      <c r="H999" s="20" t="s">
        <v>14</v>
      </c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x14ac:dyDescent="0.25">
      <c r="A1000" s="17">
        <v>25999</v>
      </c>
      <c r="B1000" s="18" t="s">
        <v>250</v>
      </c>
      <c r="C1000" s="22" t="s">
        <v>14</v>
      </c>
      <c r="D1000" s="19" t="s">
        <v>13</v>
      </c>
      <c r="E1000" s="20" t="s">
        <v>14</v>
      </c>
      <c r="F1000" s="20" t="s">
        <v>14</v>
      </c>
      <c r="G1000" s="20" t="s">
        <v>14</v>
      </c>
      <c r="H1000" s="20" t="s">
        <v>15</v>
      </c>
      <c r="I1000" s="20"/>
      <c r="J1000" s="20"/>
      <c r="K1000" s="20"/>
      <c r="L1000" s="20"/>
      <c r="M1000" s="20"/>
      <c r="N1000" s="20"/>
      <c r="O1000" s="20"/>
      <c r="P1000" s="20"/>
      <c r="Q1000" s="20"/>
    </row>
    <row r="1001" spans="1:17" x14ac:dyDescent="0.25">
      <c r="A1001" s="17">
        <v>26000</v>
      </c>
      <c r="B1001" s="18" t="str">
        <f>HYPERLINK("https://mucangchai.yenbai.gov.vn/", "UBND Ủy ban nhân dân xã Dế Xu Phình _x000D__x000D_
 _x000D__x000D_
  tỉnh Yên Bái")</f>
        <v>UBND Ủy ban nhân dân xã Dế Xu Phình _x000D__x000D_
 _x000D__x000D_
  tỉnh Yên Bái</v>
      </c>
      <c r="C1001" s="19" t="s">
        <v>12</v>
      </c>
      <c r="D1001" s="21"/>
      <c r="E1001" s="20" t="s">
        <v>14</v>
      </c>
      <c r="F1001" s="20" t="s">
        <v>14</v>
      </c>
      <c r="G1001" s="20" t="s">
        <v>14</v>
      </c>
      <c r="H1001" s="20" t="s">
        <v>14</v>
      </c>
      <c r="I1001" s="20"/>
      <c r="J1001" s="20"/>
      <c r="K1001" s="20"/>
      <c r="L1001" s="20"/>
      <c r="M1001" s="20"/>
      <c r="N1001" s="20"/>
      <c r="O1001" s="20"/>
      <c r="P1001" s="20"/>
      <c r="Q1001" s="20"/>
    </row>
    <row r="1002" spans="1:17" x14ac:dyDescent="0.25">
      <c r="A1002" s="17">
        <v>26001</v>
      </c>
      <c r="B1002" s="18" t="str">
        <f>HYPERLINK("https://www.facebook.com/groups/DiNauquetoi/", "Công an xã Dị Nậu _x000D__x000D_
 _x000D__x000D_
  tỉnh Vĩnh Phúc")</f>
        <v>Công an xã Dị Nậu _x000D__x000D_
 _x000D__x000D_
  tỉnh Vĩnh Phúc</v>
      </c>
      <c r="C1002" s="19" t="s">
        <v>12</v>
      </c>
      <c r="D1002" s="19" t="s">
        <v>13</v>
      </c>
      <c r="E1002" s="20" t="s">
        <v>14</v>
      </c>
      <c r="F1002" s="20" t="s">
        <v>14</v>
      </c>
      <c r="G1002" s="20" t="s">
        <v>14</v>
      </c>
      <c r="H1002" s="20" t="s">
        <v>15</v>
      </c>
      <c r="I1002" s="20"/>
      <c r="J1002" s="20"/>
      <c r="K1002" s="20"/>
      <c r="L1002" s="20"/>
      <c r="M1002" s="20"/>
      <c r="N1002" s="20"/>
      <c r="O1002" s="20"/>
      <c r="P1002" s="20"/>
      <c r="Q1002" s="20"/>
    </row>
    <row r="1003" spans="1:17" x14ac:dyDescent="0.25">
      <c r="A1003" s="17">
        <v>26002</v>
      </c>
      <c r="B1003" s="18" t="str">
        <f>HYPERLINK("https://vpub.vinhphuc.gov.vn/", "UBND Ủy ban nhân dân xã Dị Nậu _x000D__x000D_
 _x000D__x000D_
  tỉnh Vĩnh Phúc")</f>
        <v>UBND Ủy ban nhân dân xã Dị Nậu _x000D__x000D_
 _x000D__x000D_
  tỉnh Vĩnh Phúc</v>
      </c>
      <c r="C1003" s="19" t="s">
        <v>12</v>
      </c>
      <c r="D1003" s="21"/>
      <c r="E1003" s="20" t="s">
        <v>14</v>
      </c>
      <c r="F1003" s="20" t="s">
        <v>14</v>
      </c>
      <c r="G1003" s="20" t="s">
        <v>14</v>
      </c>
      <c r="H1003" s="20" t="s">
        <v>14</v>
      </c>
      <c r="I1003" s="20"/>
      <c r="J1003" s="20"/>
      <c r="K1003" s="20"/>
      <c r="L1003" s="20"/>
      <c r="M1003" s="20"/>
      <c r="N1003" s="20"/>
      <c r="O1003" s="20"/>
      <c r="P1003" s="20"/>
      <c r="Q1003" s="20"/>
    </row>
    <row r="1004" spans="1:17" x14ac:dyDescent="0.25">
      <c r="A1004" s="17">
        <v>26003</v>
      </c>
      <c r="B1004" s="18" t="str">
        <f>HYPERLINK("https://www.facebook.com/nguoidiendoai/", "Công an xã Diễn Đoài _x000D__x000D_
 _x000D__x000D_
  tỉnh Nghệ An")</f>
        <v>Công an xã Diễn Đoài _x000D__x000D_
 _x000D__x000D_
  tỉnh Nghệ An</v>
      </c>
      <c r="C1004" s="19" t="s">
        <v>12</v>
      </c>
      <c r="D1004" s="19" t="s">
        <v>13</v>
      </c>
      <c r="E1004" s="20" t="s">
        <v>14</v>
      </c>
      <c r="F1004" s="20" t="s">
        <v>14</v>
      </c>
      <c r="G1004" s="20" t="s">
        <v>14</v>
      </c>
      <c r="H1004" s="20" t="s">
        <v>15</v>
      </c>
      <c r="I1004" s="20"/>
      <c r="J1004" s="20"/>
      <c r="K1004" s="20"/>
      <c r="L1004" s="20"/>
      <c r="M1004" s="20"/>
      <c r="N1004" s="20"/>
      <c r="O1004" s="20"/>
      <c r="P1004" s="20"/>
      <c r="Q1004" s="20"/>
    </row>
    <row r="1005" spans="1:17" x14ac:dyDescent="0.25">
      <c r="A1005" s="17">
        <v>26004</v>
      </c>
      <c r="B1005" s="18" t="str">
        <f>HYPERLINK("https://www.nghean.gov.vn/kinh-te/xa-dien-doai-huyen-dien-chau-don-bang-cong-nhan-xa-dat-chuan-nong-thon-moi-633453", "UBND Ủy ban nhân dân xã Diễn Đoài _x000D__x000D_
 _x000D__x000D_
  tỉnh Nghệ An")</f>
        <v>UBND Ủy ban nhân dân xã Diễn Đoài _x000D__x000D_
 _x000D__x000D_
  tỉnh Nghệ An</v>
      </c>
      <c r="C1005" s="19" t="s">
        <v>12</v>
      </c>
      <c r="D1005" s="21"/>
      <c r="E1005" s="20" t="s">
        <v>14</v>
      </c>
      <c r="F1005" s="20" t="s">
        <v>14</v>
      </c>
      <c r="G1005" s="20" t="s">
        <v>14</v>
      </c>
      <c r="H1005" s="20" t="s">
        <v>14</v>
      </c>
      <c r="I1005" s="20"/>
      <c r="J1005" s="20"/>
      <c r="K1005" s="20"/>
      <c r="L1005" s="20"/>
      <c r="M1005" s="20"/>
      <c r="N1005" s="20"/>
      <c r="O1005" s="20"/>
      <c r="P1005" s="20"/>
      <c r="Q1005" s="20"/>
    </row>
    <row r="1006" spans="1:17" x14ac:dyDescent="0.25">
      <c r="A1006" s="17">
        <v>26005</v>
      </c>
      <c r="B1006" s="18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1006" s="19" t="s">
        <v>12</v>
      </c>
      <c r="D1006" s="19" t="s">
        <v>13</v>
      </c>
      <c r="E1006" s="20" t="s">
        <v>14</v>
      </c>
      <c r="F1006" s="20" t="s">
        <v>14</v>
      </c>
      <c r="G1006" s="20" t="s">
        <v>14</v>
      </c>
      <c r="H1006" s="20" t="s">
        <v>15</v>
      </c>
      <c r="I1006" s="20"/>
      <c r="J1006" s="20"/>
      <c r="K1006" s="20"/>
      <c r="L1006" s="20"/>
      <c r="M1006" s="20"/>
      <c r="N1006" s="20"/>
      <c r="O1006" s="20"/>
      <c r="P1006" s="20"/>
      <c r="Q1006" s="20"/>
    </row>
    <row r="1007" spans="1:17" x14ac:dyDescent="0.25">
      <c r="A1007" s="17">
        <v>26006</v>
      </c>
      <c r="B1007" s="18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1007" s="19" t="s">
        <v>12</v>
      </c>
      <c r="D1007" s="21"/>
      <c r="E1007" s="20" t="s">
        <v>14</v>
      </c>
      <c r="F1007" s="20" t="s">
        <v>14</v>
      </c>
      <c r="G1007" s="20" t="s">
        <v>14</v>
      </c>
      <c r="H1007" s="20" t="s">
        <v>14</v>
      </c>
      <c r="I1007" s="20"/>
      <c r="J1007" s="20"/>
      <c r="K1007" s="20"/>
      <c r="L1007" s="20"/>
      <c r="M1007" s="20"/>
      <c r="N1007" s="20"/>
      <c r="O1007" s="20"/>
      <c r="P1007" s="20"/>
      <c r="Q1007" s="20"/>
    </row>
    <row r="1008" spans="1:17" x14ac:dyDescent="0.25">
      <c r="A1008" s="17">
        <v>26007</v>
      </c>
      <c r="B1008" s="18" t="s">
        <v>251</v>
      </c>
      <c r="C1008" s="22" t="s">
        <v>14</v>
      </c>
      <c r="D1008" s="19" t="s">
        <v>13</v>
      </c>
      <c r="E1008" s="20" t="s">
        <v>14</v>
      </c>
      <c r="F1008" s="20" t="s">
        <v>14</v>
      </c>
      <c r="G1008" s="20" t="s">
        <v>14</v>
      </c>
      <c r="H1008" s="20" t="s">
        <v>15</v>
      </c>
      <c r="I1008" s="20"/>
      <c r="J1008" s="20"/>
      <c r="K1008" s="20"/>
      <c r="L1008" s="20"/>
      <c r="M1008" s="20"/>
      <c r="N1008" s="20"/>
      <c r="O1008" s="20"/>
      <c r="P1008" s="20"/>
      <c r="Q1008" s="20"/>
    </row>
    <row r="1009" spans="1:17" x14ac:dyDescent="0.25">
      <c r="A1009" s="17">
        <v>26008</v>
      </c>
      <c r="B1009" s="18" t="str">
        <f>HYPERLINK("https://nghean.gov.vn/kinh-te/xa-dien-phuc-huyen-dien-chau-ky-niem-70-nam-thanh-lap-va-cong-bo-quyet-dinh-xa-dat-chuan-nong-th-688188", "UBND Ủy ban nhân dân xã Diễn Phúc _x000D__x000D_
 _x000D__x000D_
  tỉnh Nghệ An")</f>
        <v>UBND Ủy ban nhân dân xã Diễn Phúc _x000D__x000D_
 _x000D__x000D_
  tỉnh Nghệ An</v>
      </c>
      <c r="C1009" s="19" t="s">
        <v>12</v>
      </c>
      <c r="D1009" s="21"/>
      <c r="E1009" s="20" t="s">
        <v>14</v>
      </c>
      <c r="F1009" s="20" t="s">
        <v>14</v>
      </c>
      <c r="G1009" s="20" t="s">
        <v>14</v>
      </c>
      <c r="H1009" s="20" t="s">
        <v>14</v>
      </c>
      <c r="I1009" s="20"/>
      <c r="J1009" s="20"/>
      <c r="K1009" s="20"/>
      <c r="L1009" s="20"/>
      <c r="M1009" s="20"/>
      <c r="N1009" s="20"/>
      <c r="O1009" s="20"/>
      <c r="P1009" s="20"/>
      <c r="Q1009" s="20"/>
    </row>
    <row r="1010" spans="1:17" x14ac:dyDescent="0.25">
      <c r="A1010" s="17">
        <v>26009</v>
      </c>
      <c r="B1010" s="18" t="s">
        <v>108</v>
      </c>
      <c r="C1010" s="22" t="s">
        <v>14</v>
      </c>
      <c r="D1010" s="19" t="s">
        <v>13</v>
      </c>
      <c r="E1010" s="20" t="s">
        <v>14</v>
      </c>
      <c r="F1010" s="20" t="s">
        <v>14</v>
      </c>
      <c r="G1010" s="20" t="s">
        <v>14</v>
      </c>
      <c r="H1010" s="20" t="s">
        <v>15</v>
      </c>
      <c r="I1010" s="20"/>
      <c r="J1010" s="20"/>
      <c r="K1010" s="20"/>
      <c r="L1010" s="20"/>
      <c r="M1010" s="20"/>
      <c r="N1010" s="20"/>
      <c r="O1010" s="20"/>
      <c r="P1010" s="20"/>
      <c r="Q1010" s="20"/>
    </row>
    <row r="1011" spans="1:17" x14ac:dyDescent="0.25">
      <c r="A1011" s="17">
        <v>26010</v>
      </c>
      <c r="B1011" s="18" t="str">
        <f>HYPERLINK("http://buondon.daklak.gov.vn/cac-xa", "UBND Ủy ban nhân dân xã Ea Huar tỉnh Đắk Lắk")</f>
        <v>UBND Ủy ban nhân dân xã Ea Huar tỉnh Đắk Lắk</v>
      </c>
      <c r="C1011" s="19" t="s">
        <v>12</v>
      </c>
      <c r="D1011" s="21"/>
      <c r="E1011" s="20" t="s">
        <v>14</v>
      </c>
      <c r="F1011" s="20" t="s">
        <v>14</v>
      </c>
      <c r="G1011" s="20" t="s">
        <v>14</v>
      </c>
      <c r="H1011" s="20" t="s">
        <v>14</v>
      </c>
      <c r="I1011" s="20"/>
      <c r="J1011" s="20"/>
      <c r="K1011" s="20"/>
      <c r="L1011" s="20"/>
      <c r="M1011" s="20"/>
      <c r="N1011" s="20"/>
      <c r="O1011" s="20"/>
      <c r="P1011" s="20"/>
      <c r="Q1011" s="20"/>
    </row>
    <row r="1012" spans="1:17" x14ac:dyDescent="0.25">
      <c r="A1012" s="17">
        <v>26011</v>
      </c>
      <c r="B1012" s="18" t="str">
        <f>HYPERLINK("https://www.facebook.com/p/C%C3%B4ng-an-x%C3%A3-Ea-P%C4%83l-100066818206051/", "Công an xã Ea Păl _x000D__x000D_
 _x000D__x000D_
  tỉnh Đắk Lắk")</f>
        <v>Công an xã Ea Păl _x000D__x000D_
 _x000D__x000D_
  tỉnh Đắk Lắk</v>
      </c>
      <c r="C1012" s="19" t="s">
        <v>12</v>
      </c>
      <c r="D1012" s="19" t="s">
        <v>13</v>
      </c>
      <c r="E1012" s="20" t="s">
        <v>14</v>
      </c>
      <c r="F1012" s="20" t="s">
        <v>14</v>
      </c>
      <c r="G1012" s="20" t="s">
        <v>14</v>
      </c>
      <c r="H1012" s="20" t="s">
        <v>15</v>
      </c>
      <c r="I1012" s="20"/>
      <c r="J1012" s="20"/>
      <c r="K1012" s="20"/>
      <c r="L1012" s="20"/>
      <c r="M1012" s="20"/>
      <c r="N1012" s="20"/>
      <c r="O1012" s="20"/>
      <c r="P1012" s="20"/>
      <c r="Q1012" s="20"/>
    </row>
    <row r="1013" spans="1:17" x14ac:dyDescent="0.25">
      <c r="A1013" s="17">
        <v>26012</v>
      </c>
      <c r="B1013" s="18" t="str">
        <f>HYPERLINK("https://eakar.daklak.gov.vn/12-xa-ea-pal-655.html", "UBND Ủy ban nhân dân xã Ea Păl _x000D__x000D_
 _x000D__x000D_
  tỉnh Đắk Lắk")</f>
        <v>UBND Ủy ban nhân dân xã Ea Păl _x000D__x000D_
 _x000D__x000D_
  tỉnh Đắk Lắk</v>
      </c>
      <c r="C1013" s="19" t="s">
        <v>12</v>
      </c>
      <c r="D1013" s="21"/>
      <c r="E1013" s="20" t="s">
        <v>14</v>
      </c>
      <c r="F1013" s="20" t="s">
        <v>14</v>
      </c>
      <c r="G1013" s="20" t="s">
        <v>14</v>
      </c>
      <c r="H1013" s="20" t="s">
        <v>14</v>
      </c>
      <c r="I1013" s="20"/>
      <c r="J1013" s="20"/>
      <c r="K1013" s="20"/>
      <c r="L1013" s="20"/>
      <c r="M1013" s="20"/>
      <c r="N1013" s="20"/>
      <c r="O1013" s="20"/>
      <c r="P1013" s="20"/>
      <c r="Q1013" s="20"/>
    </row>
    <row r="1014" spans="1:17" x14ac:dyDescent="0.25">
      <c r="A1014" s="17">
        <v>26013</v>
      </c>
      <c r="B1014" s="18" t="str">
        <f>HYPERLINK("https://www.facebook.com/p/C%C3%B4ng-an-x%C3%A3-Ea-Sar-100067971124948/", "Công an xã Ea Sar _x000D__x000D_
 _x000D__x000D_
  tỉnh Đắk Lắk")</f>
        <v>Công an xã Ea Sar _x000D__x000D_
 _x000D__x000D_
  tỉnh Đắk Lắk</v>
      </c>
      <c r="C1014" s="19" t="s">
        <v>12</v>
      </c>
      <c r="D1014" s="19" t="s">
        <v>13</v>
      </c>
      <c r="E1014" s="20" t="s">
        <v>14</v>
      </c>
      <c r="F1014" s="20" t="s">
        <v>14</v>
      </c>
      <c r="G1014" s="20" t="s">
        <v>14</v>
      </c>
      <c r="H1014" s="20" t="s">
        <v>15</v>
      </c>
      <c r="I1014" s="20"/>
      <c r="J1014" s="20"/>
      <c r="K1014" s="20"/>
      <c r="L1014" s="20"/>
      <c r="M1014" s="20"/>
      <c r="N1014" s="20"/>
      <c r="O1014" s="20"/>
      <c r="P1014" s="20"/>
      <c r="Q1014" s="20"/>
    </row>
    <row r="1015" spans="1:17" x14ac:dyDescent="0.25">
      <c r="A1015" s="17">
        <v>26014</v>
      </c>
      <c r="B1015" s="18" t="str">
        <f>HYPERLINK("https://eakar.daklak.gov.vn/9-xa-ea-sar-658.html", "UBND Ủy ban nhân dân xã Ea Sar _x000D__x000D_
 _x000D__x000D_
  tỉnh Đắk Lắk")</f>
        <v>UBND Ủy ban nhân dân xã Ea Sar _x000D__x000D_
 _x000D__x000D_
  tỉnh Đắk Lắk</v>
      </c>
      <c r="C1015" s="19" t="s">
        <v>12</v>
      </c>
      <c r="D1015" s="21"/>
      <c r="E1015" s="20" t="s">
        <v>14</v>
      </c>
      <c r="F1015" s="20" t="s">
        <v>14</v>
      </c>
      <c r="G1015" s="20" t="s">
        <v>14</v>
      </c>
      <c r="H1015" s="20" t="s">
        <v>14</v>
      </c>
      <c r="I1015" s="20"/>
      <c r="J1015" s="20"/>
      <c r="K1015" s="20"/>
      <c r="L1015" s="20"/>
      <c r="M1015" s="20"/>
      <c r="N1015" s="20"/>
      <c r="O1015" s="20"/>
      <c r="P1015" s="20"/>
      <c r="Q1015" s="20"/>
    </row>
    <row r="1016" spans="1:17" x14ac:dyDescent="0.25">
      <c r="A1016" s="17">
        <v>26015</v>
      </c>
      <c r="B1016" s="18" t="s">
        <v>252</v>
      </c>
      <c r="C1016" s="22" t="s">
        <v>14</v>
      </c>
      <c r="D1016" s="19" t="s">
        <v>13</v>
      </c>
      <c r="E1016" s="20" t="s">
        <v>14</v>
      </c>
      <c r="F1016" s="20" t="s">
        <v>14</v>
      </c>
      <c r="G1016" s="20" t="s">
        <v>14</v>
      </c>
      <c r="H1016" s="20" t="s">
        <v>15</v>
      </c>
      <c r="I1016" s="20"/>
      <c r="J1016" s="20"/>
      <c r="K1016" s="20"/>
      <c r="L1016" s="20"/>
      <c r="M1016" s="20"/>
      <c r="N1016" s="20"/>
      <c r="O1016" s="20"/>
      <c r="P1016" s="20"/>
      <c r="Q1016" s="20"/>
    </row>
    <row r="1017" spans="1:17" x14ac:dyDescent="0.25">
      <c r="A1017" s="17">
        <v>26016</v>
      </c>
      <c r="B1017" s="18" t="str">
        <f>HYPERLINK("http://buondon.daklak.gov.vn/buondon/-/asset_publisher/nDMXNCQhxF7m/content/thon-ha-bac-xa-ea-wer-to-chuc-ngay-hoi-ai-oan-ket-toan-dan-toc-18-11", "UBND Ủy ban nhân dân xã Ea Wer _x000D__x000D_
 _x000D__x000D_
  tỉnh Đắk Lắk")</f>
        <v>UBND Ủy ban nhân dân xã Ea Wer _x000D__x000D_
 _x000D__x000D_
  tỉnh Đắk Lắk</v>
      </c>
      <c r="C1017" s="19" t="s">
        <v>12</v>
      </c>
      <c r="D1017" s="21"/>
      <c r="E1017" s="20" t="s">
        <v>14</v>
      </c>
      <c r="F1017" s="20" t="s">
        <v>14</v>
      </c>
      <c r="G1017" s="20" t="s">
        <v>14</v>
      </c>
      <c r="H1017" s="20" t="s">
        <v>14</v>
      </c>
      <c r="I1017" s="20"/>
      <c r="J1017" s="20"/>
      <c r="K1017" s="20"/>
      <c r="L1017" s="20"/>
      <c r="M1017" s="20"/>
      <c r="N1017" s="20"/>
      <c r="O1017" s="20"/>
      <c r="P1017" s="20"/>
      <c r="Q1017" s="20"/>
    </row>
    <row r="1018" spans="1:17" x14ac:dyDescent="0.25">
      <c r="A1018" s="17">
        <v>26017</v>
      </c>
      <c r="B1018" s="18" t="s">
        <v>253</v>
      </c>
      <c r="C1018" s="22" t="s">
        <v>14</v>
      </c>
      <c r="D1018" s="19" t="s">
        <v>13</v>
      </c>
      <c r="E1018" s="20" t="s">
        <v>14</v>
      </c>
      <c r="F1018" s="20" t="s">
        <v>14</v>
      </c>
      <c r="G1018" s="20" t="s">
        <v>14</v>
      </c>
      <c r="H1018" s="20" t="s">
        <v>15</v>
      </c>
      <c r="I1018" s="20"/>
      <c r="J1018" s="20"/>
      <c r="K1018" s="20"/>
      <c r="L1018" s="20"/>
      <c r="M1018" s="20"/>
      <c r="N1018" s="20"/>
      <c r="O1018" s="20"/>
      <c r="P1018" s="20"/>
      <c r="Q1018" s="20"/>
    </row>
    <row r="1019" spans="1:17" x14ac:dyDescent="0.25">
      <c r="A1019" s="17">
        <v>26018</v>
      </c>
      <c r="B1019" s="18" t="str">
        <f>HYPERLINK("https://gioiphien.thanhphoyenbai.yenbai.gov.vn/", "UBND Ủy ban nhân dân xã Giới Phiên _x000D__x000D_
 _x000D__x000D_
  tỉnh Yên Bái")</f>
        <v>UBND Ủy ban nhân dân xã Giới Phiên _x000D__x000D_
 _x000D__x000D_
  tỉnh Yên Bái</v>
      </c>
      <c r="C1019" s="19" t="s">
        <v>12</v>
      </c>
      <c r="D1019" s="21"/>
      <c r="E1019" s="20" t="s">
        <v>14</v>
      </c>
      <c r="F1019" s="20" t="s">
        <v>14</v>
      </c>
      <c r="G1019" s="20" t="s">
        <v>14</v>
      </c>
      <c r="H1019" s="20" t="s">
        <v>14</v>
      </c>
      <c r="I1019" s="20"/>
      <c r="J1019" s="20"/>
      <c r="K1019" s="20"/>
      <c r="L1019" s="20"/>
      <c r="M1019" s="20"/>
      <c r="N1019" s="20"/>
      <c r="O1019" s="20"/>
      <c r="P1019" s="20"/>
      <c r="Q1019" s="20"/>
    </row>
    <row r="1020" spans="1:17" x14ac:dyDescent="0.25">
      <c r="A1020" s="17">
        <v>26019</v>
      </c>
      <c r="B1020" s="18" t="str">
        <f>HYPERLINK("https://www.facebook.com/p/C%C3%B4ng-an-ph%C6%B0%E1%BB%9Dng-Gia-%C4%90%C3%B4ng-100077406635810/", "Công an phường Gia Đông _x000D__x000D_
 _x000D__x000D_
  tỉnh Bắc Ninh")</f>
        <v>Công an phường Gia Đông _x000D__x000D_
 _x000D__x000D_
  tỉnh Bắc Ninh</v>
      </c>
      <c r="C1020" s="19" t="s">
        <v>12</v>
      </c>
      <c r="D1020" s="19" t="s">
        <v>13</v>
      </c>
      <c r="E1020" s="20" t="s">
        <v>14</v>
      </c>
      <c r="F1020" s="20" t="s">
        <v>14</v>
      </c>
      <c r="G1020" s="20" t="s">
        <v>14</v>
      </c>
      <c r="H1020" s="20" t="s">
        <v>15</v>
      </c>
      <c r="I1020" s="20"/>
      <c r="J1020" s="20"/>
      <c r="K1020" s="20"/>
      <c r="L1020" s="20"/>
      <c r="M1020" s="20"/>
      <c r="N1020" s="20"/>
      <c r="O1020" s="20"/>
      <c r="P1020" s="20"/>
      <c r="Q1020" s="20"/>
    </row>
    <row r="1021" spans="1:17" x14ac:dyDescent="0.25">
      <c r="A1021" s="17">
        <v>26020</v>
      </c>
      <c r="B1021" s="18" t="str">
        <f>HYPERLINK("https://www.bacninh.gov.vn/web/xa-gia-ong", "UBND Ủy ban nhân dân phường Gia Đông _x000D__x000D_
 _x000D__x000D_
  tỉnh Bắc Ninh")</f>
        <v>UBND Ủy ban nhân dân phường Gia Đông _x000D__x000D_
 _x000D__x000D_
  tỉnh Bắc Ninh</v>
      </c>
      <c r="C1021" s="19" t="s">
        <v>12</v>
      </c>
      <c r="D1021" s="21"/>
      <c r="E1021" s="20" t="s">
        <v>14</v>
      </c>
      <c r="F1021" s="20" t="s">
        <v>14</v>
      </c>
      <c r="G1021" s="20" t="s">
        <v>14</v>
      </c>
      <c r="H1021" s="20" t="s">
        <v>14</v>
      </c>
      <c r="I1021" s="20"/>
      <c r="J1021" s="20"/>
      <c r="K1021" s="20"/>
      <c r="L1021" s="20"/>
      <c r="M1021" s="20"/>
      <c r="N1021" s="20"/>
      <c r="O1021" s="20"/>
      <c r="P1021" s="20"/>
      <c r="Q1021" s="20"/>
    </row>
    <row r="1022" spans="1:17" x14ac:dyDescent="0.25">
      <c r="A1022" s="17">
        <v>26021</v>
      </c>
      <c r="B1022" s="18" t="s">
        <v>254</v>
      </c>
      <c r="C1022" s="22" t="s">
        <v>14</v>
      </c>
      <c r="D1022" s="19" t="s">
        <v>13</v>
      </c>
      <c r="E1022" s="20" t="s">
        <v>14</v>
      </c>
      <c r="F1022" s="20" t="s">
        <v>14</v>
      </c>
      <c r="G1022" s="20" t="s">
        <v>14</v>
      </c>
      <c r="H1022" s="20" t="s">
        <v>15</v>
      </c>
      <c r="I1022" s="20"/>
      <c r="J1022" s="20"/>
      <c r="K1022" s="20"/>
      <c r="L1022" s="20"/>
      <c r="M1022" s="20"/>
      <c r="N1022" s="20"/>
      <c r="O1022" s="20"/>
      <c r="P1022" s="20"/>
      <c r="Q1022" s="20"/>
    </row>
    <row r="1023" spans="1:17" x14ac:dyDescent="0.25">
      <c r="A1023" s="17">
        <v>26022</v>
      </c>
      <c r="B1023" s="18" t="str">
        <f>HYPERLINK("https://phuninh.phutho.gov.vn/", "UBND Ủy ban nhân dân xã Gia Điền _x000D__x000D_
 _x000D__x000D_
  tỉnh Phú Thọ")</f>
        <v>UBND Ủy ban nhân dân xã Gia Điền _x000D__x000D_
 _x000D__x000D_
  tỉnh Phú Thọ</v>
      </c>
      <c r="C1023" s="19" t="s">
        <v>12</v>
      </c>
      <c r="D1023" s="21"/>
      <c r="E1023" s="20" t="s">
        <v>14</v>
      </c>
      <c r="F1023" s="20" t="s">
        <v>14</v>
      </c>
      <c r="G1023" s="20" t="s">
        <v>14</v>
      </c>
      <c r="H1023" s="20" t="s">
        <v>14</v>
      </c>
      <c r="I1023" s="20"/>
      <c r="J1023" s="20"/>
      <c r="K1023" s="20"/>
      <c r="L1023" s="20"/>
      <c r="M1023" s="20"/>
      <c r="N1023" s="20"/>
      <c r="O1023" s="20"/>
      <c r="P1023" s="20"/>
      <c r="Q1023" s="20"/>
    </row>
    <row r="1024" spans="1:17" x14ac:dyDescent="0.25">
      <c r="A1024" s="17">
        <v>26023</v>
      </c>
      <c r="B1024" s="18" t="str">
        <f>HYPERLINK("https://www.facebook.com/tuoitreconganquangbinh/", "Công an xã Gia Hòa _x000D__x000D_
 _x000D__x000D_
  tỉnh Ninh Bình")</f>
        <v>Công an xã Gia Hòa _x000D__x000D_
 _x000D__x000D_
  tỉnh Ninh Bình</v>
      </c>
      <c r="C1024" s="19" t="s">
        <v>12</v>
      </c>
      <c r="D1024" s="19" t="s">
        <v>13</v>
      </c>
      <c r="E1024" s="20" t="s">
        <v>14</v>
      </c>
      <c r="F1024" s="20" t="s">
        <v>14</v>
      </c>
      <c r="G1024" s="20" t="s">
        <v>14</v>
      </c>
      <c r="H1024" s="20" t="s">
        <v>15</v>
      </c>
      <c r="I1024" s="20"/>
      <c r="J1024" s="20"/>
      <c r="K1024" s="20"/>
      <c r="L1024" s="20"/>
      <c r="M1024" s="20"/>
      <c r="N1024" s="20"/>
      <c r="O1024" s="20"/>
      <c r="P1024" s="20"/>
      <c r="Q1024" s="20"/>
    </row>
    <row r="1025" spans="1:17" x14ac:dyDescent="0.25">
      <c r="A1025" s="17">
        <v>26024</v>
      </c>
      <c r="B1025" s="18" t="str">
        <f>HYPERLINK("https://giahoa.giavien.ninhbinh.gov.vn/", "UBND Ủy ban nhân dân xã Gia Hòa _x000D__x000D_
 _x000D__x000D_
  tỉnh Ninh Bình")</f>
        <v>UBND Ủy ban nhân dân xã Gia Hòa _x000D__x000D_
 _x000D__x000D_
  tỉnh Ninh Bình</v>
      </c>
      <c r="C1025" s="19" t="s">
        <v>12</v>
      </c>
      <c r="D1025" s="21"/>
      <c r="E1025" s="20" t="s">
        <v>14</v>
      </c>
      <c r="F1025" s="20" t="s">
        <v>14</v>
      </c>
      <c r="G1025" s="20" t="s">
        <v>14</v>
      </c>
      <c r="H1025" s="20" t="s">
        <v>14</v>
      </c>
      <c r="I1025" s="20"/>
      <c r="J1025" s="20"/>
      <c r="K1025" s="20"/>
      <c r="L1025" s="20"/>
      <c r="M1025" s="20"/>
      <c r="N1025" s="20"/>
      <c r="O1025" s="20"/>
      <c r="P1025" s="20"/>
      <c r="Q1025" s="20"/>
    </row>
    <row r="1026" spans="1:17" x14ac:dyDescent="0.25">
      <c r="A1026" s="17">
        <v>26025</v>
      </c>
      <c r="B1026" s="18" t="str">
        <f>HYPERLINK("https://www.facebook.com/p/C%C3%B4ng-an-x%C3%A3-Gia-Ho%C3%A0-2-100069824480371/", "Công an xã Gia Hoà 2 _x000D__x000D_
 _x000D__x000D_
  tỉnh Sóc Trăng")</f>
        <v>Công an xã Gia Hoà 2 _x000D__x000D_
 _x000D__x000D_
  tỉnh Sóc Trăng</v>
      </c>
      <c r="C1026" s="19" t="s">
        <v>12</v>
      </c>
      <c r="D1026" s="19" t="s">
        <v>13</v>
      </c>
      <c r="E1026" s="20" t="s">
        <v>14</v>
      </c>
      <c r="F1026" s="20" t="s">
        <v>14</v>
      </c>
      <c r="G1026" s="20" t="s">
        <v>14</v>
      </c>
      <c r="H1026" s="20" t="s">
        <v>15</v>
      </c>
      <c r="I1026" s="20"/>
      <c r="J1026" s="20"/>
      <c r="K1026" s="20"/>
      <c r="L1026" s="20"/>
      <c r="M1026" s="20"/>
      <c r="N1026" s="20"/>
      <c r="O1026" s="20"/>
      <c r="P1026" s="20"/>
      <c r="Q1026" s="20"/>
    </row>
    <row r="1027" spans="1:17" x14ac:dyDescent="0.25">
      <c r="A1027" s="17">
        <v>26026</v>
      </c>
      <c r="B1027" s="18" t="str">
        <f>HYPERLINK("https://myxuyen.soctrang.gov.vn/huyenmyxuyen/1307/33259/57518/319438/ubnd-xa-thi-tran/ubnd-xa-gia-hoa-2.aspx", "UBND Ủy ban nhân dân xã Gia Hoà 2 _x000D__x000D_
 _x000D__x000D_
  tỉnh Sóc Trăng")</f>
        <v>UBND Ủy ban nhân dân xã Gia Hoà 2 _x000D__x000D_
 _x000D__x000D_
  tỉnh Sóc Trăng</v>
      </c>
      <c r="C1027" s="19" t="s">
        <v>12</v>
      </c>
      <c r="D1027" s="21"/>
      <c r="E1027" s="20" t="s">
        <v>14</v>
      </c>
      <c r="F1027" s="20" t="s">
        <v>14</v>
      </c>
      <c r="G1027" s="20" t="s">
        <v>14</v>
      </c>
      <c r="H1027" s="20" t="s">
        <v>14</v>
      </c>
      <c r="I1027" s="20"/>
      <c r="J1027" s="20"/>
      <c r="K1027" s="20"/>
      <c r="L1027" s="20"/>
      <c r="M1027" s="20"/>
      <c r="N1027" s="20"/>
      <c r="O1027" s="20"/>
      <c r="P1027" s="20"/>
      <c r="Q1027" s="20"/>
    </row>
    <row r="1028" spans="1:17" x14ac:dyDescent="0.25">
      <c r="A1028" s="17">
        <v>26027</v>
      </c>
      <c r="B1028" s="18" t="str">
        <f>HYPERLINK("https://www.facebook.com/p/C%C3%B4ng-an-x%C3%A3-Gia-L%C3%A2m-huy%E1%BB%87n-Nho-Quan-100079998546542/", "Công an xã Gia Lâm tỉnh Ninh Bình")</f>
        <v>Công an xã Gia Lâm tỉnh Ninh Bình</v>
      </c>
      <c r="C1028" s="19" t="s">
        <v>12</v>
      </c>
      <c r="D1028" s="19" t="s">
        <v>13</v>
      </c>
      <c r="E1028" s="20" t="s">
        <v>14</v>
      </c>
      <c r="F1028" s="20" t="s">
        <v>14</v>
      </c>
      <c r="G1028" s="20" t="s">
        <v>14</v>
      </c>
      <c r="H1028" s="20" t="s">
        <v>15</v>
      </c>
      <c r="I1028" s="20"/>
      <c r="J1028" s="20"/>
      <c r="K1028" s="20"/>
      <c r="L1028" s="20"/>
      <c r="M1028" s="20"/>
      <c r="N1028" s="20"/>
      <c r="O1028" s="20"/>
      <c r="P1028" s="20"/>
      <c r="Q1028" s="20"/>
    </row>
    <row r="1029" spans="1:17" x14ac:dyDescent="0.25">
      <c r="A1029" s="17">
        <v>26028</v>
      </c>
      <c r="B1029" s="18" t="str">
        <f>HYPERLINK("https://nhoquan.ninhbinh.gov.vn/xa-gia-lam", "UBND Ủy ban nhân dân xã Gia Lâm tỉnh Ninh Bình")</f>
        <v>UBND Ủy ban nhân dân xã Gia Lâm tỉnh Ninh Bình</v>
      </c>
      <c r="C1029" s="19" t="s">
        <v>12</v>
      </c>
      <c r="D1029" s="21"/>
      <c r="E1029" s="20" t="s">
        <v>14</v>
      </c>
      <c r="F1029" s="20" t="s">
        <v>14</v>
      </c>
      <c r="G1029" s="20" t="s">
        <v>14</v>
      </c>
      <c r="H1029" s="20" t="s">
        <v>14</v>
      </c>
      <c r="I1029" s="20"/>
      <c r="J1029" s="20"/>
      <c r="K1029" s="20"/>
      <c r="L1029" s="20"/>
      <c r="M1029" s="20"/>
      <c r="N1029" s="20"/>
      <c r="O1029" s="20"/>
      <c r="P1029" s="20"/>
      <c r="Q1029" s="20"/>
    </row>
    <row r="1030" spans="1:17" x14ac:dyDescent="0.25">
      <c r="A1030" s="17">
        <v>26029</v>
      </c>
      <c r="B1030" s="18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1030" s="19" t="s">
        <v>12</v>
      </c>
      <c r="D1030" s="19" t="s">
        <v>13</v>
      </c>
      <c r="E1030" s="20" t="s">
        <v>14</v>
      </c>
      <c r="F1030" s="20" t="s">
        <v>14</v>
      </c>
      <c r="G1030" s="20" t="s">
        <v>14</v>
      </c>
      <c r="H1030" s="20" t="s">
        <v>15</v>
      </c>
      <c r="I1030" s="20"/>
      <c r="J1030" s="20"/>
      <c r="K1030" s="20"/>
      <c r="L1030" s="20"/>
      <c r="M1030" s="20"/>
      <c r="N1030" s="20"/>
      <c r="O1030" s="20"/>
      <c r="P1030" s="20"/>
      <c r="Q1030" s="20"/>
    </row>
    <row r="1031" spans="1:17" x14ac:dyDescent="0.25">
      <c r="A1031" s="17">
        <v>26030</v>
      </c>
      <c r="B1031" s="18" t="str">
        <f>HYPERLINK("https://giaohai.namdinh.gov.vn/to-chuc-bo-may", "UBND Ủy ban nhân dân xã Giao Hải tỉnh Nam Định")</f>
        <v>UBND Ủy ban nhân dân xã Giao Hải tỉnh Nam Định</v>
      </c>
      <c r="C1031" s="19" t="s">
        <v>12</v>
      </c>
      <c r="D1031" s="21"/>
      <c r="E1031" s="20" t="s">
        <v>14</v>
      </c>
      <c r="F1031" s="20" t="s">
        <v>14</v>
      </c>
      <c r="G1031" s="20" t="s">
        <v>14</v>
      </c>
      <c r="H1031" s="20" t="s">
        <v>14</v>
      </c>
      <c r="I1031" s="20"/>
      <c r="J1031" s="20"/>
      <c r="K1031" s="20"/>
      <c r="L1031" s="20"/>
      <c r="M1031" s="20"/>
      <c r="N1031" s="20"/>
      <c r="O1031" s="20"/>
      <c r="P1031" s="20"/>
      <c r="Q1031" s="20"/>
    </row>
    <row r="1032" spans="1:17" x14ac:dyDescent="0.25">
      <c r="A1032" s="17">
        <v>26031</v>
      </c>
      <c r="B1032" s="18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1032" s="19" t="s">
        <v>12</v>
      </c>
      <c r="D1032" s="19" t="s">
        <v>13</v>
      </c>
      <c r="E1032" s="20" t="s">
        <v>14</v>
      </c>
      <c r="F1032" s="20" t="s">
        <v>14</v>
      </c>
      <c r="G1032" s="20" t="s">
        <v>14</v>
      </c>
      <c r="H1032" s="20" t="s">
        <v>15</v>
      </c>
      <c r="I1032" s="20"/>
      <c r="J1032" s="20"/>
      <c r="K1032" s="20"/>
      <c r="L1032" s="20"/>
      <c r="M1032" s="20"/>
      <c r="N1032" s="20"/>
      <c r="O1032" s="20"/>
      <c r="P1032" s="20"/>
      <c r="Q1032" s="20"/>
    </row>
    <row r="1033" spans="1:17" x14ac:dyDescent="0.25">
      <c r="A1033" s="17">
        <v>26032</v>
      </c>
      <c r="B1033" s="18" t="str">
        <f>HYPERLINK("https://giaotan.namdinh.gov.vn/to-chuc-bo-may", "UBND Ủy ban nhân dân xã Giao Tân tỉnh Nam Định")</f>
        <v>UBND Ủy ban nhân dân xã Giao Tân tỉnh Nam Định</v>
      </c>
      <c r="C1033" s="19" t="s">
        <v>12</v>
      </c>
      <c r="D1033" s="21"/>
      <c r="E1033" s="20" t="s">
        <v>14</v>
      </c>
      <c r="F1033" s="20" t="s">
        <v>14</v>
      </c>
      <c r="G1033" s="20" t="s">
        <v>14</v>
      </c>
      <c r="H1033" s="20" t="s">
        <v>14</v>
      </c>
      <c r="I1033" s="20"/>
      <c r="J1033" s="20"/>
      <c r="K1033" s="20"/>
      <c r="L1033" s="20"/>
      <c r="M1033" s="20"/>
      <c r="N1033" s="20"/>
      <c r="O1033" s="20"/>
      <c r="P1033" s="20"/>
      <c r="Q1033" s="20"/>
    </row>
    <row r="1034" spans="1:17" x14ac:dyDescent="0.25">
      <c r="A1034" s="17">
        <v>26033</v>
      </c>
      <c r="B1034" s="18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1034" s="19" t="s">
        <v>12</v>
      </c>
      <c r="D1034" s="19" t="s">
        <v>13</v>
      </c>
      <c r="E1034" s="20" t="s">
        <v>14</v>
      </c>
      <c r="F1034" s="20" t="s">
        <v>14</v>
      </c>
      <c r="G1034" s="20" t="s">
        <v>14</v>
      </c>
      <c r="H1034" s="20" t="s">
        <v>15</v>
      </c>
      <c r="I1034" s="20"/>
      <c r="J1034" s="20"/>
      <c r="K1034" s="20"/>
      <c r="L1034" s="20"/>
      <c r="M1034" s="20"/>
      <c r="N1034" s="20"/>
      <c r="O1034" s="20"/>
      <c r="P1034" s="20"/>
      <c r="Q1034" s="20"/>
    </row>
    <row r="1035" spans="1:17" x14ac:dyDescent="0.25">
      <c r="A1035" s="17">
        <v>26034</v>
      </c>
      <c r="B1035" s="18" t="str">
        <f>HYPERLINK("https://giaothanh.thanhphu.bentre.gov.vn/", "UBND Ủy ban nhân dân xã Giao Thạnh tỉnh Bến Tre")</f>
        <v>UBND Ủy ban nhân dân xã Giao Thạnh tỉnh Bến Tre</v>
      </c>
      <c r="C1035" s="19" t="s">
        <v>12</v>
      </c>
      <c r="D1035" s="21"/>
      <c r="E1035" s="20" t="s">
        <v>14</v>
      </c>
      <c r="F1035" s="20" t="s">
        <v>14</v>
      </c>
      <c r="G1035" s="20" t="s">
        <v>14</v>
      </c>
      <c r="H1035" s="20" t="s">
        <v>14</v>
      </c>
      <c r="I1035" s="20"/>
      <c r="J1035" s="20"/>
      <c r="K1035" s="20"/>
      <c r="L1035" s="20"/>
      <c r="M1035" s="20"/>
      <c r="N1035" s="20"/>
      <c r="O1035" s="20"/>
      <c r="P1035" s="20"/>
      <c r="Q1035" s="20"/>
    </row>
    <row r="1036" spans="1:17" x14ac:dyDescent="0.25">
      <c r="A1036" s="17">
        <v>26035</v>
      </c>
      <c r="B1036" s="18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1036" s="19" t="s">
        <v>12</v>
      </c>
      <c r="D1036" s="19" t="s">
        <v>13</v>
      </c>
      <c r="E1036" s="20" t="s">
        <v>14</v>
      </c>
      <c r="F1036" s="20" t="s">
        <v>14</v>
      </c>
      <c r="G1036" s="20" t="s">
        <v>14</v>
      </c>
      <c r="H1036" s="20" t="s">
        <v>15</v>
      </c>
      <c r="I1036" s="20"/>
      <c r="J1036" s="20"/>
      <c r="K1036" s="20"/>
      <c r="L1036" s="20"/>
      <c r="M1036" s="20"/>
      <c r="N1036" s="20"/>
      <c r="O1036" s="20"/>
      <c r="P1036" s="20"/>
      <c r="Q1036" s="20"/>
    </row>
    <row r="1037" spans="1:17" x14ac:dyDescent="0.25">
      <c r="A1037" s="17">
        <v>26036</v>
      </c>
      <c r="B1037" s="18" t="str">
        <f>HYPERLINK("https://giaothinh.namdinh.gov.vn/to-chuc-bo-may", "UBND Ủy ban nhân dân xã Giao Thịnh tỉnh Nam Định")</f>
        <v>UBND Ủy ban nhân dân xã Giao Thịnh tỉnh Nam Định</v>
      </c>
      <c r="C1037" s="19" t="s">
        <v>12</v>
      </c>
      <c r="D1037" s="21"/>
      <c r="E1037" s="20" t="s">
        <v>14</v>
      </c>
      <c r="F1037" s="20" t="s">
        <v>14</v>
      </c>
      <c r="G1037" s="20" t="s">
        <v>14</v>
      </c>
      <c r="H1037" s="20" t="s">
        <v>14</v>
      </c>
      <c r="I1037" s="20"/>
      <c r="J1037" s="20"/>
      <c r="K1037" s="20"/>
      <c r="L1037" s="20"/>
      <c r="M1037" s="20"/>
      <c r="N1037" s="20"/>
      <c r="O1037" s="20"/>
      <c r="P1037" s="20"/>
      <c r="Q1037" s="20"/>
    </row>
    <row r="1038" spans="1:17" x14ac:dyDescent="0.25">
      <c r="A1038" s="17">
        <v>26037</v>
      </c>
      <c r="B1038" s="18" t="s">
        <v>109</v>
      </c>
      <c r="C1038" s="22" t="s">
        <v>14</v>
      </c>
      <c r="D1038" s="19" t="s">
        <v>13</v>
      </c>
      <c r="E1038" s="20" t="s">
        <v>14</v>
      </c>
      <c r="F1038" s="20" t="s">
        <v>14</v>
      </c>
      <c r="G1038" s="20" t="s">
        <v>14</v>
      </c>
      <c r="H1038" s="20" t="s">
        <v>15</v>
      </c>
      <c r="I1038" s="20"/>
      <c r="J1038" s="20"/>
      <c r="K1038" s="20"/>
      <c r="L1038" s="20"/>
      <c r="M1038" s="20"/>
      <c r="N1038" s="20"/>
      <c r="O1038" s="20"/>
      <c r="P1038" s="20"/>
      <c r="Q1038" s="20"/>
    </row>
    <row r="1039" spans="1:17" x14ac:dyDescent="0.25">
      <c r="A1039" s="17">
        <v>26038</v>
      </c>
      <c r="B1039" s="18" t="str">
        <f>HYPERLINK("https://giaothien.namdinh.gov.vn/to-chuc-bo-may", "UBND Ủy ban nhân dân xã Giao Thiện tỉnh Nam Định")</f>
        <v>UBND Ủy ban nhân dân xã Giao Thiện tỉnh Nam Định</v>
      </c>
      <c r="C1039" s="19" t="s">
        <v>12</v>
      </c>
      <c r="D1039" s="21"/>
      <c r="E1039" s="20" t="s">
        <v>14</v>
      </c>
      <c r="F1039" s="20" t="s">
        <v>14</v>
      </c>
      <c r="G1039" s="20" t="s">
        <v>14</v>
      </c>
      <c r="H1039" s="20" t="s">
        <v>14</v>
      </c>
      <c r="I1039" s="20"/>
      <c r="J1039" s="20"/>
      <c r="K1039" s="20"/>
      <c r="L1039" s="20"/>
      <c r="M1039" s="20"/>
      <c r="N1039" s="20"/>
      <c r="O1039" s="20"/>
      <c r="P1039" s="20"/>
      <c r="Q1039" s="20"/>
    </row>
    <row r="1040" spans="1:17" x14ac:dyDescent="0.25">
      <c r="A1040" s="17">
        <v>26039</v>
      </c>
      <c r="B1040" s="18" t="str">
        <f>HYPERLINK("https://www.facebook.com/tuoitrecongansonla/", "Công an xã Gia Phù tỉnh Sơn La")</f>
        <v>Công an xã Gia Phù tỉnh Sơn La</v>
      </c>
      <c r="C1040" s="19" t="s">
        <v>12</v>
      </c>
      <c r="D1040" s="19" t="s">
        <v>13</v>
      </c>
      <c r="E1040" s="20" t="s">
        <v>14</v>
      </c>
      <c r="F1040" s="20" t="s">
        <v>14</v>
      </c>
      <c r="G1040" s="20" t="s">
        <v>14</v>
      </c>
      <c r="H1040" s="20" t="s">
        <v>15</v>
      </c>
      <c r="I1040" s="20"/>
      <c r="J1040" s="20"/>
      <c r="K1040" s="20"/>
      <c r="L1040" s="20"/>
      <c r="M1040" s="20"/>
      <c r="N1040" s="20"/>
      <c r="O1040" s="20"/>
      <c r="P1040" s="20"/>
      <c r="Q1040" s="20"/>
    </row>
    <row r="1041" spans="1:17" x14ac:dyDescent="0.25">
      <c r="A1041" s="17">
        <v>26040</v>
      </c>
      <c r="B1041" s="18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1041" s="19" t="s">
        <v>12</v>
      </c>
      <c r="D1041" s="21"/>
      <c r="E1041" s="20" t="s">
        <v>14</v>
      </c>
      <c r="F1041" s="20" t="s">
        <v>14</v>
      </c>
      <c r="G1041" s="20" t="s">
        <v>14</v>
      </c>
      <c r="H1041" s="20" t="s">
        <v>14</v>
      </c>
      <c r="I1041" s="20"/>
      <c r="J1041" s="20"/>
      <c r="K1041" s="20"/>
      <c r="L1041" s="20"/>
      <c r="M1041" s="20"/>
      <c r="N1041" s="20"/>
      <c r="O1041" s="20"/>
      <c r="P1041" s="20"/>
      <c r="Q1041" s="20"/>
    </row>
    <row r="1042" spans="1:17" x14ac:dyDescent="0.25">
      <c r="A1042" s="17">
        <v>26041</v>
      </c>
      <c r="B1042" s="18" t="str">
        <f>HYPERLINK("https://www.facebook.com/tuoitrecongansonla/", "Công an xã Gia Phương _x000D__x000D_
 _x000D__x000D_
  tỉnh Sơn La")</f>
        <v>Công an xã Gia Phương _x000D__x000D_
 _x000D__x000D_
  tỉnh Sơn La</v>
      </c>
      <c r="C1042" s="19" t="s">
        <v>12</v>
      </c>
      <c r="D1042" s="19" t="s">
        <v>13</v>
      </c>
      <c r="E1042" s="20" t="s">
        <v>14</v>
      </c>
      <c r="F1042" s="20" t="s">
        <v>14</v>
      </c>
      <c r="G1042" s="20" t="s">
        <v>14</v>
      </c>
      <c r="H1042" s="20" t="s">
        <v>15</v>
      </c>
      <c r="I1042" s="20"/>
      <c r="J1042" s="20"/>
      <c r="K1042" s="20"/>
      <c r="L1042" s="20"/>
      <c r="M1042" s="20"/>
      <c r="N1042" s="20"/>
      <c r="O1042" s="20"/>
      <c r="P1042" s="20"/>
      <c r="Q1042" s="20"/>
    </row>
    <row r="1043" spans="1:17" x14ac:dyDescent="0.25">
      <c r="A1043" s="17">
        <v>26042</v>
      </c>
      <c r="B1043" s="18" t="str">
        <f>HYPERLINK("https://giaphuong.giavien.ninhbinh.gov.vn/", "UBND Ủy ban nhân dân xã Gia Phương _x000D__x000D_
 _x000D__x000D_
  tỉnh Sơn La")</f>
        <v>UBND Ủy ban nhân dân xã Gia Phương _x000D__x000D_
 _x000D__x000D_
  tỉnh Sơn La</v>
      </c>
      <c r="C1043" s="19" t="s">
        <v>12</v>
      </c>
      <c r="D1043" s="21"/>
      <c r="E1043" s="20" t="s">
        <v>14</v>
      </c>
      <c r="F1043" s="20" t="s">
        <v>14</v>
      </c>
      <c r="G1043" s="20" t="s">
        <v>14</v>
      </c>
      <c r="H1043" s="20" t="s">
        <v>14</v>
      </c>
      <c r="I1043" s="20"/>
      <c r="J1043" s="20"/>
      <c r="K1043" s="20"/>
      <c r="L1043" s="20"/>
      <c r="M1043" s="20"/>
      <c r="N1043" s="20"/>
      <c r="O1043" s="20"/>
      <c r="P1043" s="20"/>
      <c r="Q1043" s="20"/>
    </row>
    <row r="1044" spans="1:17" x14ac:dyDescent="0.25">
      <c r="A1044" s="17">
        <v>26043</v>
      </c>
      <c r="B1044" s="18" t="str">
        <f>HYPERLINK("https://www.facebook.com/tuoitrecongansonla/", "Công an xã Gia Phố tỉnh Sơn La")</f>
        <v>Công an xã Gia Phố tỉnh Sơn La</v>
      </c>
      <c r="C1044" s="19" t="s">
        <v>12</v>
      </c>
      <c r="D1044" s="19" t="s">
        <v>13</v>
      </c>
      <c r="E1044" s="20" t="s">
        <v>14</v>
      </c>
      <c r="F1044" s="20" t="s">
        <v>14</v>
      </c>
      <c r="G1044" s="20" t="s">
        <v>14</v>
      </c>
      <c r="H1044" s="20" t="s">
        <v>15</v>
      </c>
      <c r="I1044" s="20"/>
      <c r="J1044" s="20"/>
      <c r="K1044" s="20"/>
      <c r="L1044" s="20"/>
      <c r="M1044" s="20"/>
      <c r="N1044" s="20"/>
      <c r="O1044" s="20"/>
      <c r="P1044" s="20"/>
      <c r="Q1044" s="20"/>
    </row>
    <row r="1045" spans="1:17" x14ac:dyDescent="0.25">
      <c r="A1045" s="17">
        <v>26044</v>
      </c>
      <c r="B1045" s="18" t="str">
        <f>HYPERLINK("https://nhoquan.ninhbinh.gov.vn/xa-gia-son", "UBND Ủy ban nhân dân xã Gia Phố tỉnh Sơn La")</f>
        <v>UBND Ủy ban nhân dân xã Gia Phố tỉnh Sơn La</v>
      </c>
      <c r="C1045" s="19" t="s">
        <v>12</v>
      </c>
      <c r="D1045" s="21"/>
      <c r="E1045" s="20" t="s">
        <v>14</v>
      </c>
      <c r="F1045" s="20" t="s">
        <v>14</v>
      </c>
      <c r="G1045" s="20" t="s">
        <v>14</v>
      </c>
      <c r="H1045" s="20" t="s">
        <v>14</v>
      </c>
      <c r="I1045" s="20"/>
      <c r="J1045" s="20"/>
      <c r="K1045" s="20"/>
      <c r="L1045" s="20"/>
      <c r="M1045" s="20"/>
      <c r="N1045" s="20"/>
      <c r="O1045" s="20"/>
      <c r="P1045" s="20"/>
      <c r="Q1045" s="20"/>
    </row>
    <row r="1046" spans="1:17" x14ac:dyDescent="0.25">
      <c r="A1046" s="17">
        <v>26045</v>
      </c>
      <c r="B1046" s="18" t="s">
        <v>110</v>
      </c>
      <c r="C1046" s="22" t="s">
        <v>14</v>
      </c>
      <c r="D1046" s="19" t="s">
        <v>13</v>
      </c>
      <c r="E1046" s="20" t="s">
        <v>14</v>
      </c>
      <c r="F1046" s="20" t="s">
        <v>14</v>
      </c>
      <c r="G1046" s="20" t="s">
        <v>14</v>
      </c>
      <c r="H1046" s="20" t="s">
        <v>15</v>
      </c>
      <c r="I1046" s="20"/>
      <c r="J1046" s="20"/>
      <c r="K1046" s="20"/>
      <c r="L1046" s="20"/>
      <c r="M1046" s="20"/>
      <c r="N1046" s="20"/>
      <c r="O1046" s="20"/>
      <c r="P1046" s="20"/>
      <c r="Q1046" s="20"/>
    </row>
    <row r="1047" spans="1:17" x14ac:dyDescent="0.25">
      <c r="A1047" s="17">
        <v>26046</v>
      </c>
      <c r="B1047" s="18" t="str">
        <f>HYPERLINK("https://giavien.ninhbinh.gov.vn/gioi-thieu/don-vi-hanh-chinh-12.html", "UBND Ủy ban nhân dân xã Gia Tân tỉnh Sơn La")</f>
        <v>UBND Ủy ban nhân dân xã Gia Tân tỉnh Sơn La</v>
      </c>
      <c r="C1047" s="19" t="s">
        <v>12</v>
      </c>
      <c r="D1047" s="21"/>
      <c r="E1047" s="20" t="s">
        <v>14</v>
      </c>
      <c r="F1047" s="20" t="s">
        <v>14</v>
      </c>
      <c r="G1047" s="20" t="s">
        <v>14</v>
      </c>
      <c r="H1047" s="20" t="s">
        <v>14</v>
      </c>
      <c r="I1047" s="20"/>
      <c r="J1047" s="20"/>
      <c r="K1047" s="20"/>
      <c r="L1047" s="20"/>
      <c r="M1047" s="20"/>
      <c r="N1047" s="20"/>
      <c r="O1047" s="20"/>
      <c r="P1047" s="20"/>
      <c r="Q1047" s="20"/>
    </row>
    <row r="1048" spans="1:17" x14ac:dyDescent="0.25">
      <c r="A1048" s="17">
        <v>26047</v>
      </c>
      <c r="B1048" s="18" t="str">
        <f>HYPERLINK("https://www.facebook.com/p/C%C3%B4ng-an-X%C3%A3-Gia-Th%E1%BB%8Bnh-Huy%E1%BB%87n-Gia-Vi%E1%BB%85n-100079168254164/", "Công an xã Gia Thịnh tỉnh Sơn La")</f>
        <v>Công an xã Gia Thịnh tỉnh Sơn La</v>
      </c>
      <c r="C1048" s="19" t="s">
        <v>12</v>
      </c>
      <c r="D1048" s="19" t="s">
        <v>13</v>
      </c>
      <c r="E1048" s="20" t="s">
        <v>14</v>
      </c>
      <c r="F1048" s="20" t="s">
        <v>14</v>
      </c>
      <c r="G1048" s="20" t="s">
        <v>14</v>
      </c>
      <c r="H1048" s="20" t="s">
        <v>15</v>
      </c>
      <c r="I1048" s="20"/>
      <c r="J1048" s="20"/>
      <c r="K1048" s="20"/>
      <c r="L1048" s="20"/>
      <c r="M1048" s="20"/>
      <c r="N1048" s="20"/>
      <c r="O1048" s="20"/>
      <c r="P1048" s="20"/>
      <c r="Q1048" s="20"/>
    </row>
    <row r="1049" spans="1:17" x14ac:dyDescent="0.25">
      <c r="A1049" s="17">
        <v>26048</v>
      </c>
      <c r="B1049" s="18" t="str">
        <f>HYPERLINK("https://giavien.ninhbinh.gov.vn/gioi-thieu/don-vi-hanh-chinh-12.html", "UBND Ủy ban nhân dân xã Gia Thịnh tỉnh Sơn La")</f>
        <v>UBND Ủy ban nhân dân xã Gia Thịnh tỉnh Sơn La</v>
      </c>
      <c r="C1049" s="19" t="s">
        <v>12</v>
      </c>
      <c r="D1049" s="21"/>
      <c r="E1049" s="20" t="s">
        <v>14</v>
      </c>
      <c r="F1049" s="20" t="s">
        <v>14</v>
      </c>
      <c r="G1049" s="20" t="s">
        <v>14</v>
      </c>
      <c r="H1049" s="20" t="s">
        <v>14</v>
      </c>
      <c r="I1049" s="20"/>
      <c r="J1049" s="20"/>
      <c r="K1049" s="20"/>
      <c r="L1049" s="20"/>
      <c r="M1049" s="20"/>
      <c r="N1049" s="20"/>
      <c r="O1049" s="20"/>
      <c r="P1049" s="20"/>
      <c r="Q1049" s="20"/>
    </row>
    <row r="1050" spans="1:17" x14ac:dyDescent="0.25">
      <c r="A1050" s="17">
        <v>26049</v>
      </c>
      <c r="B1050" s="18" t="str">
        <f>HYPERLINK("https://www.facebook.com/tuoitrecongansonla/", "Công an xã Gia Thuỷ tỉnh Sơn La")</f>
        <v>Công an xã Gia Thuỷ tỉnh Sơn La</v>
      </c>
      <c r="C1050" s="19" t="s">
        <v>12</v>
      </c>
      <c r="D1050" s="19" t="s">
        <v>13</v>
      </c>
      <c r="E1050" s="20" t="s">
        <v>14</v>
      </c>
      <c r="F1050" s="20" t="s">
        <v>14</v>
      </c>
      <c r="G1050" s="20" t="s">
        <v>14</v>
      </c>
      <c r="H1050" s="20" t="s">
        <v>15</v>
      </c>
      <c r="I1050" s="20"/>
      <c r="J1050" s="20"/>
      <c r="K1050" s="20"/>
      <c r="L1050" s="20"/>
      <c r="M1050" s="20"/>
      <c r="N1050" s="20"/>
      <c r="O1050" s="20"/>
      <c r="P1050" s="20"/>
      <c r="Q1050" s="20"/>
    </row>
    <row r="1051" spans="1:17" x14ac:dyDescent="0.25">
      <c r="A1051" s="17">
        <v>26050</v>
      </c>
      <c r="B1051" s="18" t="str">
        <f>HYPERLINK("https://nhoquan.ninhbinh.gov.vn/xa-gia-thuy", "UBND Ủy ban nhân dân xã Gia Thuỷ tỉnh Sơn La")</f>
        <v>UBND Ủy ban nhân dân xã Gia Thuỷ tỉnh Sơn La</v>
      </c>
      <c r="C1051" s="19" t="s">
        <v>12</v>
      </c>
      <c r="D1051" s="21"/>
      <c r="E1051" s="20" t="s">
        <v>14</v>
      </c>
      <c r="F1051" s="20" t="s">
        <v>14</v>
      </c>
      <c r="G1051" s="20" t="s">
        <v>14</v>
      </c>
      <c r="H1051" s="20" t="s">
        <v>14</v>
      </c>
      <c r="I1051" s="20"/>
      <c r="J1051" s="20"/>
      <c r="K1051" s="20"/>
      <c r="L1051" s="20"/>
      <c r="M1051" s="20"/>
      <c r="N1051" s="20"/>
      <c r="O1051" s="20"/>
      <c r="P1051" s="20"/>
      <c r="Q1051" s="20"/>
    </row>
    <row r="1052" spans="1:17" x14ac:dyDescent="0.25">
      <c r="A1052" s="17">
        <v>26051</v>
      </c>
      <c r="B1052" s="18" t="str">
        <f>HYPERLINK("https://www.facebook.com/CAHGiaVien/", "Công an xã Gia Trấn _x000D__x000D_
 _x000D__x000D_
  tỉnh Ninh Bình")</f>
        <v>Công an xã Gia Trấn _x000D__x000D_
 _x000D__x000D_
  tỉnh Ninh Bình</v>
      </c>
      <c r="C1052" s="19" t="s">
        <v>12</v>
      </c>
      <c r="D1052" s="19" t="s">
        <v>13</v>
      </c>
      <c r="E1052" s="20" t="s">
        <v>14</v>
      </c>
      <c r="F1052" s="20" t="s">
        <v>14</v>
      </c>
      <c r="G1052" s="20" t="s">
        <v>14</v>
      </c>
      <c r="H1052" s="20" t="s">
        <v>15</v>
      </c>
      <c r="I1052" s="20"/>
      <c r="J1052" s="20"/>
      <c r="K1052" s="20"/>
      <c r="L1052" s="20"/>
      <c r="M1052" s="20"/>
      <c r="N1052" s="20"/>
      <c r="O1052" s="20"/>
      <c r="P1052" s="20"/>
      <c r="Q1052" s="20"/>
    </row>
    <row r="1053" spans="1:17" x14ac:dyDescent="0.25">
      <c r="A1053" s="17">
        <v>26052</v>
      </c>
      <c r="B1053" s="18" t="str">
        <f>HYPERLINK("https://giatran.giavien.ninhbinh.gov.vn/", "UBND Ủy ban nhân dân xã Gia Trấn _x000D__x000D_
 _x000D__x000D_
  tỉnh Ninh Bình")</f>
        <v>UBND Ủy ban nhân dân xã Gia Trấn _x000D__x000D_
 _x000D__x000D_
  tỉnh Ninh Bình</v>
      </c>
      <c r="C1053" s="19" t="s">
        <v>12</v>
      </c>
      <c r="D1053" s="21"/>
      <c r="E1053" s="20" t="s">
        <v>14</v>
      </c>
      <c r="F1053" s="20" t="s">
        <v>14</v>
      </c>
      <c r="G1053" s="20" t="s">
        <v>14</v>
      </c>
      <c r="H1053" s="20" t="s">
        <v>14</v>
      </c>
      <c r="I1053" s="20"/>
      <c r="J1053" s="20"/>
      <c r="K1053" s="20"/>
      <c r="L1053" s="20"/>
      <c r="M1053" s="20"/>
      <c r="N1053" s="20"/>
      <c r="O1053" s="20"/>
      <c r="P1053" s="20"/>
      <c r="Q1053" s="20"/>
    </row>
    <row r="1054" spans="1:17" x14ac:dyDescent="0.25">
      <c r="A1054" s="17">
        <v>26053</v>
      </c>
      <c r="B1054" s="18" t="str">
        <f>HYPERLINK("https://www.facebook.com/CAHGiaVien/", "Công an xã Gia Vân tỉnh Ninh Bình")</f>
        <v>Công an xã Gia Vân tỉnh Ninh Bình</v>
      </c>
      <c r="C1054" s="19" t="s">
        <v>12</v>
      </c>
      <c r="D1054" s="19" t="s">
        <v>13</v>
      </c>
      <c r="E1054" s="20" t="s">
        <v>14</v>
      </c>
      <c r="F1054" s="20" t="s">
        <v>14</v>
      </c>
      <c r="G1054" s="20" t="s">
        <v>14</v>
      </c>
      <c r="H1054" s="20" t="s">
        <v>15</v>
      </c>
      <c r="I1054" s="20"/>
      <c r="J1054" s="20"/>
      <c r="K1054" s="20"/>
      <c r="L1054" s="20"/>
      <c r="M1054" s="20"/>
      <c r="N1054" s="20"/>
      <c r="O1054" s="20"/>
      <c r="P1054" s="20"/>
      <c r="Q1054" s="20"/>
    </row>
    <row r="1055" spans="1:17" x14ac:dyDescent="0.25">
      <c r="A1055" s="17">
        <v>26054</v>
      </c>
      <c r="B1055" s="18" t="str">
        <f>HYPERLINK("https://giavan.giavien.ninhbinh.gov.vn/", "UBND Ủy ban nhân dân xã Gia Vân tỉnh Ninh Bình")</f>
        <v>UBND Ủy ban nhân dân xã Gia Vân tỉnh Ninh Bình</v>
      </c>
      <c r="C1055" s="19" t="s">
        <v>12</v>
      </c>
      <c r="D1055" s="21"/>
      <c r="E1055" s="20" t="s">
        <v>14</v>
      </c>
      <c r="F1055" s="20" t="s">
        <v>14</v>
      </c>
      <c r="G1055" s="20" t="s">
        <v>14</v>
      </c>
      <c r="H1055" s="20" t="s">
        <v>14</v>
      </c>
      <c r="I1055" s="20"/>
      <c r="J1055" s="20"/>
      <c r="K1055" s="20"/>
      <c r="L1055" s="20"/>
      <c r="M1055" s="20"/>
      <c r="N1055" s="20"/>
      <c r="O1055" s="20"/>
      <c r="P1055" s="20"/>
      <c r="Q1055" s="20"/>
    </row>
    <row r="1056" spans="1:17" x14ac:dyDescent="0.25">
      <c r="A1056" s="17">
        <v>26055</v>
      </c>
      <c r="B1056" s="18" t="str">
        <f>HYPERLINK("https://www.facebook.com/p/C%C3%B4ng-an-x%C3%A3-Gia-Xu%C3%A2n-100071425931849/", "Công an xã Gia Xuân _x000D__x000D_
 _x000D__x000D_
  tỉnh Ninh Bình")</f>
        <v>Công an xã Gia Xuân _x000D__x000D_
 _x000D__x000D_
  tỉnh Ninh Bình</v>
      </c>
      <c r="C1056" s="19" t="s">
        <v>12</v>
      </c>
      <c r="D1056" s="19" t="s">
        <v>13</v>
      </c>
      <c r="E1056" s="20" t="s">
        <v>14</v>
      </c>
      <c r="F1056" s="20" t="s">
        <v>14</v>
      </c>
      <c r="G1056" s="20" t="s">
        <v>14</v>
      </c>
      <c r="H1056" s="20" t="s">
        <v>15</v>
      </c>
      <c r="I1056" s="20"/>
      <c r="J1056" s="20"/>
      <c r="K1056" s="20"/>
      <c r="L1056" s="20"/>
      <c r="M1056" s="20"/>
      <c r="N1056" s="20"/>
      <c r="O1056" s="20"/>
      <c r="P1056" s="20"/>
      <c r="Q1056" s="20"/>
    </row>
    <row r="1057" spans="1:17" x14ac:dyDescent="0.25">
      <c r="A1057" s="17">
        <v>26056</v>
      </c>
      <c r="B1057" s="18" t="str">
        <f>HYPERLINK("https://giaxuan.giavien.ninhbinh.gov.vn/", "UBND Ủy ban nhân dân xã Gia Xuân _x000D__x000D_
 _x000D__x000D_
  tỉnh Ninh Bình")</f>
        <v>UBND Ủy ban nhân dân xã Gia Xuân _x000D__x000D_
 _x000D__x000D_
  tỉnh Ninh Bình</v>
      </c>
      <c r="C1057" s="19" t="s">
        <v>12</v>
      </c>
      <c r="D1057" s="21"/>
      <c r="E1057" s="20" t="s">
        <v>14</v>
      </c>
      <c r="F1057" s="20" t="s">
        <v>14</v>
      </c>
      <c r="G1057" s="20" t="s">
        <v>14</v>
      </c>
      <c r="H1057" s="20" t="s">
        <v>14</v>
      </c>
      <c r="I1057" s="20"/>
      <c r="J1057" s="20"/>
      <c r="K1057" s="20"/>
      <c r="L1057" s="20"/>
      <c r="M1057" s="20"/>
      <c r="N1057" s="20"/>
      <c r="O1057" s="20"/>
      <c r="P1057" s="20"/>
      <c r="Q1057" s="20"/>
    </row>
    <row r="1058" spans="1:17" x14ac:dyDescent="0.25">
      <c r="A1058" s="17">
        <v>26057</v>
      </c>
      <c r="B1058" s="18" t="str">
        <f>HYPERLINK("https://www.facebook.com/CAHGiaVien/", "Công an xã Gia Xuyên _x000D__x000D_
 _x000D__x000D_
  tỉnh Ninh Bình")</f>
        <v>Công an xã Gia Xuyên _x000D__x000D_
 _x000D__x000D_
  tỉnh Ninh Bình</v>
      </c>
      <c r="C1058" s="19" t="s">
        <v>12</v>
      </c>
      <c r="D1058" s="19" t="s">
        <v>13</v>
      </c>
      <c r="E1058" s="20" t="s">
        <v>14</v>
      </c>
      <c r="F1058" s="20" t="s">
        <v>14</v>
      </c>
      <c r="G1058" s="20" t="s">
        <v>14</v>
      </c>
      <c r="H1058" s="20" t="s">
        <v>15</v>
      </c>
      <c r="I1058" s="20"/>
      <c r="J1058" s="20"/>
      <c r="K1058" s="20"/>
      <c r="L1058" s="20"/>
      <c r="M1058" s="20"/>
      <c r="N1058" s="20"/>
      <c r="O1058" s="20"/>
      <c r="P1058" s="20"/>
      <c r="Q1058" s="20"/>
    </row>
    <row r="1059" spans="1:17" x14ac:dyDescent="0.25">
      <c r="A1059" s="17">
        <v>26058</v>
      </c>
      <c r="B1059" s="18" t="str">
        <f>HYPERLINK("https://giavan.giavien.ninhbinh.gov.vn/tin-tuc-su-kien/ky-hop-thu-9-hoi-dong-nhan-dan-xa-gia-van-nhiem-ky-2016-2021-25.html", "UBND Ủy ban nhân dân xã Gia Xuyên _x000D__x000D_
 _x000D__x000D_
  tỉnh Ninh Bình")</f>
        <v>UBND Ủy ban nhân dân xã Gia Xuyên _x000D__x000D_
 _x000D__x000D_
  tỉnh Ninh Bình</v>
      </c>
      <c r="C1059" s="19" t="s">
        <v>12</v>
      </c>
      <c r="D1059" s="21"/>
      <c r="E1059" s="20" t="s">
        <v>14</v>
      </c>
      <c r="F1059" s="20" t="s">
        <v>14</v>
      </c>
      <c r="G1059" s="20" t="s">
        <v>14</v>
      </c>
      <c r="H1059" s="20" t="s">
        <v>14</v>
      </c>
      <c r="I1059" s="20"/>
      <c r="J1059" s="20"/>
      <c r="K1059" s="20"/>
      <c r="L1059" s="20"/>
      <c r="M1059" s="20"/>
      <c r="N1059" s="20"/>
      <c r="O1059" s="20"/>
      <c r="P1059" s="20"/>
      <c r="Q1059" s="20"/>
    </row>
    <row r="1060" spans="1:17" x14ac:dyDescent="0.25">
      <c r="A1060" s="17">
        <v>26059</v>
      </c>
      <c r="B1060" s="18" t="str">
        <f>HYPERLINK("https://www.facebook.com/p/Tu%E1%BB%95i-tr%E1%BA%BB-C%C3%B4ng-an-t%E1%BB%89nh-B%E1%BA%AFc-K%E1%BA%A1n-100057574024652/", "Công an xã Hà Hiệu tỉnh Bắc Kạn")</f>
        <v>Công an xã Hà Hiệu tỉnh Bắc Kạn</v>
      </c>
      <c r="C1060" s="19" t="s">
        <v>12</v>
      </c>
      <c r="D1060" s="19" t="s">
        <v>13</v>
      </c>
      <c r="E1060" s="20" t="s">
        <v>14</v>
      </c>
      <c r="F1060" s="20" t="s">
        <v>14</v>
      </c>
      <c r="G1060" s="20" t="s">
        <v>14</v>
      </c>
      <c r="H1060" s="20" t="s">
        <v>15</v>
      </c>
      <c r="I1060" s="20"/>
      <c r="J1060" s="20"/>
      <c r="K1060" s="20"/>
      <c r="L1060" s="20"/>
      <c r="M1060" s="20"/>
      <c r="N1060" s="20"/>
      <c r="O1060" s="20"/>
      <c r="P1060" s="20"/>
      <c r="Q1060" s="20"/>
    </row>
    <row r="1061" spans="1:17" x14ac:dyDescent="0.25">
      <c r="A1061" s="17">
        <v>26060</v>
      </c>
      <c r="B1061" s="18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1061" s="19" t="s">
        <v>12</v>
      </c>
      <c r="D1061" s="21"/>
      <c r="E1061" s="20" t="s">
        <v>14</v>
      </c>
      <c r="F1061" s="20" t="s">
        <v>14</v>
      </c>
      <c r="G1061" s="20" t="s">
        <v>14</v>
      </c>
      <c r="H1061" s="20" t="s">
        <v>14</v>
      </c>
      <c r="I1061" s="20"/>
      <c r="J1061" s="20"/>
      <c r="K1061" s="20"/>
      <c r="L1061" s="20"/>
      <c r="M1061" s="20"/>
      <c r="N1061" s="20"/>
      <c r="O1061" s="20"/>
      <c r="P1061" s="20"/>
      <c r="Q1061" s="20"/>
    </row>
    <row r="1062" spans="1:17" x14ac:dyDescent="0.25">
      <c r="A1062" s="17">
        <v>26061</v>
      </c>
      <c r="B1062" s="18" t="str">
        <f>HYPERLINK("https://www.facebook.com/CATXPT/?locale=de_DE", "Công an xã Hà Lộc tỉnh Phú Thọ")</f>
        <v>Công an xã Hà Lộc tỉnh Phú Thọ</v>
      </c>
      <c r="C1062" s="19" t="s">
        <v>12</v>
      </c>
      <c r="D1062" s="19" t="s">
        <v>13</v>
      </c>
      <c r="E1062" s="20" t="s">
        <v>14</v>
      </c>
      <c r="F1062" s="20" t="s">
        <v>14</v>
      </c>
      <c r="G1062" s="20" t="s">
        <v>14</v>
      </c>
      <c r="H1062" s="20" t="s">
        <v>15</v>
      </c>
      <c r="I1062" s="20"/>
      <c r="J1062" s="20"/>
      <c r="K1062" s="20"/>
      <c r="L1062" s="20"/>
      <c r="M1062" s="20"/>
      <c r="N1062" s="20"/>
      <c r="O1062" s="20"/>
      <c r="P1062" s="20"/>
      <c r="Q1062" s="20"/>
    </row>
    <row r="1063" spans="1:17" x14ac:dyDescent="0.25">
      <c r="A1063" s="17">
        <v>26062</v>
      </c>
      <c r="B1063" s="18" t="str">
        <f>HYPERLINK("https://thixa.phutho.gov.vn/haloc/pages/vanban.aspx", "UBND Ủy ban nhân dân xã Hà Lộc tỉnh Phú Thọ")</f>
        <v>UBND Ủy ban nhân dân xã Hà Lộc tỉnh Phú Thọ</v>
      </c>
      <c r="C1063" s="19" t="s">
        <v>12</v>
      </c>
      <c r="D1063" s="21"/>
      <c r="E1063" s="20" t="s">
        <v>14</v>
      </c>
      <c r="F1063" s="20" t="s">
        <v>14</v>
      </c>
      <c r="G1063" s="20" t="s">
        <v>14</v>
      </c>
      <c r="H1063" s="20" t="s">
        <v>14</v>
      </c>
      <c r="I1063" s="20"/>
      <c r="J1063" s="20"/>
      <c r="K1063" s="20"/>
      <c r="L1063" s="20"/>
      <c r="M1063" s="20"/>
      <c r="N1063" s="20"/>
      <c r="O1063" s="20"/>
      <c r="P1063" s="20"/>
      <c r="Q1063" s="20"/>
    </row>
    <row r="1064" spans="1:17" x14ac:dyDescent="0.25">
      <c r="A1064" s="17">
        <v>26063</v>
      </c>
      <c r="B1064" s="18" t="s">
        <v>255</v>
      </c>
      <c r="C1064" s="22" t="s">
        <v>14</v>
      </c>
      <c r="D1064" s="19" t="s">
        <v>13</v>
      </c>
      <c r="E1064" s="20" t="s">
        <v>14</v>
      </c>
      <c r="F1064" s="20" t="s">
        <v>14</v>
      </c>
      <c r="G1064" s="20" t="s">
        <v>14</v>
      </c>
      <c r="H1064" s="20" t="s">
        <v>15</v>
      </c>
      <c r="I1064" s="20"/>
      <c r="J1064" s="20"/>
      <c r="K1064" s="20"/>
      <c r="L1064" s="20"/>
      <c r="M1064" s="20"/>
      <c r="N1064" s="20"/>
      <c r="O1064" s="20"/>
      <c r="P1064" s="20"/>
      <c r="Q1064" s="20"/>
    </row>
    <row r="1065" spans="1:17" x14ac:dyDescent="0.25">
      <c r="A1065" s="17">
        <v>26064</v>
      </c>
      <c r="B1065" s="18" t="str">
        <f>HYPERLINK("https://m.chiemhoa.gov.vn/ubnd-xa-thi-tran.html", "UBND Ủy ban nhân dân xã Hà Lang _x000D__x000D_
 _x000D__x000D_
  tỉnh Tuyên Quang")</f>
        <v>UBND Ủy ban nhân dân xã Hà Lang _x000D__x000D_
 _x000D__x000D_
  tỉnh Tuyên Quang</v>
      </c>
      <c r="C1065" s="19" t="s">
        <v>12</v>
      </c>
      <c r="D1065" s="21"/>
      <c r="E1065" s="20" t="s">
        <v>14</v>
      </c>
      <c r="F1065" s="20" t="s">
        <v>14</v>
      </c>
      <c r="G1065" s="20" t="s">
        <v>14</v>
      </c>
      <c r="H1065" s="20" t="s">
        <v>14</v>
      </c>
      <c r="I1065" s="20"/>
      <c r="J1065" s="20"/>
      <c r="K1065" s="20"/>
      <c r="L1065" s="20"/>
      <c r="M1065" s="20"/>
      <c r="N1065" s="20"/>
      <c r="O1065" s="20"/>
      <c r="P1065" s="20"/>
      <c r="Q1065" s="20"/>
    </row>
    <row r="1066" spans="1:17" x14ac:dyDescent="0.25">
      <c r="A1066" s="17">
        <v>26065</v>
      </c>
      <c r="B1066" s="18" t="s">
        <v>256</v>
      </c>
      <c r="C1066" s="22" t="s">
        <v>14</v>
      </c>
      <c r="D1066" s="19" t="s">
        <v>13</v>
      </c>
      <c r="E1066" s="20" t="s">
        <v>14</v>
      </c>
      <c r="F1066" s="20" t="s">
        <v>14</v>
      </c>
      <c r="G1066" s="20" t="s">
        <v>14</v>
      </c>
      <c r="H1066" s="20" t="s">
        <v>15</v>
      </c>
      <c r="I1066" s="20"/>
      <c r="J1066" s="20"/>
      <c r="K1066" s="20"/>
      <c r="L1066" s="20"/>
      <c r="M1066" s="20"/>
      <c r="N1066" s="20"/>
      <c r="O1066" s="20"/>
      <c r="P1066" s="20"/>
      <c r="Q1066" s="20"/>
    </row>
    <row r="1067" spans="1:17" x14ac:dyDescent="0.25">
      <c r="A1067" s="17">
        <v>26066</v>
      </c>
      <c r="B1067" s="18" t="str">
        <f>HYPERLINK("https://hammy.hamthuannam.binhthuan.gov.vn/", "UBND Ủy ban nhân dân xã Hàm Phú _x000D__x000D_
 _x000D__x000D_
  tỉnh Bình Thuận")</f>
        <v>UBND Ủy ban nhân dân xã Hàm Phú _x000D__x000D_
 _x000D__x000D_
  tỉnh Bình Thuận</v>
      </c>
      <c r="C1067" s="19" t="s">
        <v>12</v>
      </c>
      <c r="D1067" s="21"/>
      <c r="E1067" s="20" t="s">
        <v>14</v>
      </c>
      <c r="F1067" s="20" t="s">
        <v>14</v>
      </c>
      <c r="G1067" s="20" t="s">
        <v>14</v>
      </c>
      <c r="H1067" s="20" t="s">
        <v>14</v>
      </c>
      <c r="I1067" s="20"/>
      <c r="J1067" s="20"/>
      <c r="K1067" s="20"/>
      <c r="L1067" s="20"/>
      <c r="M1067" s="20"/>
      <c r="N1067" s="20"/>
      <c r="O1067" s="20"/>
      <c r="P1067" s="20"/>
      <c r="Q1067" s="20"/>
    </row>
    <row r="1068" spans="1:17" x14ac:dyDescent="0.25">
      <c r="A1068" s="17">
        <v>26067</v>
      </c>
      <c r="B1068" s="18" t="s">
        <v>111</v>
      </c>
      <c r="C1068" s="22" t="s">
        <v>14</v>
      </c>
      <c r="D1068" s="19" t="s">
        <v>13</v>
      </c>
      <c r="E1068" s="20" t="s">
        <v>14</v>
      </c>
      <c r="F1068" s="20" t="s">
        <v>14</v>
      </c>
      <c r="G1068" s="20" t="s">
        <v>14</v>
      </c>
      <c r="H1068" s="20" t="s">
        <v>15</v>
      </c>
      <c r="I1068" s="20"/>
      <c r="J1068" s="20"/>
      <c r="K1068" s="20"/>
      <c r="L1068" s="20"/>
      <c r="M1068" s="20"/>
      <c r="N1068" s="20"/>
      <c r="O1068" s="20"/>
      <c r="P1068" s="20"/>
      <c r="Q1068" s="20"/>
    </row>
    <row r="1069" spans="1:17" x14ac:dyDescent="0.25">
      <c r="A1069" s="17">
        <v>26068</v>
      </c>
      <c r="B1069" s="18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1069" s="19" t="s">
        <v>12</v>
      </c>
      <c r="D1069" s="21"/>
      <c r="E1069" s="20" t="s">
        <v>14</v>
      </c>
      <c r="F1069" s="20" t="s">
        <v>14</v>
      </c>
      <c r="G1069" s="20" t="s">
        <v>14</v>
      </c>
      <c r="H1069" s="20" t="s">
        <v>14</v>
      </c>
      <c r="I1069" s="20"/>
      <c r="J1069" s="20"/>
      <c r="K1069" s="20"/>
      <c r="L1069" s="20"/>
      <c r="M1069" s="20"/>
      <c r="N1069" s="20"/>
      <c r="O1069" s="20"/>
      <c r="P1069" s="20"/>
      <c r="Q1069" s="20"/>
    </row>
    <row r="1070" spans="1:17" x14ac:dyDescent="0.25">
      <c r="A1070" s="17">
        <v>26069</v>
      </c>
      <c r="B1070" s="18" t="s">
        <v>112</v>
      </c>
      <c r="C1070" s="22" t="s">
        <v>14</v>
      </c>
      <c r="D1070" s="19" t="s">
        <v>13</v>
      </c>
      <c r="E1070" s="20" t="s">
        <v>14</v>
      </c>
      <c r="F1070" s="20" t="s">
        <v>14</v>
      </c>
      <c r="G1070" s="20" t="s">
        <v>14</v>
      </c>
      <c r="H1070" s="20" t="s">
        <v>15</v>
      </c>
      <c r="I1070" s="20"/>
      <c r="J1070" s="20"/>
      <c r="K1070" s="20"/>
      <c r="L1070" s="20"/>
      <c r="M1070" s="20"/>
      <c r="N1070" s="20"/>
      <c r="O1070" s="20"/>
      <c r="P1070" s="20"/>
      <c r="Q1070" s="20"/>
    </row>
    <row r="1071" spans="1:17" x14ac:dyDescent="0.25">
      <c r="A1071" s="17">
        <v>26070</v>
      </c>
      <c r="B1071" s="18" t="str">
        <f>HYPERLINK("https://hatan.hatrung.thanhhoa.gov.vn/", "UBND Ủy ban nhân dân xã Hà Tân tỉnh Thanh Hóa")</f>
        <v>UBND Ủy ban nhân dân xã Hà Tân tỉnh Thanh Hóa</v>
      </c>
      <c r="C1071" s="19" t="s">
        <v>12</v>
      </c>
      <c r="D1071" s="21"/>
      <c r="E1071" s="20" t="s">
        <v>14</v>
      </c>
      <c r="F1071" s="20" t="s">
        <v>14</v>
      </c>
      <c r="G1071" s="20" t="s">
        <v>14</v>
      </c>
      <c r="H1071" s="20" t="s">
        <v>14</v>
      </c>
      <c r="I1071" s="20"/>
      <c r="J1071" s="20"/>
      <c r="K1071" s="20"/>
      <c r="L1071" s="20"/>
      <c r="M1071" s="20"/>
      <c r="N1071" s="20"/>
      <c r="O1071" s="20"/>
      <c r="P1071" s="20"/>
      <c r="Q1071" s="20"/>
    </row>
    <row r="1072" spans="1:17" x14ac:dyDescent="0.25">
      <c r="A1072" s="17">
        <v>26071</v>
      </c>
      <c r="B1072" s="18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1072" s="19" t="s">
        <v>12</v>
      </c>
      <c r="D1072" s="19" t="s">
        <v>13</v>
      </c>
      <c r="E1072" s="20" t="s">
        <v>14</v>
      </c>
      <c r="F1072" s="20" t="s">
        <v>14</v>
      </c>
      <c r="G1072" s="20" t="s">
        <v>14</v>
      </c>
      <c r="H1072" s="20" t="s">
        <v>15</v>
      </c>
      <c r="I1072" s="20"/>
      <c r="J1072" s="20"/>
      <c r="K1072" s="20"/>
      <c r="L1072" s="20"/>
      <c r="M1072" s="20"/>
      <c r="N1072" s="20"/>
      <c r="O1072" s="20"/>
      <c r="P1072" s="20"/>
      <c r="Q1072" s="20"/>
    </row>
    <row r="1073" spans="1:17" x14ac:dyDescent="0.25">
      <c r="A1073" s="17">
        <v>26072</v>
      </c>
      <c r="B1073" s="18" t="str">
        <f>HYPERLINK("https://hathuong.daitu.thainguyen.gov.vn/", "UBND Ủy ban nhân dân xã Hà Thượng tỉnh Thái Nguyên")</f>
        <v>UBND Ủy ban nhân dân xã Hà Thượng tỉnh Thái Nguyên</v>
      </c>
      <c r="C1073" s="19" t="s">
        <v>12</v>
      </c>
      <c r="D1073" s="21"/>
      <c r="E1073" s="20" t="s">
        <v>14</v>
      </c>
      <c r="F1073" s="20" t="s">
        <v>14</v>
      </c>
      <c r="G1073" s="20" t="s">
        <v>14</v>
      </c>
      <c r="H1073" s="20" t="s">
        <v>14</v>
      </c>
      <c r="I1073" s="20"/>
      <c r="J1073" s="20"/>
      <c r="K1073" s="20"/>
      <c r="L1073" s="20"/>
      <c r="M1073" s="20"/>
      <c r="N1073" s="20"/>
      <c r="O1073" s="20"/>
      <c r="P1073" s="20"/>
      <c r="Q1073" s="20"/>
    </row>
    <row r="1074" spans="1:17" x14ac:dyDescent="0.25">
      <c r="A1074" s="17">
        <v>26073</v>
      </c>
      <c r="B1074" s="18" t="s">
        <v>113</v>
      </c>
      <c r="C1074" s="22" t="s">
        <v>14</v>
      </c>
      <c r="D1074" s="19" t="s">
        <v>13</v>
      </c>
      <c r="E1074" s="20" t="s">
        <v>14</v>
      </c>
      <c r="F1074" s="20" t="s">
        <v>14</v>
      </c>
      <c r="G1074" s="20" t="s">
        <v>14</v>
      </c>
      <c r="H1074" s="20" t="s">
        <v>15</v>
      </c>
      <c r="I1074" s="20"/>
      <c r="J1074" s="20"/>
      <c r="K1074" s="20"/>
      <c r="L1074" s="20"/>
      <c r="M1074" s="20"/>
      <c r="N1074" s="20"/>
      <c r="O1074" s="20"/>
      <c r="P1074" s="20"/>
      <c r="Q1074" s="20"/>
    </row>
    <row r="1075" spans="1:17" x14ac:dyDescent="0.25">
      <c r="A1075" s="17">
        <v>26074</v>
      </c>
      <c r="B1075" s="18" t="str">
        <f>HYPERLINK("https://thixa.phutho.gov.vn/hathach/Pages/index.aspx", "UBND Ủy ban nhân dân xã Hà Thạch tỉnh Phú Thọ")</f>
        <v>UBND Ủy ban nhân dân xã Hà Thạch tỉnh Phú Thọ</v>
      </c>
      <c r="C1075" s="19" t="s">
        <v>12</v>
      </c>
      <c r="D1075" s="21"/>
      <c r="E1075" s="20" t="s">
        <v>14</v>
      </c>
      <c r="F1075" s="20" t="s">
        <v>14</v>
      </c>
      <c r="G1075" s="20" t="s">
        <v>14</v>
      </c>
      <c r="H1075" s="20" t="s">
        <v>14</v>
      </c>
      <c r="I1075" s="20"/>
      <c r="J1075" s="20"/>
      <c r="K1075" s="20"/>
      <c r="L1075" s="20"/>
      <c r="M1075" s="20"/>
      <c r="N1075" s="20"/>
      <c r="O1075" s="20"/>
      <c r="P1075" s="20"/>
      <c r="Q1075" s="20"/>
    </row>
    <row r="1076" spans="1:17" x14ac:dyDescent="0.25">
      <c r="A1076" s="17">
        <v>26075</v>
      </c>
      <c r="B1076" s="18" t="str">
        <f>HYPERLINK("https://www.facebook.com/tuoitrecongansonla/", "Công an xã Hán Quảng _x000D__x000D_
 _x000D__x000D_
  tỉnh Bắc Ninh")</f>
        <v>Công an xã Hán Quảng _x000D__x000D_
 _x000D__x000D_
  tỉnh Bắc Ninh</v>
      </c>
      <c r="C1076" s="19" t="s">
        <v>12</v>
      </c>
      <c r="D1076" s="19" t="s">
        <v>13</v>
      </c>
      <c r="E1076" s="20" t="s">
        <v>14</v>
      </c>
      <c r="F1076" s="20" t="s">
        <v>14</v>
      </c>
      <c r="G1076" s="20" t="s">
        <v>14</v>
      </c>
      <c r="H1076" s="20" t="s">
        <v>15</v>
      </c>
      <c r="I1076" s="20"/>
      <c r="J1076" s="20"/>
      <c r="K1076" s="20"/>
      <c r="L1076" s="20"/>
      <c r="M1076" s="20"/>
      <c r="N1076" s="20"/>
      <c r="O1076" s="20"/>
      <c r="P1076" s="20"/>
      <c r="Q1076" s="20"/>
    </row>
    <row r="1077" spans="1:17" x14ac:dyDescent="0.25">
      <c r="A1077" s="17">
        <v>26076</v>
      </c>
      <c r="B1077" s="18" t="str">
        <f>HYPERLINK("https://quevo.bacninh.gov.vn/news/-/details/22344/xa-han-quang", "UBND Ủy ban nhân dân xã Hán Quảng _x000D__x000D_
 _x000D__x000D_
  tỉnh Bắc Ninh")</f>
        <v>UBND Ủy ban nhân dân xã Hán Quảng _x000D__x000D_
 _x000D__x000D_
  tỉnh Bắc Ninh</v>
      </c>
      <c r="C1077" s="19" t="s">
        <v>12</v>
      </c>
      <c r="D1077" s="21"/>
      <c r="E1077" s="20" t="s">
        <v>14</v>
      </c>
      <c r="F1077" s="20" t="s">
        <v>14</v>
      </c>
      <c r="G1077" s="20" t="s">
        <v>14</v>
      </c>
      <c r="H1077" s="20" t="s">
        <v>14</v>
      </c>
      <c r="I1077" s="20"/>
      <c r="J1077" s="20"/>
      <c r="K1077" s="20"/>
      <c r="L1077" s="20"/>
      <c r="M1077" s="20"/>
      <c r="N1077" s="20"/>
      <c r="O1077" s="20"/>
      <c r="P1077" s="20"/>
      <c r="Q1077" s="20"/>
    </row>
    <row r="1078" spans="1:17" x14ac:dyDescent="0.25">
      <c r="A1078" s="17">
        <v>26077</v>
      </c>
      <c r="B1078" s="18" t="s">
        <v>114</v>
      </c>
      <c r="C1078" s="22" t="s">
        <v>14</v>
      </c>
      <c r="D1078" s="19" t="s">
        <v>13</v>
      </c>
      <c r="E1078" s="20" t="s">
        <v>14</v>
      </c>
      <c r="F1078" s="20" t="s">
        <v>14</v>
      </c>
      <c r="G1078" s="20" t="s">
        <v>14</v>
      </c>
      <c r="H1078" s="20" t="s">
        <v>15</v>
      </c>
      <c r="I1078" s="20"/>
      <c r="J1078" s="20"/>
      <c r="K1078" s="20"/>
      <c r="L1078" s="20"/>
      <c r="M1078" s="20"/>
      <c r="N1078" s="20"/>
      <c r="O1078" s="20"/>
      <c r="P1078" s="20"/>
      <c r="Q1078" s="20"/>
    </row>
    <row r="1079" spans="1:17" x14ac:dyDescent="0.25">
      <c r="A1079" s="17">
        <v>26078</v>
      </c>
      <c r="B1079" s="18" t="str">
        <f>HYPERLINK("https://www.yenbai.gov.vn/noidung/tintuc/Pages/chi-tiet-tin-tuc.aspx?ItemID=22226&amp;l=Tintrongtinh&amp;lv=4", "UBND Ủy ban nhân dân xã Hát Lừu tỉnh Yên Bái")</f>
        <v>UBND Ủy ban nhân dân xã Hát Lừu tỉnh Yên Bái</v>
      </c>
      <c r="C1079" s="19" t="s">
        <v>12</v>
      </c>
      <c r="D1079" s="21"/>
      <c r="E1079" s="20" t="s">
        <v>14</v>
      </c>
      <c r="F1079" s="20" t="s">
        <v>14</v>
      </c>
      <c r="G1079" s="20" t="s">
        <v>14</v>
      </c>
      <c r="H1079" s="20" t="s">
        <v>14</v>
      </c>
      <c r="I1079" s="20"/>
      <c r="J1079" s="20"/>
      <c r="K1079" s="20"/>
      <c r="L1079" s="20"/>
      <c r="M1079" s="20"/>
      <c r="N1079" s="20"/>
      <c r="O1079" s="20"/>
      <c r="P1079" s="20"/>
      <c r="Q1079" s="20"/>
    </row>
    <row r="1080" spans="1:17" x14ac:dyDescent="0.25">
      <c r="A1080" s="17">
        <v>26079</v>
      </c>
      <c r="B1080" s="18" t="s">
        <v>115</v>
      </c>
      <c r="C1080" s="22" t="s">
        <v>14</v>
      </c>
      <c r="D1080" s="19" t="s">
        <v>13</v>
      </c>
      <c r="E1080" s="20" t="s">
        <v>14</v>
      </c>
      <c r="F1080" s="20" t="s">
        <v>14</v>
      </c>
      <c r="G1080" s="20" t="s">
        <v>14</v>
      </c>
      <c r="H1080" s="20" t="s">
        <v>15</v>
      </c>
      <c r="I1080" s="20"/>
      <c r="J1080" s="20"/>
      <c r="K1080" s="20"/>
      <c r="L1080" s="20"/>
      <c r="M1080" s="20"/>
      <c r="N1080" s="20"/>
      <c r="O1080" s="20"/>
      <c r="P1080" s="20"/>
      <c r="Q1080" s="20"/>
    </row>
    <row r="1081" spans="1:17" x14ac:dyDescent="0.25">
      <c r="A1081" s="17">
        <v>26080</v>
      </c>
      <c r="B1081" s="18" t="str">
        <f>HYPERLINK("https://hoabinh.kontumcity.kontum.gov.vn/", "UBND Ủy ban nhân dân xã Hòa Bình tỉnh Kon Tum")</f>
        <v>UBND Ủy ban nhân dân xã Hòa Bình tỉnh Kon Tum</v>
      </c>
      <c r="C1081" s="19" t="s">
        <v>12</v>
      </c>
      <c r="D1081" s="21"/>
      <c r="E1081" s="20" t="s">
        <v>14</v>
      </c>
      <c r="F1081" s="20" t="s">
        <v>14</v>
      </c>
      <c r="G1081" s="20" t="s">
        <v>14</v>
      </c>
      <c r="H1081" s="20" t="s">
        <v>14</v>
      </c>
      <c r="I1081" s="20"/>
      <c r="J1081" s="20"/>
      <c r="K1081" s="20"/>
      <c r="L1081" s="20"/>
      <c r="M1081" s="20"/>
      <c r="N1081" s="20"/>
      <c r="O1081" s="20"/>
      <c r="P1081" s="20"/>
      <c r="Q1081" s="20"/>
    </row>
    <row r="1082" spans="1:17" x14ac:dyDescent="0.25">
      <c r="A1082" s="17">
        <v>26081</v>
      </c>
      <c r="B1082" s="18" t="s">
        <v>115</v>
      </c>
      <c r="C1082" s="22" t="s">
        <v>14</v>
      </c>
      <c r="D1082" s="19" t="s">
        <v>13</v>
      </c>
      <c r="E1082" s="20" t="s">
        <v>14</v>
      </c>
      <c r="F1082" s="20" t="s">
        <v>14</v>
      </c>
      <c r="G1082" s="20" t="s">
        <v>14</v>
      </c>
      <c r="H1082" s="20" t="s">
        <v>15</v>
      </c>
      <c r="I1082" s="20"/>
      <c r="J1082" s="20"/>
      <c r="K1082" s="20"/>
      <c r="L1082" s="20"/>
      <c r="M1082" s="20"/>
      <c r="N1082" s="20"/>
      <c r="O1082" s="20"/>
      <c r="P1082" s="20"/>
      <c r="Q1082" s="20"/>
    </row>
    <row r="1083" spans="1:17" x14ac:dyDescent="0.25">
      <c r="A1083" s="17">
        <v>26082</v>
      </c>
      <c r="B1083" s="18" t="str">
        <f>HYPERLINK("https://hoabinh.kontumcity.kontum.gov.vn/", "UBND Ủy ban nhân dân xã Hòa Bình tỉnh Kon Tum")</f>
        <v>UBND Ủy ban nhân dân xã Hòa Bình tỉnh Kon Tum</v>
      </c>
      <c r="C1083" s="19" t="s">
        <v>12</v>
      </c>
      <c r="D1083" s="21"/>
      <c r="E1083" s="20" t="s">
        <v>14</v>
      </c>
      <c r="F1083" s="20" t="s">
        <v>14</v>
      </c>
      <c r="G1083" s="20" t="s">
        <v>14</v>
      </c>
      <c r="H1083" s="20" t="s">
        <v>14</v>
      </c>
      <c r="I1083" s="20"/>
      <c r="J1083" s="20"/>
      <c r="K1083" s="20"/>
      <c r="L1083" s="20"/>
      <c r="M1083" s="20"/>
      <c r="N1083" s="20"/>
      <c r="O1083" s="20"/>
      <c r="P1083" s="20"/>
      <c r="Q1083" s="20"/>
    </row>
    <row r="1084" spans="1:17" x14ac:dyDescent="0.25">
      <c r="A1084" s="17">
        <v>26083</v>
      </c>
      <c r="B1084" s="18" t="str">
        <f>HYPERLINK("https://www.facebook.com/322827476213987", "Công an xã Hòa Bình tỉnh Thái Bình")</f>
        <v>Công an xã Hòa Bình tỉnh Thái Bình</v>
      </c>
      <c r="C1084" s="19" t="s">
        <v>12</v>
      </c>
      <c r="D1084" s="19" t="s">
        <v>13</v>
      </c>
      <c r="E1084" s="20" t="s">
        <v>14</v>
      </c>
      <c r="F1084" s="20" t="s">
        <v>14</v>
      </c>
      <c r="G1084" s="20" t="s">
        <v>14</v>
      </c>
      <c r="H1084" s="20" t="s">
        <v>15</v>
      </c>
      <c r="I1084" s="20"/>
      <c r="J1084" s="20"/>
      <c r="K1084" s="20"/>
      <c r="L1084" s="20"/>
      <c r="M1084" s="20"/>
      <c r="N1084" s="20"/>
      <c r="O1084" s="20"/>
      <c r="P1084" s="20"/>
      <c r="Q1084" s="20"/>
    </row>
    <row r="1085" spans="1:17" x14ac:dyDescent="0.25">
      <c r="A1085" s="17">
        <v>26084</v>
      </c>
      <c r="B1085" s="18" t="str">
        <f>HYPERLINK("https://kienxuong.thaibinh.gov.vn/cac-don-vi-hanh-chinh/xa-hoa-binh", "UBND Ủy ban nhân dân xã Hòa Bình tỉnh Thái Bình")</f>
        <v>UBND Ủy ban nhân dân xã Hòa Bình tỉnh Thái Bình</v>
      </c>
      <c r="C1085" s="19" t="s">
        <v>12</v>
      </c>
      <c r="D1085" s="21"/>
      <c r="E1085" s="20" t="s">
        <v>14</v>
      </c>
      <c r="F1085" s="20" t="s">
        <v>14</v>
      </c>
      <c r="G1085" s="20" t="s">
        <v>14</v>
      </c>
      <c r="H1085" s="20" t="s">
        <v>14</v>
      </c>
      <c r="I1085" s="20"/>
      <c r="J1085" s="20"/>
      <c r="K1085" s="20"/>
      <c r="L1085" s="20"/>
      <c r="M1085" s="20"/>
      <c r="N1085" s="20"/>
      <c r="O1085" s="20"/>
      <c r="P1085" s="20"/>
      <c r="Q1085" s="20"/>
    </row>
    <row r="1086" spans="1:17" x14ac:dyDescent="0.25">
      <c r="A1086" s="17">
        <v>26085</v>
      </c>
      <c r="B1086" s="18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1086" s="19" t="s">
        <v>12</v>
      </c>
      <c r="D1086" s="19" t="s">
        <v>13</v>
      </c>
      <c r="E1086" s="20" t="s">
        <v>14</v>
      </c>
      <c r="F1086" s="20" t="s">
        <v>14</v>
      </c>
      <c r="G1086" s="20" t="s">
        <v>14</v>
      </c>
      <c r="H1086" s="20" t="s">
        <v>15</v>
      </c>
      <c r="I1086" s="20"/>
      <c r="J1086" s="20"/>
      <c r="K1086" s="20"/>
      <c r="L1086" s="20"/>
      <c r="M1086" s="20"/>
      <c r="N1086" s="20"/>
      <c r="O1086" s="20"/>
      <c r="P1086" s="20"/>
      <c r="Q1086" s="20"/>
    </row>
    <row r="1087" spans="1:17" x14ac:dyDescent="0.25">
      <c r="A1087" s="17">
        <v>26086</v>
      </c>
      <c r="B1087" s="18" t="str">
        <f>HYPERLINK("https://caibe.tiengiang.gov.vn/xa-hoa-khanh", "UBND Ủy ban nhân dân xã Hòa Khánh tỉnh TIỀN GIANG")</f>
        <v>UBND Ủy ban nhân dân xã Hòa Khánh tỉnh TIỀN GIANG</v>
      </c>
      <c r="C1087" s="19" t="s">
        <v>12</v>
      </c>
      <c r="D1087" s="21"/>
      <c r="E1087" s="20" t="s">
        <v>14</v>
      </c>
      <c r="F1087" s="20" t="s">
        <v>14</v>
      </c>
      <c r="G1087" s="20" t="s">
        <v>14</v>
      </c>
      <c r="H1087" s="20" t="s">
        <v>14</v>
      </c>
      <c r="I1087" s="20"/>
      <c r="J1087" s="20"/>
      <c r="K1087" s="20"/>
      <c r="L1087" s="20"/>
      <c r="M1087" s="20"/>
      <c r="N1087" s="20"/>
      <c r="O1087" s="20"/>
      <c r="P1087" s="20"/>
      <c r="Q1087" s="20"/>
    </row>
    <row r="1088" spans="1:17" x14ac:dyDescent="0.25">
      <c r="A1088" s="17">
        <v>26087</v>
      </c>
      <c r="B1088" s="18" t="str">
        <f>HYPERLINK("https://www.facebook.com/ConganxaHoaMyDong/", "Công an xã Hòa Mỹ Đông _x000D__x000D_
 _x000D__x000D_
  tỉnh Phú Yên")</f>
        <v>Công an xã Hòa Mỹ Đông _x000D__x000D_
 _x000D__x000D_
  tỉnh Phú Yên</v>
      </c>
      <c r="C1088" s="19" t="s">
        <v>12</v>
      </c>
      <c r="D1088" s="19" t="s">
        <v>13</v>
      </c>
      <c r="E1088" s="20" t="s">
        <v>14</v>
      </c>
      <c r="F1088" s="20" t="s">
        <v>14</v>
      </c>
      <c r="G1088" s="20" t="s">
        <v>14</v>
      </c>
      <c r="H1088" s="20" t="s">
        <v>15</v>
      </c>
      <c r="I1088" s="20"/>
      <c r="J1088" s="20"/>
      <c r="K1088" s="20"/>
      <c r="L1088" s="20"/>
      <c r="M1088" s="20"/>
      <c r="N1088" s="20"/>
      <c r="O1088" s="20"/>
      <c r="P1088" s="20"/>
      <c r="Q1088" s="20"/>
    </row>
    <row r="1089" spans="1:17" x14ac:dyDescent="0.25">
      <c r="A1089" s="17">
        <v>26088</v>
      </c>
      <c r="B1089" s="18" t="str">
        <f>HYPERLINK("http://hoamydong.tayhoa.phuyen.gov.vn/", "UBND Ủy ban nhân dân xã Hòa Mỹ Đông _x000D__x000D_
 _x000D__x000D_
  tỉnh Phú Yên")</f>
        <v>UBND Ủy ban nhân dân xã Hòa Mỹ Đông _x000D__x000D_
 _x000D__x000D_
  tỉnh Phú Yên</v>
      </c>
      <c r="C1089" s="19" t="s">
        <v>12</v>
      </c>
      <c r="D1089" s="21"/>
      <c r="E1089" s="20" t="s">
        <v>14</v>
      </c>
      <c r="F1089" s="20" t="s">
        <v>14</v>
      </c>
      <c r="G1089" s="20" t="s">
        <v>14</v>
      </c>
      <c r="H1089" s="20" t="s">
        <v>14</v>
      </c>
      <c r="I1089" s="20"/>
      <c r="J1089" s="20"/>
      <c r="K1089" s="20"/>
      <c r="L1089" s="20"/>
      <c r="M1089" s="20"/>
      <c r="N1089" s="20"/>
      <c r="O1089" s="20"/>
      <c r="P1089" s="20"/>
      <c r="Q1089" s="20"/>
    </row>
    <row r="1090" spans="1:17" x14ac:dyDescent="0.25">
      <c r="A1090" s="17">
        <v>26089</v>
      </c>
      <c r="B1090" s="18" t="str">
        <f>HYPERLINK("https://www.facebook.com/p/C%C3%B4ng-an-x%C3%A3-H%C3%B2a-T%C3%A2n-huy%E1%BB%87n-C%E1%BA%A7u-K%C3%A8-t%E1%BB%89nh-Tr%C3%A0-Vinh-100075730311833/", "Công an xã Hòa Tân tỉnh Trà Vinh")</f>
        <v>Công an xã Hòa Tân tỉnh Trà Vinh</v>
      </c>
      <c r="C1090" s="19" t="s">
        <v>12</v>
      </c>
      <c r="D1090" s="19" t="s">
        <v>13</v>
      </c>
      <c r="E1090" s="20" t="s">
        <v>14</v>
      </c>
      <c r="F1090" s="20" t="s">
        <v>14</v>
      </c>
      <c r="G1090" s="20" t="s">
        <v>14</v>
      </c>
      <c r="H1090" s="20" t="s">
        <v>15</v>
      </c>
      <c r="I1090" s="20"/>
      <c r="J1090" s="20"/>
      <c r="K1090" s="20"/>
      <c r="L1090" s="20"/>
      <c r="M1090" s="20"/>
      <c r="N1090" s="20"/>
      <c r="O1090" s="20"/>
      <c r="P1090" s="20"/>
      <c r="Q1090" s="20"/>
    </row>
    <row r="1091" spans="1:17" x14ac:dyDescent="0.25">
      <c r="A1091" s="17">
        <v>26090</v>
      </c>
      <c r="B1091" s="18" t="str">
        <f>HYPERLINK("https://hoatan.cauke.travinh.gov.vn/", "UBND Ủy ban nhân dân xã Hòa Tân tỉnh Trà Vinh")</f>
        <v>UBND Ủy ban nhân dân xã Hòa Tân tỉnh Trà Vinh</v>
      </c>
      <c r="C1091" s="19" t="s">
        <v>12</v>
      </c>
      <c r="D1091" s="21"/>
      <c r="E1091" s="20" t="s">
        <v>14</v>
      </c>
      <c r="F1091" s="20" t="s">
        <v>14</v>
      </c>
      <c r="G1091" s="20" t="s">
        <v>14</v>
      </c>
      <c r="H1091" s="20" t="s">
        <v>14</v>
      </c>
      <c r="I1091" s="20"/>
      <c r="J1091" s="20"/>
      <c r="K1091" s="20"/>
      <c r="L1091" s="20"/>
      <c r="M1091" s="20"/>
      <c r="N1091" s="20"/>
      <c r="O1091" s="20"/>
      <c r="P1091" s="20"/>
      <c r="Q1091" s="20"/>
    </row>
    <row r="1092" spans="1:17" x14ac:dyDescent="0.25">
      <c r="A1092" s="17">
        <v>26091</v>
      </c>
      <c r="B1092" s="18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1092" s="19" t="s">
        <v>12</v>
      </c>
      <c r="D1092" s="19" t="s">
        <v>13</v>
      </c>
      <c r="E1092" s="20" t="s">
        <v>14</v>
      </c>
      <c r="F1092" s="20" t="s">
        <v>14</v>
      </c>
      <c r="G1092" s="20" t="s">
        <v>14</v>
      </c>
      <c r="H1092" s="20" t="s">
        <v>15</v>
      </c>
      <c r="I1092" s="20"/>
      <c r="J1092" s="20"/>
      <c r="K1092" s="20"/>
      <c r="L1092" s="20"/>
      <c r="M1092" s="20"/>
      <c r="N1092" s="20"/>
      <c r="O1092" s="20"/>
      <c r="P1092" s="20"/>
      <c r="Q1092" s="20"/>
    </row>
    <row r="1093" spans="1:17" x14ac:dyDescent="0.25">
      <c r="A1093" s="17">
        <v>26092</v>
      </c>
      <c r="B1093" s="18" t="str">
        <f>HYPERLINK("https://hoathanh.vinhlong.gov.vn/", "UBND Ủy ban nhân dân xã Hòa Thạnh tỉnh Vĩnh Long")</f>
        <v>UBND Ủy ban nhân dân xã Hòa Thạnh tỉnh Vĩnh Long</v>
      </c>
      <c r="C1093" s="19" t="s">
        <v>12</v>
      </c>
      <c r="D1093" s="21"/>
      <c r="E1093" s="20" t="s">
        <v>14</v>
      </c>
      <c r="F1093" s="20" t="s">
        <v>14</v>
      </c>
      <c r="G1093" s="20" t="s">
        <v>14</v>
      </c>
      <c r="H1093" s="20" t="s">
        <v>14</v>
      </c>
      <c r="I1093" s="20"/>
      <c r="J1093" s="20"/>
      <c r="K1093" s="20"/>
      <c r="L1093" s="20"/>
      <c r="M1093" s="20"/>
      <c r="N1093" s="20"/>
      <c r="O1093" s="20"/>
      <c r="P1093" s="20"/>
      <c r="Q1093" s="20"/>
    </row>
    <row r="1094" spans="1:17" x14ac:dyDescent="0.25">
      <c r="A1094" s="17">
        <v>26093</v>
      </c>
      <c r="B1094" s="18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1094" s="19" t="s">
        <v>12</v>
      </c>
      <c r="D1094" s="19" t="s">
        <v>13</v>
      </c>
      <c r="E1094" s="20" t="s">
        <v>14</v>
      </c>
      <c r="F1094" s="20" t="s">
        <v>14</v>
      </c>
      <c r="G1094" s="20" t="s">
        <v>14</v>
      </c>
      <c r="H1094" s="20" t="s">
        <v>15</v>
      </c>
      <c r="I1094" s="20"/>
      <c r="J1094" s="20"/>
      <c r="K1094" s="20"/>
      <c r="L1094" s="20"/>
      <c r="M1094" s="20"/>
      <c r="N1094" s="20"/>
      <c r="O1094" s="20"/>
      <c r="P1094" s="20"/>
      <c r="Q1094" s="20"/>
    </row>
    <row r="1095" spans="1:17" x14ac:dyDescent="0.25">
      <c r="A1095" s="17">
        <v>26094</v>
      </c>
      <c r="B1095" s="18" t="str">
        <f>HYPERLINK("https://hoathanh.vinhlong.gov.vn/", "UBND Ủy ban nhân dân xã Hòa Thạnh tỉnh Vĩnh Long")</f>
        <v>UBND Ủy ban nhân dân xã Hòa Thạnh tỉnh Vĩnh Long</v>
      </c>
      <c r="C1095" s="19" t="s">
        <v>12</v>
      </c>
      <c r="D1095" s="21"/>
      <c r="E1095" s="20" t="s">
        <v>14</v>
      </c>
      <c r="F1095" s="20" t="s">
        <v>14</v>
      </c>
      <c r="G1095" s="20" t="s">
        <v>14</v>
      </c>
      <c r="H1095" s="20" t="s">
        <v>14</v>
      </c>
      <c r="I1095" s="20"/>
      <c r="J1095" s="20"/>
      <c r="K1095" s="20"/>
      <c r="L1095" s="20"/>
      <c r="M1095" s="20"/>
      <c r="N1095" s="20"/>
      <c r="O1095" s="20"/>
      <c r="P1095" s="20"/>
      <c r="Q1095" s="20"/>
    </row>
    <row r="1096" spans="1:17" x14ac:dyDescent="0.25">
      <c r="A1096" s="17">
        <v>26095</v>
      </c>
      <c r="B1096" s="18" t="s">
        <v>116</v>
      </c>
      <c r="C1096" s="22" t="s">
        <v>14</v>
      </c>
      <c r="D1096" s="19" t="s">
        <v>13</v>
      </c>
      <c r="E1096" s="20" t="s">
        <v>14</v>
      </c>
      <c r="F1096" s="20" t="s">
        <v>14</v>
      </c>
      <c r="G1096" s="20" t="s">
        <v>14</v>
      </c>
      <c r="H1096" s="20" t="s">
        <v>15</v>
      </c>
      <c r="I1096" s="20"/>
      <c r="J1096" s="20"/>
      <c r="K1096" s="20"/>
      <c r="L1096" s="20"/>
      <c r="M1096" s="20"/>
      <c r="N1096" s="20"/>
      <c r="O1096" s="20"/>
      <c r="P1096" s="20"/>
      <c r="Q1096" s="20"/>
    </row>
    <row r="1097" spans="1:17" x14ac:dyDescent="0.25">
      <c r="A1097" s="17">
        <v>26096</v>
      </c>
      <c r="B1097" s="18" t="str">
        <f>HYPERLINK("https://www.bacninh.gov.vn/web/ubnd-xa-hoa-tien", "UBND Ủy ban nhân dân xã Hòa Tiến tỉnh Bắc Giang")</f>
        <v>UBND Ủy ban nhân dân xã Hòa Tiến tỉnh Bắc Giang</v>
      </c>
      <c r="C1097" s="19" t="s">
        <v>12</v>
      </c>
      <c r="D1097" s="21"/>
      <c r="E1097" s="20" t="s">
        <v>14</v>
      </c>
      <c r="F1097" s="20" t="s">
        <v>14</v>
      </c>
      <c r="G1097" s="20" t="s">
        <v>14</v>
      </c>
      <c r="H1097" s="20" t="s">
        <v>14</v>
      </c>
      <c r="I1097" s="20"/>
      <c r="J1097" s="20"/>
      <c r="K1097" s="20"/>
      <c r="L1097" s="20"/>
      <c r="M1097" s="20"/>
      <c r="N1097" s="20"/>
      <c r="O1097" s="20"/>
      <c r="P1097" s="20"/>
      <c r="Q1097" s="20"/>
    </row>
    <row r="1098" spans="1:17" x14ac:dyDescent="0.25">
      <c r="A1098" s="17">
        <v>26097</v>
      </c>
      <c r="B1098" s="18" t="s">
        <v>117</v>
      </c>
      <c r="C1098" s="22" t="s">
        <v>14</v>
      </c>
      <c r="D1098" s="19" t="s">
        <v>13</v>
      </c>
      <c r="E1098" s="20" t="s">
        <v>14</v>
      </c>
      <c r="F1098" s="20" t="s">
        <v>14</v>
      </c>
      <c r="G1098" s="20" t="s">
        <v>14</v>
      </c>
      <c r="H1098" s="20" t="s">
        <v>15</v>
      </c>
      <c r="I1098" s="20"/>
      <c r="J1098" s="20"/>
      <c r="K1098" s="20"/>
      <c r="L1098" s="20"/>
      <c r="M1098" s="20"/>
      <c r="N1098" s="20"/>
      <c r="O1098" s="20"/>
      <c r="P1098" s="20"/>
      <c r="Q1098" s="20"/>
    </row>
    <row r="1099" spans="1:17" x14ac:dyDescent="0.25">
      <c r="A1099" s="17">
        <v>26098</v>
      </c>
      <c r="B1099" s="18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1099" s="19" t="s">
        <v>12</v>
      </c>
      <c r="D1099" s="21"/>
      <c r="E1099" s="20" t="s">
        <v>14</v>
      </c>
      <c r="F1099" s="20" t="s">
        <v>14</v>
      </c>
      <c r="G1099" s="20" t="s">
        <v>14</v>
      </c>
      <c r="H1099" s="20" t="s">
        <v>14</v>
      </c>
      <c r="I1099" s="20"/>
      <c r="J1099" s="20"/>
      <c r="K1099" s="20"/>
      <c r="L1099" s="20"/>
      <c r="M1099" s="20"/>
      <c r="N1099" s="20"/>
      <c r="O1099" s="20"/>
      <c r="P1099" s="20"/>
      <c r="Q1099" s="20"/>
    </row>
    <row r="1100" spans="1:17" x14ac:dyDescent="0.25">
      <c r="A1100" s="17">
        <v>26099</v>
      </c>
      <c r="B1100" s="18" t="str">
        <f>HYPERLINK("https://www.facebook.com/202530207959687", "Công an xã Hùng Long _x000D__x000D_
 _x000D__x000D_
  tỉnh Phú Thọ")</f>
        <v>Công an xã Hùng Long _x000D__x000D_
 _x000D__x000D_
  tỉnh Phú Thọ</v>
      </c>
      <c r="C1100" s="19" t="s">
        <v>12</v>
      </c>
      <c r="D1100" s="19" t="s">
        <v>13</v>
      </c>
      <c r="E1100" s="20" t="s">
        <v>14</v>
      </c>
      <c r="F1100" s="20" t="s">
        <v>14</v>
      </c>
      <c r="G1100" s="20" t="s">
        <v>14</v>
      </c>
      <c r="H1100" s="20" t="s">
        <v>15</v>
      </c>
      <c r="I1100" s="20"/>
      <c r="J1100" s="20"/>
      <c r="K1100" s="20"/>
      <c r="L1100" s="20"/>
      <c r="M1100" s="20"/>
      <c r="N1100" s="20"/>
      <c r="O1100" s="20"/>
      <c r="P1100" s="20"/>
      <c r="Q1100" s="20"/>
    </row>
    <row r="1101" spans="1:17" x14ac:dyDescent="0.25">
      <c r="A1101" s="17">
        <v>26100</v>
      </c>
      <c r="B1101" s="18" t="str">
        <f>HYPERLINK("https://doanhung.phutho.gov.vn/Chuyen-muc-tin/Chi-tiet-tin/tabid/92/title/1693/ctitle/173/language/vi-VN/Default.aspx", "UBND Ủy ban nhân dân xã Hùng Long _x000D__x000D_
 _x000D__x000D_
  tỉnh Phú Thọ")</f>
        <v>UBND Ủy ban nhân dân xã Hùng Long _x000D__x000D_
 _x000D__x000D_
  tỉnh Phú Thọ</v>
      </c>
      <c r="C1101" s="19" t="s">
        <v>12</v>
      </c>
      <c r="D1101" s="21"/>
      <c r="E1101" s="20" t="s">
        <v>14</v>
      </c>
      <c r="F1101" s="20" t="s">
        <v>14</v>
      </c>
      <c r="G1101" s="20" t="s">
        <v>14</v>
      </c>
      <c r="H1101" s="20" t="s">
        <v>14</v>
      </c>
      <c r="I1101" s="20"/>
      <c r="J1101" s="20"/>
      <c r="K1101" s="20"/>
      <c r="L1101" s="20"/>
      <c r="M1101" s="20"/>
      <c r="N1101" s="20"/>
      <c r="O1101" s="20"/>
      <c r="P1101" s="20"/>
      <c r="Q1101" s="20"/>
    </row>
    <row r="1102" spans="1:17" x14ac:dyDescent="0.25">
      <c r="A1102" s="17">
        <v>26101</v>
      </c>
      <c r="B1102" s="18" t="s">
        <v>118</v>
      </c>
      <c r="C1102" s="22" t="s">
        <v>14</v>
      </c>
      <c r="D1102" s="19" t="s">
        <v>13</v>
      </c>
      <c r="E1102" s="20" t="s">
        <v>14</v>
      </c>
      <c r="F1102" s="20" t="s">
        <v>14</v>
      </c>
      <c r="G1102" s="20" t="s">
        <v>14</v>
      </c>
      <c r="H1102" s="20" t="s">
        <v>15</v>
      </c>
      <c r="I1102" s="20"/>
      <c r="J1102" s="20"/>
      <c r="K1102" s="20"/>
      <c r="L1102" s="20"/>
      <c r="M1102" s="20"/>
      <c r="N1102" s="20"/>
      <c r="O1102" s="20"/>
      <c r="P1102" s="20"/>
      <c r="Q1102" s="20"/>
    </row>
    <row r="1103" spans="1:17" x14ac:dyDescent="0.25">
      <c r="A1103" s="17">
        <v>26102</v>
      </c>
      <c r="B1103" s="18" t="str">
        <f>HYPERLINK("https://m.chiemhoa.gov.vn/ubnd-xa-thi-tran.html", "UBND Ủy ban nhân dân xã Hùng Mỹ tỉnh Tuyên Quang")</f>
        <v>UBND Ủy ban nhân dân xã Hùng Mỹ tỉnh Tuyên Quang</v>
      </c>
      <c r="C1103" s="19" t="s">
        <v>12</v>
      </c>
      <c r="D1103" s="21"/>
      <c r="E1103" s="20" t="s">
        <v>14</v>
      </c>
      <c r="F1103" s="20" t="s">
        <v>14</v>
      </c>
      <c r="G1103" s="20" t="s">
        <v>14</v>
      </c>
      <c r="H1103" s="20" t="s">
        <v>14</v>
      </c>
      <c r="I1103" s="20"/>
      <c r="J1103" s="20"/>
      <c r="K1103" s="20"/>
      <c r="L1103" s="20"/>
      <c r="M1103" s="20"/>
      <c r="N1103" s="20"/>
      <c r="O1103" s="20"/>
      <c r="P1103" s="20"/>
      <c r="Q1103" s="20"/>
    </row>
    <row r="1104" spans="1:17" x14ac:dyDescent="0.25">
      <c r="A1104" s="17">
        <v>26103</v>
      </c>
      <c r="B1104" s="18" t="str">
        <f>HYPERLINK("https://www.facebook.com/p/C%C3%B4ng-An-X%C3%A3-H%C3%B9ng-S%C6%A1n-100064748203792/", "Công an xã Hùng Sơn _x000D__x000D_
 _x000D__x000D_
  tỉnh Hòa Bình")</f>
        <v>Công an xã Hùng Sơn _x000D__x000D_
 _x000D__x000D_
  tỉnh Hòa Bình</v>
      </c>
      <c r="C1104" s="19" t="s">
        <v>12</v>
      </c>
      <c r="D1104" s="19" t="s">
        <v>13</v>
      </c>
      <c r="E1104" s="20" t="s">
        <v>14</v>
      </c>
      <c r="F1104" s="20" t="s">
        <v>14</v>
      </c>
      <c r="G1104" s="20" t="s">
        <v>14</v>
      </c>
      <c r="H1104" s="20" t="s">
        <v>15</v>
      </c>
      <c r="I1104" s="20"/>
      <c r="J1104" s="20"/>
      <c r="K1104" s="20"/>
      <c r="L1104" s="20"/>
      <c r="M1104" s="20"/>
      <c r="N1104" s="20"/>
      <c r="O1104" s="20"/>
      <c r="P1104" s="20"/>
      <c r="Q1104" s="20"/>
    </row>
    <row r="1105" spans="1:17" x14ac:dyDescent="0.25">
      <c r="A1105" s="17">
        <v>26104</v>
      </c>
      <c r="B1105" s="18" t="str">
        <f>HYPERLINK("https://hungson.hiephoa.bacgiang.gov.vn/", "UBND Ủy ban nhân dân xã Hùng Sơn _x000D__x000D_
 _x000D__x000D_
  tỉnh Hòa Bình")</f>
        <v>UBND Ủy ban nhân dân xã Hùng Sơn _x000D__x000D_
 _x000D__x000D_
  tỉnh Hòa Bình</v>
      </c>
      <c r="C1105" s="19" t="s">
        <v>12</v>
      </c>
      <c r="D1105" s="21"/>
      <c r="E1105" s="20" t="s">
        <v>14</v>
      </c>
      <c r="F1105" s="20" t="s">
        <v>14</v>
      </c>
      <c r="G1105" s="20" t="s">
        <v>14</v>
      </c>
      <c r="H1105" s="20" t="s">
        <v>14</v>
      </c>
      <c r="I1105" s="20"/>
      <c r="J1105" s="20"/>
      <c r="K1105" s="20"/>
      <c r="L1105" s="20"/>
      <c r="M1105" s="20"/>
      <c r="N1105" s="20"/>
      <c r="O1105" s="20"/>
      <c r="P1105" s="20"/>
      <c r="Q1105" s="20"/>
    </row>
    <row r="1106" spans="1:17" x14ac:dyDescent="0.25">
      <c r="A1106" s="17">
        <v>26105</v>
      </c>
      <c r="B1106" s="18" t="str">
        <f>HYPERLINK("https://www.facebook.com/p/C%C3%B4ng-an-x%C3%A3-H%C3%B9ng-S%C6%A1n-huy%E1%BB%87n-Anh-S%C6%A1n-t%E1%BB%89nh-Ngh%E1%BB%87-An-100069096802627/", "Công an xã Hùng Sơn _x000D__x000D_
 _x000D__x000D_
  tỉnh Nghệ An")</f>
        <v>Công an xã Hùng Sơn _x000D__x000D_
 _x000D__x000D_
  tỉnh Nghệ An</v>
      </c>
      <c r="C1106" s="19" t="s">
        <v>12</v>
      </c>
      <c r="D1106" s="19" t="s">
        <v>13</v>
      </c>
      <c r="E1106" s="20" t="s">
        <v>14</v>
      </c>
      <c r="F1106" s="20" t="s">
        <v>14</v>
      </c>
      <c r="G1106" s="20" t="s">
        <v>14</v>
      </c>
      <c r="H1106" s="20" t="s">
        <v>15</v>
      </c>
      <c r="I1106" s="20"/>
      <c r="J1106" s="20"/>
      <c r="K1106" s="20"/>
      <c r="L1106" s="20"/>
      <c r="M1106" s="20"/>
      <c r="N1106" s="20"/>
      <c r="O1106" s="20"/>
      <c r="P1106" s="20"/>
      <c r="Q1106" s="20"/>
    </row>
    <row r="1107" spans="1:17" x14ac:dyDescent="0.25">
      <c r="A1107" s="17">
        <v>26106</v>
      </c>
      <c r="B1107" s="18" t="str">
        <f>HYPERLINK("https://hungson.anhson.nghean.gov.vn/", "UBND Ủy ban nhân dân xã Hùng Sơn _x000D__x000D_
 _x000D__x000D_
  tỉnh Nghệ An")</f>
        <v>UBND Ủy ban nhân dân xã Hùng Sơn _x000D__x000D_
 _x000D__x000D_
  tỉnh Nghệ An</v>
      </c>
      <c r="C1107" s="19" t="s">
        <v>12</v>
      </c>
      <c r="D1107" s="21"/>
      <c r="E1107" s="20" t="s">
        <v>14</v>
      </c>
      <c r="F1107" s="20" t="s">
        <v>14</v>
      </c>
      <c r="G1107" s="20" t="s">
        <v>14</v>
      </c>
      <c r="H1107" s="20" t="s">
        <v>14</v>
      </c>
      <c r="I1107" s="20"/>
      <c r="J1107" s="20"/>
      <c r="K1107" s="20"/>
      <c r="L1107" s="20"/>
      <c r="M1107" s="20"/>
      <c r="N1107" s="20"/>
      <c r="O1107" s="20"/>
      <c r="P1107" s="20"/>
      <c r="Q1107" s="20"/>
    </row>
    <row r="1108" spans="1:17" x14ac:dyDescent="0.25">
      <c r="A1108" s="17">
        <v>26107</v>
      </c>
      <c r="B1108" s="18" t="str">
        <f>HYPERLINK("https://www.facebook.com/p/C%C3%B4ng-An-X%C3%A3-H%C3%B9ng-Ti%E1%BA%BFn-Kim-S%C6%A1n-100077768989513/", "Công an xã Hùng Tiến tỉnh Ninh Bình")</f>
        <v>Công an xã Hùng Tiến tỉnh Ninh Bình</v>
      </c>
      <c r="C1108" s="19" t="s">
        <v>12</v>
      </c>
      <c r="D1108" s="19" t="s">
        <v>13</v>
      </c>
      <c r="E1108" s="20" t="s">
        <v>14</v>
      </c>
      <c r="F1108" s="20" t="s">
        <v>14</v>
      </c>
      <c r="G1108" s="20" t="s">
        <v>14</v>
      </c>
      <c r="H1108" s="20" t="s">
        <v>15</v>
      </c>
      <c r="I1108" s="20"/>
      <c r="J1108" s="20"/>
      <c r="K1108" s="20"/>
      <c r="L1108" s="20"/>
      <c r="M1108" s="20"/>
      <c r="N1108" s="20"/>
      <c r="O1108" s="20"/>
      <c r="P1108" s="20"/>
      <c r="Q1108" s="20"/>
    </row>
    <row r="1109" spans="1:17" x14ac:dyDescent="0.25">
      <c r="A1109" s="17">
        <v>26108</v>
      </c>
      <c r="B1109" s="18" t="str">
        <f>HYPERLINK("https://kimson.ninhbinh.gov.vn/gioi-thieu/xa-hung-tien", "UBND Ủy ban nhân dân xã Hùng Tiến tỉnh Ninh Bình")</f>
        <v>UBND Ủy ban nhân dân xã Hùng Tiến tỉnh Ninh Bình</v>
      </c>
      <c r="C1109" s="19" t="s">
        <v>12</v>
      </c>
      <c r="D1109" s="21"/>
      <c r="E1109" s="20" t="s">
        <v>14</v>
      </c>
      <c r="F1109" s="20" t="s">
        <v>14</v>
      </c>
      <c r="G1109" s="20" t="s">
        <v>14</v>
      </c>
      <c r="H1109" s="20" t="s">
        <v>14</v>
      </c>
      <c r="I1109" s="20"/>
      <c r="J1109" s="20"/>
      <c r="K1109" s="20"/>
      <c r="L1109" s="20"/>
      <c r="M1109" s="20"/>
      <c r="N1109" s="20"/>
      <c r="O1109" s="20"/>
      <c r="P1109" s="20"/>
      <c r="Q1109" s="20"/>
    </row>
    <row r="1110" spans="1:17" x14ac:dyDescent="0.25">
      <c r="A1110" s="17">
        <v>26109</v>
      </c>
      <c r="B1110" s="18" t="str">
        <f>HYPERLINK("https://www.facebook.com/p/C%C3%B4ng-An-X%C3%A3-H%C3%B9ng-Ti%E1%BA%BFn-Kim-S%C6%A1n-100077768989513/", "Công an xã Hùng Tiến _x000D__x000D_
 _x000D__x000D_
  tỉnh Ninh Bình")</f>
        <v>Công an xã Hùng Tiến _x000D__x000D_
 _x000D__x000D_
  tỉnh Ninh Bình</v>
      </c>
      <c r="C1110" s="19" t="s">
        <v>12</v>
      </c>
      <c r="D1110" s="19" t="s">
        <v>13</v>
      </c>
      <c r="E1110" s="20" t="s">
        <v>14</v>
      </c>
      <c r="F1110" s="20" t="s">
        <v>14</v>
      </c>
      <c r="G1110" s="20" t="s">
        <v>14</v>
      </c>
      <c r="H1110" s="20" t="s">
        <v>15</v>
      </c>
      <c r="I1110" s="20"/>
      <c r="J1110" s="20"/>
      <c r="K1110" s="20"/>
      <c r="L1110" s="20"/>
      <c r="M1110" s="20"/>
      <c r="N1110" s="20"/>
      <c r="O1110" s="20"/>
      <c r="P1110" s="20"/>
      <c r="Q1110" s="20"/>
    </row>
    <row r="1111" spans="1:17" x14ac:dyDescent="0.25">
      <c r="A1111" s="17">
        <v>26110</v>
      </c>
      <c r="B1111" s="18" t="str">
        <f>HYPERLINK("https://kimson.ninhbinh.gov.vn/gioi-thieu/xa-hung-tien", "UBND Ủy ban nhân dân xã Hùng Tiến _x000D__x000D_
 _x000D__x000D_
  tỉnh Ninh Bình")</f>
        <v>UBND Ủy ban nhân dân xã Hùng Tiến _x000D__x000D_
 _x000D__x000D_
  tỉnh Ninh Bình</v>
      </c>
      <c r="C1111" s="19" t="s">
        <v>12</v>
      </c>
      <c r="D1111" s="21"/>
      <c r="E1111" s="20" t="s">
        <v>14</v>
      </c>
      <c r="F1111" s="20" t="s">
        <v>14</v>
      </c>
      <c r="G1111" s="20" t="s">
        <v>14</v>
      </c>
      <c r="H1111" s="20" t="s">
        <v>14</v>
      </c>
      <c r="I1111" s="20"/>
      <c r="J1111" s="20"/>
      <c r="K1111" s="20"/>
      <c r="L1111" s="20"/>
      <c r="M1111" s="20"/>
      <c r="N1111" s="20"/>
      <c r="O1111" s="20"/>
      <c r="P1111" s="20"/>
      <c r="Q1111" s="20"/>
    </row>
    <row r="1112" spans="1:17" x14ac:dyDescent="0.25">
      <c r="A1112" s="17">
        <v>26111</v>
      </c>
      <c r="B1112" s="18" t="s">
        <v>119</v>
      </c>
      <c r="C1112" s="22" t="s">
        <v>14</v>
      </c>
      <c r="D1112" s="19" t="s">
        <v>13</v>
      </c>
      <c r="E1112" s="20" t="s">
        <v>14</v>
      </c>
      <c r="F1112" s="20" t="s">
        <v>14</v>
      </c>
      <c r="G1112" s="20" t="s">
        <v>14</v>
      </c>
      <c r="H1112" s="20" t="s">
        <v>15</v>
      </c>
      <c r="I1112" s="20"/>
      <c r="J1112" s="20"/>
      <c r="K1112" s="20"/>
      <c r="L1112" s="20"/>
      <c r="M1112" s="20"/>
      <c r="N1112" s="20"/>
      <c r="O1112" s="20"/>
      <c r="P1112" s="20"/>
      <c r="Q1112" s="20"/>
    </row>
    <row r="1113" spans="1:17" x14ac:dyDescent="0.25">
      <c r="A1113" s="17">
        <v>26112</v>
      </c>
      <c r="B1113" s="18" t="str">
        <f>HYPERLINK("https://doanhung.phutho.gov.vn/Chuyen-muc-tin/Chi-tiet-tin/tabid/92/title/10034/ctitle/18/Default.aspx", "UBND Ủy ban nhân dân xã Hùng Xuyên tỉnh Phú Thọ")</f>
        <v>UBND Ủy ban nhân dân xã Hùng Xuyên tỉnh Phú Thọ</v>
      </c>
      <c r="C1113" s="19" t="s">
        <v>12</v>
      </c>
      <c r="D1113" s="21"/>
      <c r="E1113" s="20" t="s">
        <v>14</v>
      </c>
      <c r="F1113" s="20" t="s">
        <v>14</v>
      </c>
      <c r="G1113" s="20" t="s">
        <v>14</v>
      </c>
      <c r="H1113" s="20" t="s">
        <v>14</v>
      </c>
      <c r="I1113" s="20"/>
      <c r="J1113" s="20"/>
      <c r="K1113" s="20"/>
      <c r="L1113" s="20"/>
      <c r="M1113" s="20"/>
      <c r="N1113" s="20"/>
      <c r="O1113" s="20"/>
      <c r="P1113" s="20"/>
      <c r="Q1113" s="20"/>
    </row>
    <row r="1114" spans="1:17" x14ac:dyDescent="0.25">
      <c r="A1114" s="17">
        <v>26113</v>
      </c>
      <c r="B1114" s="18" t="s">
        <v>257</v>
      </c>
      <c r="C1114" s="22" t="s">
        <v>14</v>
      </c>
      <c r="D1114" s="19" t="s">
        <v>13</v>
      </c>
      <c r="E1114" s="20" t="s">
        <v>14</v>
      </c>
      <c r="F1114" s="20" t="s">
        <v>14</v>
      </c>
      <c r="G1114" s="20" t="s">
        <v>14</v>
      </c>
      <c r="H1114" s="20" t="s">
        <v>15</v>
      </c>
      <c r="I1114" s="20"/>
      <c r="J1114" s="20"/>
      <c r="K1114" s="20"/>
      <c r="L1114" s="20"/>
      <c r="M1114" s="20"/>
      <c r="N1114" s="20"/>
      <c r="O1114" s="20"/>
      <c r="P1114" s="20"/>
      <c r="Q1114" s="20"/>
    </row>
    <row r="1115" spans="1:17" x14ac:dyDescent="0.25">
      <c r="A1115" s="17">
        <v>26114</v>
      </c>
      <c r="B1115" s="18" t="str">
        <f>HYPERLINK("https://huyensathay.kontum.gov.vn/ubnd-cac-xa,-thi-tran/UBND-xa-Ho-Moong-321", "UBND Ủy ban nhân dân xã Hơ Moong _x000D__x000D_
 _x000D__x000D_
  tỉnh Kon Tum")</f>
        <v>UBND Ủy ban nhân dân xã Hơ Moong _x000D__x000D_
 _x000D__x000D_
  tỉnh Kon Tum</v>
      </c>
      <c r="C1115" s="19" t="s">
        <v>12</v>
      </c>
      <c r="D1115" s="21"/>
      <c r="E1115" s="20" t="s">
        <v>14</v>
      </c>
      <c r="F1115" s="20" t="s">
        <v>14</v>
      </c>
      <c r="G1115" s="20" t="s">
        <v>14</v>
      </c>
      <c r="H1115" s="20" t="s">
        <v>14</v>
      </c>
      <c r="I1115" s="20"/>
      <c r="J1115" s="20"/>
      <c r="K1115" s="20"/>
      <c r="L1115" s="20"/>
      <c r="M1115" s="20"/>
      <c r="N1115" s="20"/>
      <c r="O1115" s="20"/>
      <c r="P1115" s="20"/>
      <c r="Q1115" s="20"/>
    </row>
    <row r="1116" spans="1:17" x14ac:dyDescent="0.25">
      <c r="A1116" s="17">
        <v>26115</v>
      </c>
      <c r="B1116" s="18" t="str">
        <f>HYPERLINK("https://www.facebook.com/Ubndxahuongcan/?locale=vi_VN", "Công an xã Hương Cần _x000D__x000D_
 _x000D__x000D_
  tỉnh Phú Thọ")</f>
        <v>Công an xã Hương Cần _x000D__x000D_
 _x000D__x000D_
  tỉnh Phú Thọ</v>
      </c>
      <c r="C1116" s="19" t="s">
        <v>12</v>
      </c>
      <c r="D1116" s="19" t="s">
        <v>13</v>
      </c>
      <c r="E1116" s="20" t="s">
        <v>14</v>
      </c>
      <c r="F1116" s="20" t="s">
        <v>14</v>
      </c>
      <c r="G1116" s="20" t="s">
        <v>14</v>
      </c>
      <c r="H1116" s="20" t="s">
        <v>15</v>
      </c>
      <c r="I1116" s="20"/>
      <c r="J1116" s="20"/>
      <c r="K1116" s="20"/>
      <c r="L1116" s="20"/>
      <c r="M1116" s="20"/>
      <c r="N1116" s="20"/>
      <c r="O1116" s="20"/>
      <c r="P1116" s="20"/>
      <c r="Q1116" s="20"/>
    </row>
    <row r="1117" spans="1:17" x14ac:dyDescent="0.25">
      <c r="A1117" s="17">
        <v>26116</v>
      </c>
      <c r="B1117" s="18" t="str">
        <f>HYPERLINK("https://thanhson.phutho.gov.vn/", "UBND Ủy ban nhân dân xã Hương Cần _x000D__x000D_
 _x000D__x000D_
  tỉnh Phú Thọ")</f>
        <v>UBND Ủy ban nhân dân xã Hương Cần _x000D__x000D_
 _x000D__x000D_
  tỉnh Phú Thọ</v>
      </c>
      <c r="C1117" s="19" t="s">
        <v>12</v>
      </c>
      <c r="D1117" s="21"/>
      <c r="E1117" s="20" t="s">
        <v>14</v>
      </c>
      <c r="F1117" s="20" t="s">
        <v>14</v>
      </c>
      <c r="G1117" s="20" t="s">
        <v>14</v>
      </c>
      <c r="H1117" s="20" t="s">
        <v>14</v>
      </c>
      <c r="I1117" s="20"/>
      <c r="J1117" s="20"/>
      <c r="K1117" s="20"/>
      <c r="L1117" s="20"/>
      <c r="M1117" s="20"/>
      <c r="N1117" s="20"/>
      <c r="O1117" s="20"/>
      <c r="P1117" s="20"/>
      <c r="Q1117" s="20"/>
    </row>
    <row r="1118" spans="1:17" x14ac:dyDescent="0.25">
      <c r="A1118" s="17">
        <v>26117</v>
      </c>
      <c r="B1118" s="18" t="s">
        <v>120</v>
      </c>
      <c r="C1118" s="22" t="s">
        <v>14</v>
      </c>
      <c r="D1118" s="19" t="s">
        <v>13</v>
      </c>
      <c r="E1118" s="20" t="s">
        <v>14</v>
      </c>
      <c r="F1118" s="20" t="s">
        <v>14</v>
      </c>
      <c r="G1118" s="20" t="s">
        <v>14</v>
      </c>
      <c r="H1118" s="20" t="s">
        <v>15</v>
      </c>
      <c r="I1118" s="20"/>
      <c r="J1118" s="20"/>
      <c r="K1118" s="20"/>
      <c r="L1118" s="20"/>
      <c r="M1118" s="20"/>
      <c r="N1118" s="20"/>
      <c r="O1118" s="20"/>
      <c r="P1118" s="20"/>
      <c r="Q1118" s="20"/>
    </row>
    <row r="1119" spans="1:17" x14ac:dyDescent="0.25">
      <c r="A1119" s="17">
        <v>26118</v>
      </c>
      <c r="B1119" s="18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119" s="19" t="s">
        <v>12</v>
      </c>
      <c r="D1119" s="21"/>
      <c r="E1119" s="20" t="s">
        <v>14</v>
      </c>
      <c r="F1119" s="20" t="s">
        <v>14</v>
      </c>
      <c r="G1119" s="20" t="s">
        <v>14</v>
      </c>
      <c r="H1119" s="20" t="s">
        <v>14</v>
      </c>
      <c r="I1119" s="20"/>
      <c r="J1119" s="20"/>
      <c r="K1119" s="20"/>
      <c r="L1119" s="20"/>
      <c r="M1119" s="20"/>
      <c r="N1119" s="20"/>
      <c r="O1119" s="20"/>
      <c r="P1119" s="20"/>
      <c r="Q1119" s="20"/>
    </row>
    <row r="1120" spans="1:17" x14ac:dyDescent="0.25">
      <c r="A1120" s="17">
        <v>26119</v>
      </c>
      <c r="B1120" s="18" t="str">
        <f>HYPERLINK("https://www.facebook.com/conganhuongkhehatinh/?locale=zh_TW", "Công an xã Hương Minh _x000D__x000D_
 _x000D__x000D_
  tỉnh Hà Tĩnh")</f>
        <v>Công an xã Hương Minh _x000D__x000D_
 _x000D__x000D_
  tỉnh Hà Tĩnh</v>
      </c>
      <c r="C1120" s="19" t="s">
        <v>12</v>
      </c>
      <c r="D1120" s="19" t="s">
        <v>13</v>
      </c>
      <c r="E1120" s="20" t="s">
        <v>14</v>
      </c>
      <c r="F1120" s="20" t="s">
        <v>14</v>
      </c>
      <c r="G1120" s="20" t="s">
        <v>14</v>
      </c>
      <c r="H1120" s="20" t="s">
        <v>15</v>
      </c>
      <c r="I1120" s="20"/>
      <c r="J1120" s="20"/>
      <c r="K1120" s="20"/>
      <c r="L1120" s="20"/>
      <c r="M1120" s="20"/>
      <c r="N1120" s="20"/>
      <c r="O1120" s="20"/>
      <c r="P1120" s="20"/>
      <c r="Q1120" s="20"/>
    </row>
    <row r="1121" spans="1:17" x14ac:dyDescent="0.25">
      <c r="A1121" s="17">
        <v>26120</v>
      </c>
      <c r="B1121" s="18" t="str">
        <f>HYPERLINK("https://hscvvq.hatinh.gov.vn/vuquang/vbpq.nsf/53680578DE2A871C47258A6D001065CA/$file/To-trinh-de-nghi-tham-dinh-thon-thong-minh-xa-Duc-Huong(20.11.2023_09h58p48)_signed.pdf", "UBND Ủy ban nhân dân xã Hương Minh _x000D__x000D_
 _x000D__x000D_
  tỉnh Hà Tĩnh")</f>
        <v>UBND Ủy ban nhân dân xã Hương Minh _x000D__x000D_
 _x000D__x000D_
  tỉnh Hà Tĩnh</v>
      </c>
      <c r="C1121" s="19" t="s">
        <v>12</v>
      </c>
      <c r="D1121" s="21"/>
      <c r="E1121" s="20" t="s">
        <v>14</v>
      </c>
      <c r="F1121" s="20" t="s">
        <v>14</v>
      </c>
      <c r="G1121" s="20" t="s">
        <v>14</v>
      </c>
      <c r="H1121" s="20" t="s">
        <v>14</v>
      </c>
      <c r="I1121" s="20"/>
      <c r="J1121" s="20"/>
      <c r="K1121" s="20"/>
      <c r="L1121" s="20"/>
      <c r="M1121" s="20"/>
      <c r="N1121" s="20"/>
      <c r="O1121" s="20"/>
      <c r="P1121" s="20"/>
      <c r="Q1121" s="20"/>
    </row>
    <row r="1122" spans="1:17" x14ac:dyDescent="0.25">
      <c r="A1122" s="17">
        <v>26121</v>
      </c>
      <c r="B1122" s="18" t="str">
        <f>HYPERLINK("https://www.facebook.com/conganhuongkhehatinh/?locale=es_LA", "Công an xã Hương Vĩnh tỉnh Hà Tĩnh")</f>
        <v>Công an xã Hương Vĩnh tỉnh Hà Tĩnh</v>
      </c>
      <c r="C1122" s="19" t="s">
        <v>12</v>
      </c>
      <c r="D1122" s="19" t="s">
        <v>13</v>
      </c>
      <c r="E1122" s="20" t="s">
        <v>14</v>
      </c>
      <c r="F1122" s="20" t="s">
        <v>14</v>
      </c>
      <c r="G1122" s="20" t="s">
        <v>14</v>
      </c>
      <c r="H1122" s="20" t="s">
        <v>15</v>
      </c>
      <c r="I1122" s="20"/>
      <c r="J1122" s="20"/>
      <c r="K1122" s="20"/>
      <c r="L1122" s="20"/>
      <c r="M1122" s="20"/>
      <c r="N1122" s="20"/>
      <c r="O1122" s="20"/>
      <c r="P1122" s="20"/>
      <c r="Q1122" s="20"/>
    </row>
    <row r="1123" spans="1:17" x14ac:dyDescent="0.25">
      <c r="A1123" s="17">
        <v>26122</v>
      </c>
      <c r="B1123" s="18" t="str">
        <f>HYPERLINK("https://huongkhe.hatinh.gov.vn/xa-huong-vinh-1605929282.html", "UBND Ủy ban nhân dân xã Hương Vĩnh tỉnh Hà Tĩnh")</f>
        <v>UBND Ủy ban nhân dân xã Hương Vĩnh tỉnh Hà Tĩnh</v>
      </c>
      <c r="C1123" s="19" t="s">
        <v>12</v>
      </c>
      <c r="D1123" s="21"/>
      <c r="E1123" s="20" t="s">
        <v>14</v>
      </c>
      <c r="F1123" s="20" t="s">
        <v>14</v>
      </c>
      <c r="G1123" s="20" t="s">
        <v>14</v>
      </c>
      <c r="H1123" s="20" t="s">
        <v>14</v>
      </c>
      <c r="I1123" s="20"/>
      <c r="J1123" s="20"/>
      <c r="K1123" s="20"/>
      <c r="L1123" s="20"/>
      <c r="M1123" s="20"/>
      <c r="N1123" s="20"/>
      <c r="O1123" s="20"/>
      <c r="P1123" s="20"/>
      <c r="Q1123" s="20"/>
    </row>
    <row r="1124" spans="1:17" x14ac:dyDescent="0.25">
      <c r="A1124" s="17">
        <v>26123</v>
      </c>
      <c r="B1124" s="18" t="s">
        <v>121</v>
      </c>
      <c r="C1124" s="22" t="s">
        <v>14</v>
      </c>
      <c r="D1124" s="19" t="s">
        <v>13</v>
      </c>
      <c r="E1124" s="20" t="s">
        <v>14</v>
      </c>
      <c r="F1124" s="20" t="s">
        <v>14</v>
      </c>
      <c r="G1124" s="20" t="s">
        <v>14</v>
      </c>
      <c r="H1124" s="20" t="s">
        <v>15</v>
      </c>
      <c r="I1124" s="20"/>
      <c r="J1124" s="20"/>
      <c r="K1124" s="20"/>
      <c r="L1124" s="20"/>
      <c r="M1124" s="20"/>
      <c r="N1124" s="20"/>
      <c r="O1124" s="20"/>
      <c r="P1124" s="20"/>
      <c r="Q1124" s="20"/>
    </row>
    <row r="1125" spans="1:17" x14ac:dyDescent="0.25">
      <c r="A1125" s="17">
        <v>26124</v>
      </c>
      <c r="B1125" s="18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125" s="19" t="s">
        <v>12</v>
      </c>
      <c r="D1125" s="21"/>
      <c r="E1125" s="20" t="s">
        <v>14</v>
      </c>
      <c r="F1125" s="20" t="s">
        <v>14</v>
      </c>
      <c r="G1125" s="20" t="s">
        <v>14</v>
      </c>
      <c r="H1125" s="20" t="s">
        <v>14</v>
      </c>
      <c r="I1125" s="20"/>
      <c r="J1125" s="20"/>
      <c r="K1125" s="20"/>
      <c r="L1125" s="20"/>
      <c r="M1125" s="20"/>
      <c r="N1125" s="20"/>
      <c r="O1125" s="20"/>
      <c r="P1125" s="20"/>
      <c r="Q1125" s="20"/>
    </row>
    <row r="1126" spans="1:17" x14ac:dyDescent="0.25">
      <c r="A1126" s="17">
        <v>26125</v>
      </c>
      <c r="B1126" s="18" t="s">
        <v>258</v>
      </c>
      <c r="C1126" s="22" t="s">
        <v>14</v>
      </c>
      <c r="D1126" s="19" t="s">
        <v>13</v>
      </c>
      <c r="E1126" s="20" t="s">
        <v>14</v>
      </c>
      <c r="F1126" s="20" t="s">
        <v>14</v>
      </c>
      <c r="G1126" s="20" t="s">
        <v>14</v>
      </c>
      <c r="H1126" s="20" t="s">
        <v>15</v>
      </c>
      <c r="I1126" s="20"/>
      <c r="J1126" s="20"/>
      <c r="K1126" s="20"/>
      <c r="L1126" s="20"/>
      <c r="M1126" s="20"/>
      <c r="N1126" s="20"/>
      <c r="O1126" s="20"/>
      <c r="P1126" s="20"/>
      <c r="Q1126" s="20"/>
    </row>
    <row r="1127" spans="1:17" x14ac:dyDescent="0.25">
      <c r="A1127" s="17">
        <v>26126</v>
      </c>
      <c r="B1127" s="18" t="str">
        <f>HYPERLINK("https://ubndtp.caobang.gov.vn/ubnd-xa-hung-dao", "UBND Ủy ban nhân dân xã Hưng Đạo _x000D__x000D_
 _x000D__x000D_
  thành phố Hà Nội")</f>
        <v>UBND Ủy ban nhân dân xã Hưng Đạo _x000D__x000D_
 _x000D__x000D_
  thành phố Hà Nội</v>
      </c>
      <c r="C1127" s="19" t="s">
        <v>12</v>
      </c>
      <c r="D1127" s="21"/>
      <c r="E1127" s="20" t="s">
        <v>14</v>
      </c>
      <c r="F1127" s="20" t="s">
        <v>14</v>
      </c>
      <c r="G1127" s="20" t="s">
        <v>14</v>
      </c>
      <c r="H1127" s="20" t="s">
        <v>14</v>
      </c>
      <c r="I1127" s="20"/>
      <c r="J1127" s="20"/>
      <c r="K1127" s="20"/>
      <c r="L1127" s="20"/>
      <c r="M1127" s="20"/>
      <c r="N1127" s="20"/>
      <c r="O1127" s="20"/>
      <c r="P1127" s="20"/>
      <c r="Q1127" s="20"/>
    </row>
    <row r="1128" spans="1:17" x14ac:dyDescent="0.25">
      <c r="A1128" s="17">
        <v>26127</v>
      </c>
      <c r="B1128" s="18" t="str">
        <f>HYPERLINK("https://www.facebook.com/p/C%C3%B4ng-an-x%C3%A3-H%C6%B0ng-Kh%C3%A1nh-100081934204653/", "Công an xã Hưng Khánh _x000D__x000D_
 _x000D__x000D_
  tỉnh Yên Bái")</f>
        <v>Công an xã Hưng Khánh _x000D__x000D_
 _x000D__x000D_
  tỉnh Yên Bái</v>
      </c>
      <c r="C1128" s="19" t="s">
        <v>12</v>
      </c>
      <c r="D1128" s="19" t="s">
        <v>13</v>
      </c>
      <c r="E1128" s="20" t="s">
        <v>14</v>
      </c>
      <c r="F1128" s="20" t="s">
        <v>14</v>
      </c>
      <c r="G1128" s="20" t="s">
        <v>14</v>
      </c>
      <c r="H1128" s="20" t="s">
        <v>15</v>
      </c>
      <c r="I1128" s="20"/>
      <c r="J1128" s="20"/>
      <c r="K1128" s="20"/>
      <c r="L1128" s="20"/>
      <c r="M1128" s="20"/>
      <c r="N1128" s="20"/>
      <c r="O1128" s="20"/>
      <c r="P1128" s="20"/>
      <c r="Q1128" s="20"/>
    </row>
    <row r="1129" spans="1:17" x14ac:dyDescent="0.25">
      <c r="A1129" s="17">
        <v>26128</v>
      </c>
      <c r="B1129" s="18" t="str">
        <f>HYPERLINK("https://tranyen.yenbai.gov.vn/tin-moi-nhat/?UserKey=Tran-Yen-cong-bo-Quyet-dinh-cua-UBND-tinh-ve-cong-nhan-xa-Hung-Khanh-dat-xa-nong-thon-moi-", "UBND Ủy ban nhân dân xã Hưng Khánh _x000D__x000D_
 _x000D__x000D_
  tỉnh Yên Bái")</f>
        <v>UBND Ủy ban nhân dân xã Hưng Khánh _x000D__x000D_
 _x000D__x000D_
  tỉnh Yên Bái</v>
      </c>
      <c r="C1129" s="19" t="s">
        <v>12</v>
      </c>
      <c r="D1129" s="21"/>
      <c r="E1129" s="20" t="s">
        <v>14</v>
      </c>
      <c r="F1129" s="20" t="s">
        <v>14</v>
      </c>
      <c r="G1129" s="20" t="s">
        <v>14</v>
      </c>
      <c r="H1129" s="20" t="s">
        <v>14</v>
      </c>
      <c r="I1129" s="20"/>
      <c r="J1129" s="20"/>
      <c r="K1129" s="20"/>
      <c r="L1129" s="20"/>
      <c r="M1129" s="20"/>
      <c r="N1129" s="20"/>
      <c r="O1129" s="20"/>
      <c r="P1129" s="20"/>
      <c r="Q1129" s="20"/>
    </row>
    <row r="1130" spans="1:17" x14ac:dyDescent="0.25">
      <c r="A1130" s="17">
        <v>26129</v>
      </c>
      <c r="B1130" s="18" t="str">
        <f>HYPERLINK("https://www.facebook.com/p/C%C3%B4ng-an-x%C3%A3-H%C6%B0ng-L%E1%BB%99c-H%E1%BA%ADu-L%E1%BB%99c-100069674113052/", "Công an xã Hưng Lộc tỉnh Thanh Hóa")</f>
        <v>Công an xã Hưng Lộc tỉnh Thanh Hóa</v>
      </c>
      <c r="C1130" s="19" t="s">
        <v>12</v>
      </c>
      <c r="D1130" s="19" t="s">
        <v>13</v>
      </c>
      <c r="E1130" s="20" t="s">
        <v>14</v>
      </c>
      <c r="F1130" s="20" t="s">
        <v>14</v>
      </c>
      <c r="G1130" s="20" t="s">
        <v>14</v>
      </c>
      <c r="H1130" s="20" t="s">
        <v>15</v>
      </c>
      <c r="I1130" s="20"/>
      <c r="J1130" s="20"/>
      <c r="K1130" s="20"/>
      <c r="L1130" s="20"/>
      <c r="M1130" s="20"/>
      <c r="N1130" s="20"/>
      <c r="O1130" s="20"/>
      <c r="P1130" s="20"/>
      <c r="Q1130" s="20"/>
    </row>
    <row r="1131" spans="1:17" x14ac:dyDescent="0.25">
      <c r="A1131" s="17">
        <v>26130</v>
      </c>
      <c r="B1131" s="18" t="str">
        <f>HYPERLINK("https://hungloc.hauloc.thanhhoa.gov.vn/", "UBND Ủy ban nhân dân xã Hưng Lộc tỉnh Thanh Hóa")</f>
        <v>UBND Ủy ban nhân dân xã Hưng Lộc tỉnh Thanh Hóa</v>
      </c>
      <c r="C1131" s="19" t="s">
        <v>12</v>
      </c>
      <c r="D1131" s="21"/>
      <c r="E1131" s="20" t="s">
        <v>14</v>
      </c>
      <c r="F1131" s="20" t="s">
        <v>14</v>
      </c>
      <c r="G1131" s="20" t="s">
        <v>14</v>
      </c>
      <c r="H1131" s="20" t="s">
        <v>14</v>
      </c>
      <c r="I1131" s="20"/>
      <c r="J1131" s="20"/>
      <c r="K1131" s="20"/>
      <c r="L1131" s="20"/>
      <c r="M1131" s="20"/>
      <c r="N1131" s="20"/>
      <c r="O1131" s="20"/>
      <c r="P1131" s="20"/>
      <c r="Q1131" s="20"/>
    </row>
    <row r="1132" spans="1:17" x14ac:dyDescent="0.25">
      <c r="A1132" s="17">
        <v>26131</v>
      </c>
      <c r="B1132" s="18" t="s">
        <v>122</v>
      </c>
      <c r="C1132" s="22" t="s">
        <v>14</v>
      </c>
      <c r="D1132" s="19" t="s">
        <v>13</v>
      </c>
      <c r="E1132" s="20" t="s">
        <v>14</v>
      </c>
      <c r="F1132" s="20" t="s">
        <v>14</v>
      </c>
      <c r="G1132" s="20" t="s">
        <v>14</v>
      </c>
      <c r="H1132" s="20" t="s">
        <v>15</v>
      </c>
      <c r="I1132" s="20"/>
      <c r="J1132" s="20"/>
      <c r="K1132" s="20"/>
      <c r="L1132" s="20"/>
      <c r="M1132" s="20"/>
      <c r="N1132" s="20"/>
      <c r="O1132" s="20"/>
      <c r="P1132" s="20"/>
      <c r="Q1132" s="20"/>
    </row>
    <row r="1133" spans="1:17" x14ac:dyDescent="0.25">
      <c r="A1133" s="17">
        <v>26132</v>
      </c>
      <c r="B1133" s="18" t="str">
        <f>HYPERLINK("https://hungmy.chauthanh.travinh.gov.vn/", "UBND Ủy ban nhân dân xã hưng mỹ tỉnh Trà Vinh")</f>
        <v>UBND Ủy ban nhân dân xã hưng mỹ tỉnh Trà Vinh</v>
      </c>
      <c r="C1133" s="19" t="s">
        <v>12</v>
      </c>
      <c r="D1133" s="21"/>
      <c r="E1133" s="20" t="s">
        <v>14</v>
      </c>
      <c r="F1133" s="20" t="s">
        <v>14</v>
      </c>
      <c r="G1133" s="20" t="s">
        <v>14</v>
      </c>
      <c r="H1133" s="20" t="s">
        <v>14</v>
      </c>
      <c r="I1133" s="20"/>
      <c r="J1133" s="20"/>
      <c r="K1133" s="20"/>
      <c r="L1133" s="20"/>
      <c r="M1133" s="20"/>
      <c r="N1133" s="20"/>
      <c r="O1133" s="20"/>
      <c r="P1133" s="20"/>
      <c r="Q1133" s="20"/>
    </row>
    <row r="1134" spans="1:17" x14ac:dyDescent="0.25">
      <c r="A1134" s="17">
        <v>26133</v>
      </c>
      <c r="B1134" s="18" t="s">
        <v>259</v>
      </c>
      <c r="C1134" s="22" t="s">
        <v>14</v>
      </c>
      <c r="D1134" s="19" t="s">
        <v>13</v>
      </c>
      <c r="E1134" s="20" t="s">
        <v>14</v>
      </c>
      <c r="F1134" s="20" t="s">
        <v>14</v>
      </c>
      <c r="G1134" s="20" t="s">
        <v>14</v>
      </c>
      <c r="H1134" s="20" t="s">
        <v>15</v>
      </c>
      <c r="I1134" s="20"/>
      <c r="J1134" s="20"/>
      <c r="K1134" s="20"/>
      <c r="L1134" s="20"/>
      <c r="M1134" s="20"/>
      <c r="N1134" s="20"/>
      <c r="O1134" s="20"/>
      <c r="P1134" s="20"/>
      <c r="Q1134" s="20"/>
    </row>
    <row r="1135" spans="1:17" x14ac:dyDescent="0.25">
      <c r="A1135" s="17">
        <v>26134</v>
      </c>
      <c r="B1135" s="18" t="str">
        <f>HYPERLINK("https://bentre.gov.vn/Documents/848_danh_sach%20nguoi%20phat%20ngon.pdf", "UBND Ủy ban nhân dân xã Hưng Tân _x000D__x000D_
 _x000D__x000D_
  tỉnh Bến Tre")</f>
        <v>UBND Ủy ban nhân dân xã Hưng Tân _x000D__x000D_
 _x000D__x000D_
  tỉnh Bến Tre</v>
      </c>
      <c r="C1135" s="19" t="s">
        <v>12</v>
      </c>
      <c r="D1135" s="21"/>
      <c r="E1135" s="20" t="s">
        <v>14</v>
      </c>
      <c r="F1135" s="20" t="s">
        <v>14</v>
      </c>
      <c r="G1135" s="20" t="s">
        <v>14</v>
      </c>
      <c r="H1135" s="20" t="s">
        <v>14</v>
      </c>
      <c r="I1135" s="20"/>
      <c r="J1135" s="20"/>
      <c r="K1135" s="20"/>
      <c r="L1135" s="20"/>
      <c r="M1135" s="20"/>
      <c r="N1135" s="20"/>
      <c r="O1135" s="20"/>
      <c r="P1135" s="20"/>
      <c r="Q1135" s="20"/>
    </row>
    <row r="1136" spans="1:17" x14ac:dyDescent="0.25">
      <c r="A1136" s="17">
        <v>26135</v>
      </c>
      <c r="B1136" s="18" t="s">
        <v>123</v>
      </c>
      <c r="C1136" s="22" t="s">
        <v>14</v>
      </c>
      <c r="D1136" s="19" t="s">
        <v>13</v>
      </c>
      <c r="E1136" s="20" t="s">
        <v>14</v>
      </c>
      <c r="F1136" s="20" t="s">
        <v>14</v>
      </c>
      <c r="G1136" s="20" t="s">
        <v>14</v>
      </c>
      <c r="H1136" s="20" t="s">
        <v>15</v>
      </c>
      <c r="I1136" s="20"/>
      <c r="J1136" s="20"/>
      <c r="K1136" s="20"/>
      <c r="L1136" s="20"/>
      <c r="M1136" s="20"/>
      <c r="N1136" s="20"/>
      <c r="O1136" s="20"/>
      <c r="P1136" s="20"/>
      <c r="Q1136" s="20"/>
    </row>
    <row r="1137" spans="1:17" x14ac:dyDescent="0.25">
      <c r="A1137" s="17">
        <v>26136</v>
      </c>
      <c r="B1137" s="18" t="str">
        <f>HYPERLINK("http://hungthinh.baolac.caobang.gov.vn/gioi-thieu-chung", "UBND Ủy ban nhân dân xã Hưng Thịnh tỉnh Cao Bằng")</f>
        <v>UBND Ủy ban nhân dân xã Hưng Thịnh tỉnh Cao Bằng</v>
      </c>
      <c r="C1137" s="19" t="s">
        <v>12</v>
      </c>
      <c r="D1137" s="21"/>
      <c r="E1137" s="20" t="s">
        <v>14</v>
      </c>
      <c r="F1137" s="20" t="s">
        <v>14</v>
      </c>
      <c r="G1137" s="20" t="s">
        <v>14</v>
      </c>
      <c r="H1137" s="20" t="s">
        <v>14</v>
      </c>
      <c r="I1137" s="20"/>
      <c r="J1137" s="20"/>
      <c r="K1137" s="20"/>
      <c r="L1137" s="20"/>
      <c r="M1137" s="20"/>
      <c r="N1137" s="20"/>
      <c r="O1137" s="20"/>
      <c r="P1137" s="20"/>
      <c r="Q1137" s="20"/>
    </row>
    <row r="1138" spans="1:17" x14ac:dyDescent="0.25">
      <c r="A1138" s="17">
        <v>26137</v>
      </c>
      <c r="B1138" s="18" t="str">
        <f>HYPERLINK("https://www.facebook.com/p/C%C3%B4ng-an-x%C3%A3-H%C6%B0ng-Thu%E1%BA%ADn-100069447652528/", "Công an xã Hưng Thuận _x000D__x000D_
 _x000D__x000D_
  tỉnh TÂY NINH")</f>
        <v>Công an xã Hưng Thuận _x000D__x000D_
 _x000D__x000D_
  tỉnh TÂY NINH</v>
      </c>
      <c r="C1138" s="19" t="s">
        <v>12</v>
      </c>
      <c r="D1138" s="19" t="s">
        <v>13</v>
      </c>
      <c r="E1138" s="20" t="s">
        <v>14</v>
      </c>
      <c r="F1138" s="20" t="s">
        <v>14</v>
      </c>
      <c r="G1138" s="20" t="s">
        <v>14</v>
      </c>
      <c r="H1138" s="20" t="s">
        <v>15</v>
      </c>
      <c r="I1138" s="20"/>
      <c r="J1138" s="20"/>
      <c r="K1138" s="20"/>
      <c r="L1138" s="20"/>
      <c r="M1138" s="20"/>
      <c r="N1138" s="20"/>
      <c r="O1138" s="20"/>
      <c r="P1138" s="20"/>
      <c r="Q1138" s="20"/>
    </row>
    <row r="1139" spans="1:17" x14ac:dyDescent="0.25">
      <c r="A1139" s="17">
        <v>26138</v>
      </c>
      <c r="B1139" s="18" t="str">
        <f>HYPERLINK("https://trangbang.tayninh.gov.vn/vi/news/co-cau-to-chuc-443/co-cau-to-chuc-ubnd-xa-hung-thuan-1732.html", "UBND Ủy ban nhân dân xã Hưng Thuận _x000D__x000D_
 _x000D__x000D_
  tỉnh TÂY NINH")</f>
        <v>UBND Ủy ban nhân dân xã Hưng Thuận _x000D__x000D_
 _x000D__x000D_
  tỉnh TÂY NINH</v>
      </c>
      <c r="C1139" s="19" t="s">
        <v>12</v>
      </c>
      <c r="D1139" s="21"/>
      <c r="E1139" s="20" t="s">
        <v>14</v>
      </c>
      <c r="F1139" s="20" t="s">
        <v>14</v>
      </c>
      <c r="G1139" s="20" t="s">
        <v>14</v>
      </c>
      <c r="H1139" s="20" t="s">
        <v>14</v>
      </c>
      <c r="I1139" s="20"/>
      <c r="J1139" s="20"/>
      <c r="K1139" s="20"/>
      <c r="L1139" s="20"/>
      <c r="M1139" s="20"/>
      <c r="N1139" s="20"/>
      <c r="O1139" s="20"/>
      <c r="P1139" s="20"/>
      <c r="Q1139" s="20"/>
    </row>
    <row r="1140" spans="1:17" x14ac:dyDescent="0.25">
      <c r="A1140" s="17">
        <v>26139</v>
      </c>
      <c r="B1140" s="18" t="str">
        <f>HYPERLINK("https://www.facebook.com/p/C%C3%B4ng-an-x%C3%A3-H%C6%B0ng-Thu%E1%BB%B7-100069812659493/", "Công an xã Hưng Thuỷ _x000D__x000D_
 _x000D__x000D_
  tỉnh Quảng Bình")</f>
        <v>Công an xã Hưng Thuỷ _x000D__x000D_
 _x000D__x000D_
  tỉnh Quảng Bình</v>
      </c>
      <c r="C1140" s="19" t="s">
        <v>12</v>
      </c>
      <c r="D1140" s="19" t="s">
        <v>13</v>
      </c>
      <c r="E1140" s="20" t="s">
        <v>14</v>
      </c>
      <c r="F1140" s="20" t="s">
        <v>14</v>
      </c>
      <c r="G1140" s="20" t="s">
        <v>14</v>
      </c>
      <c r="H1140" s="20" t="s">
        <v>15</v>
      </c>
      <c r="I1140" s="20"/>
      <c r="J1140" s="20"/>
      <c r="K1140" s="20"/>
      <c r="L1140" s="20"/>
      <c r="M1140" s="20"/>
      <c r="N1140" s="20"/>
      <c r="O1140" s="20"/>
      <c r="P1140" s="20"/>
      <c r="Q1140" s="20"/>
    </row>
    <row r="1141" spans="1:17" x14ac:dyDescent="0.25">
      <c r="A1141" s="17">
        <v>26140</v>
      </c>
      <c r="B1141" s="18" t="str">
        <f>HYPERLINK("https://hungthuy.quangbinh.gov.vn/", "UBND Ủy ban nhân dân xã Hưng Thuỷ _x000D__x000D_
 _x000D__x000D_
  tỉnh Quảng Bình")</f>
        <v>UBND Ủy ban nhân dân xã Hưng Thuỷ _x000D__x000D_
 _x000D__x000D_
  tỉnh Quảng Bình</v>
      </c>
      <c r="C1141" s="19" t="s">
        <v>12</v>
      </c>
      <c r="D1141" s="21"/>
      <c r="E1141" s="20" t="s">
        <v>14</v>
      </c>
      <c r="F1141" s="20" t="s">
        <v>14</v>
      </c>
      <c r="G1141" s="20" t="s">
        <v>14</v>
      </c>
      <c r="H1141" s="20" t="s">
        <v>14</v>
      </c>
      <c r="I1141" s="20"/>
      <c r="J1141" s="20"/>
      <c r="K1141" s="20"/>
      <c r="L1141" s="20"/>
      <c r="M1141" s="20"/>
      <c r="N1141" s="20"/>
      <c r="O1141" s="20"/>
      <c r="P1141" s="20"/>
      <c r="Q1141" s="20"/>
    </row>
    <row r="1142" spans="1:17" x14ac:dyDescent="0.25">
      <c r="A1142" s="17">
        <v>26141</v>
      </c>
      <c r="B1142" s="18" t="s">
        <v>260</v>
      </c>
      <c r="C1142" s="22" t="s">
        <v>14</v>
      </c>
      <c r="D1142" s="19" t="s">
        <v>13</v>
      </c>
      <c r="E1142" s="20" t="s">
        <v>14</v>
      </c>
      <c r="F1142" s="20" t="s">
        <v>14</v>
      </c>
      <c r="G1142" s="20" t="s">
        <v>14</v>
      </c>
      <c r="H1142" s="20" t="s">
        <v>15</v>
      </c>
      <c r="I1142" s="20"/>
      <c r="J1142" s="20"/>
      <c r="K1142" s="20"/>
      <c r="L1142" s="20"/>
      <c r="M1142" s="20"/>
      <c r="N1142" s="20"/>
      <c r="O1142" s="20"/>
      <c r="P1142" s="20"/>
      <c r="Q1142" s="20"/>
    </row>
    <row r="1143" spans="1:17" x14ac:dyDescent="0.25">
      <c r="A1143" s="17">
        <v>26142</v>
      </c>
      <c r="B1143" s="18" t="str">
        <f>HYPERLINK("https://hungyenbac.hungnguyen.nghean.gov.vn/", "UBND Ủy ban nhân dân xã Hưng Yên Bắc _x000D__x000D_
 _x000D__x000D_
  tỉnh Nghệ An")</f>
        <v>UBND Ủy ban nhân dân xã Hưng Yên Bắc _x000D__x000D_
 _x000D__x000D_
  tỉnh Nghệ An</v>
      </c>
      <c r="C1143" s="19" t="s">
        <v>12</v>
      </c>
      <c r="D1143" s="21"/>
      <c r="E1143" s="20" t="s">
        <v>14</v>
      </c>
      <c r="F1143" s="20" t="s">
        <v>14</v>
      </c>
      <c r="G1143" s="20" t="s">
        <v>14</v>
      </c>
      <c r="H1143" s="20" t="s">
        <v>14</v>
      </c>
      <c r="I1143" s="20"/>
      <c r="J1143" s="20"/>
      <c r="K1143" s="20"/>
      <c r="L1143" s="20"/>
      <c r="M1143" s="20"/>
      <c r="N1143" s="20"/>
      <c r="O1143" s="20"/>
      <c r="P1143" s="20"/>
      <c r="Q1143" s="20"/>
    </row>
    <row r="1144" spans="1:17" x14ac:dyDescent="0.25">
      <c r="A1144" s="17">
        <v>26143</v>
      </c>
      <c r="B1144" s="18" t="s">
        <v>261</v>
      </c>
      <c r="C1144" s="22" t="s">
        <v>14</v>
      </c>
      <c r="D1144" s="19" t="s">
        <v>13</v>
      </c>
      <c r="E1144" s="20" t="s">
        <v>14</v>
      </c>
      <c r="F1144" s="20" t="s">
        <v>14</v>
      </c>
      <c r="G1144" s="20" t="s">
        <v>14</v>
      </c>
      <c r="H1144" s="20" t="s">
        <v>15</v>
      </c>
      <c r="I1144" s="20"/>
      <c r="J1144" s="20"/>
      <c r="K1144" s="20"/>
      <c r="L1144" s="20"/>
      <c r="M1144" s="20"/>
      <c r="N1144" s="20"/>
      <c r="O1144" s="20"/>
      <c r="P1144" s="20"/>
      <c r="Q1144" s="20"/>
    </row>
    <row r="1145" spans="1:17" x14ac:dyDescent="0.25">
      <c r="A1145" s="17">
        <v>26144</v>
      </c>
      <c r="B1145" s="18" t="str">
        <f>HYPERLINK("https://phuninh.phutho.gov.vn/", "UBND Ủy ban nhân dân xã Hạ Giáp _x000D__x000D_
 _x000D__x000D_
  tỉnh Phú Thọ")</f>
        <v>UBND Ủy ban nhân dân xã Hạ Giáp _x000D__x000D_
 _x000D__x000D_
  tỉnh Phú Thọ</v>
      </c>
      <c r="C1145" s="19" t="s">
        <v>12</v>
      </c>
      <c r="D1145" s="21"/>
      <c r="E1145" s="20" t="s">
        <v>14</v>
      </c>
      <c r="F1145" s="20" t="s">
        <v>14</v>
      </c>
      <c r="G1145" s="20" t="s">
        <v>14</v>
      </c>
      <c r="H1145" s="20" t="s">
        <v>14</v>
      </c>
      <c r="I1145" s="20"/>
      <c r="J1145" s="20"/>
      <c r="K1145" s="20"/>
      <c r="L1145" s="20"/>
      <c r="M1145" s="20"/>
      <c r="N1145" s="20"/>
      <c r="O1145" s="20"/>
      <c r="P1145" s="20"/>
      <c r="Q1145" s="20"/>
    </row>
    <row r="1146" spans="1:17" x14ac:dyDescent="0.25">
      <c r="A1146" s="17">
        <v>26145</v>
      </c>
      <c r="B1146" s="18" t="s">
        <v>262</v>
      </c>
      <c r="C1146" s="22" t="s">
        <v>14</v>
      </c>
      <c r="D1146" s="19" t="s">
        <v>13</v>
      </c>
      <c r="E1146" s="20" t="s">
        <v>14</v>
      </c>
      <c r="F1146" s="20" t="s">
        <v>14</v>
      </c>
      <c r="G1146" s="20" t="s">
        <v>14</v>
      </c>
      <c r="H1146" s="20" t="s">
        <v>15</v>
      </c>
      <c r="I1146" s="20"/>
      <c r="J1146" s="20"/>
      <c r="K1146" s="20"/>
      <c r="L1146" s="20"/>
      <c r="M1146" s="20"/>
      <c r="N1146" s="20"/>
      <c r="O1146" s="20"/>
      <c r="P1146" s="20"/>
      <c r="Q1146" s="20"/>
    </row>
    <row r="1147" spans="1:17" x14ac:dyDescent="0.25">
      <c r="A1147" s="17">
        <v>26146</v>
      </c>
      <c r="B1147" s="18" t="str">
        <f>HYPERLINK("https://phuninh.phutho.gov.vn/", "UBND Ủy ban nhân dân xã Hạ Trung _x000D__x000D_
 _x000D__x000D_
  tỉnh Phú Thọ")</f>
        <v>UBND Ủy ban nhân dân xã Hạ Trung _x000D__x000D_
 _x000D__x000D_
  tỉnh Phú Thọ</v>
      </c>
      <c r="C1147" s="19" t="s">
        <v>12</v>
      </c>
      <c r="D1147" s="21"/>
      <c r="E1147" s="20" t="s">
        <v>14</v>
      </c>
      <c r="F1147" s="20" t="s">
        <v>14</v>
      </c>
      <c r="G1147" s="20" t="s">
        <v>14</v>
      </c>
      <c r="H1147" s="20" t="s">
        <v>14</v>
      </c>
      <c r="I1147" s="20"/>
      <c r="J1147" s="20"/>
      <c r="K1147" s="20"/>
      <c r="L1147" s="20"/>
      <c r="M1147" s="20"/>
      <c r="N1147" s="20"/>
      <c r="O1147" s="20"/>
      <c r="P1147" s="20"/>
      <c r="Q1147" s="20"/>
    </row>
    <row r="1148" spans="1:17" x14ac:dyDescent="0.25">
      <c r="A1148" s="17">
        <v>26147</v>
      </c>
      <c r="B1148" s="18" t="s">
        <v>263</v>
      </c>
      <c r="C1148" s="22" t="s">
        <v>14</v>
      </c>
      <c r="D1148" s="19" t="s">
        <v>13</v>
      </c>
      <c r="E1148" s="20" t="s">
        <v>14</v>
      </c>
      <c r="F1148" s="20" t="s">
        <v>14</v>
      </c>
      <c r="G1148" s="20" t="s">
        <v>14</v>
      </c>
      <c r="H1148" s="20" t="s">
        <v>15</v>
      </c>
      <c r="I1148" s="20"/>
      <c r="J1148" s="20"/>
      <c r="K1148" s="20"/>
      <c r="L1148" s="20"/>
      <c r="M1148" s="20"/>
      <c r="N1148" s="20"/>
      <c r="O1148" s="20"/>
      <c r="P1148" s="20"/>
      <c r="Q1148" s="20"/>
    </row>
    <row r="1149" spans="1:17" x14ac:dyDescent="0.25">
      <c r="A1149" s="17">
        <v>26148</v>
      </c>
      <c r="B1149" s="18" t="str">
        <f>HYPERLINK("https://haidong-haihau.namdinh.gov.vn/", "UBND Ủy ban nhân dân xã Hải Đông _x000D__x000D_
 _x000D__x000D_
  tỉnh Nam Định")</f>
        <v>UBND Ủy ban nhân dân xã Hải Đông _x000D__x000D_
 _x000D__x000D_
  tỉnh Nam Định</v>
      </c>
      <c r="C1149" s="19" t="s">
        <v>12</v>
      </c>
      <c r="D1149" s="21"/>
      <c r="E1149" s="20" t="s">
        <v>14</v>
      </c>
      <c r="F1149" s="20" t="s">
        <v>14</v>
      </c>
      <c r="G1149" s="20" t="s">
        <v>14</v>
      </c>
      <c r="H1149" s="20" t="s">
        <v>14</v>
      </c>
      <c r="I1149" s="20"/>
      <c r="J1149" s="20"/>
      <c r="K1149" s="20"/>
      <c r="L1149" s="20"/>
      <c r="M1149" s="20"/>
      <c r="N1149" s="20"/>
      <c r="O1149" s="20"/>
      <c r="P1149" s="20"/>
      <c r="Q1149" s="20"/>
    </row>
    <row r="1150" spans="1:17" x14ac:dyDescent="0.25">
      <c r="A1150" s="17">
        <v>26149</v>
      </c>
      <c r="B1150" s="18" t="s">
        <v>264</v>
      </c>
      <c r="C1150" s="22" t="s">
        <v>14</v>
      </c>
      <c r="D1150" s="19" t="s">
        <v>13</v>
      </c>
      <c r="E1150" s="20" t="s">
        <v>14</v>
      </c>
      <c r="F1150" s="20" t="s">
        <v>14</v>
      </c>
      <c r="G1150" s="20" t="s">
        <v>14</v>
      </c>
      <c r="H1150" s="20" t="s">
        <v>15</v>
      </c>
      <c r="I1150" s="20"/>
      <c r="J1150" s="20"/>
      <c r="K1150" s="20"/>
      <c r="L1150" s="20"/>
      <c r="M1150" s="20"/>
      <c r="N1150" s="20"/>
      <c r="O1150" s="20"/>
      <c r="P1150" s="20"/>
      <c r="Q1150" s="20"/>
    </row>
    <row r="1151" spans="1:17" x14ac:dyDescent="0.25">
      <c r="A1151" s="17">
        <v>26150</v>
      </c>
      <c r="B1151" s="18" t="str">
        <f>HYPERLINK("https://haianh-haihau.namdinh.gov.vn/", "UBND Ủy ban nhân dân xã Hải Anh _x000D__x000D_
 _x000D__x000D_
  tỉnh Nam Định")</f>
        <v>UBND Ủy ban nhân dân xã Hải Anh _x000D__x000D_
 _x000D__x000D_
  tỉnh Nam Định</v>
      </c>
      <c r="C1151" s="19" t="s">
        <v>12</v>
      </c>
      <c r="D1151" s="21"/>
      <c r="E1151" s="20" t="s">
        <v>14</v>
      </c>
      <c r="F1151" s="20" t="s">
        <v>14</v>
      </c>
      <c r="G1151" s="20" t="s">
        <v>14</v>
      </c>
      <c r="H1151" s="20" t="s">
        <v>14</v>
      </c>
      <c r="I1151" s="20"/>
      <c r="J1151" s="20"/>
      <c r="K1151" s="20"/>
      <c r="L1151" s="20"/>
      <c r="M1151" s="20"/>
      <c r="N1151" s="20"/>
      <c r="O1151" s="20"/>
      <c r="P1151" s="20"/>
      <c r="Q1151" s="20"/>
    </row>
    <row r="1152" spans="1:17" x14ac:dyDescent="0.25">
      <c r="A1152" s="17">
        <v>26151</v>
      </c>
      <c r="B1152" s="18" t="s">
        <v>265</v>
      </c>
      <c r="C1152" s="22" t="s">
        <v>14</v>
      </c>
      <c r="D1152" s="19" t="s">
        <v>13</v>
      </c>
      <c r="E1152" s="20" t="s">
        <v>14</v>
      </c>
      <c r="F1152" s="20" t="s">
        <v>14</v>
      </c>
      <c r="G1152" s="20" t="s">
        <v>14</v>
      </c>
      <c r="H1152" s="20" t="s">
        <v>15</v>
      </c>
      <c r="I1152" s="20"/>
      <c r="J1152" s="20"/>
      <c r="K1152" s="20"/>
      <c r="L1152" s="20"/>
      <c r="M1152" s="20"/>
      <c r="N1152" s="20"/>
      <c r="O1152" s="20"/>
      <c r="P1152" s="20"/>
      <c r="Q1152" s="20"/>
    </row>
    <row r="1153" spans="1:17" x14ac:dyDescent="0.25">
      <c r="A1153" s="17">
        <v>26152</v>
      </c>
      <c r="B1153" s="18" t="str">
        <f>HYPERLINK("https://dichvucong.namdinh.gov.vn/portaldvc/KenhTin/dich-vu-cong-truc-tuyen.aspx?_dv=B771C044-97BF-5879-78A3-A07E2CF46B1E", "UBND Ủy ban nhân dân xã Hải Cường _x000D__x000D_
 _x000D__x000D_
  tỉnh Nam Định")</f>
        <v>UBND Ủy ban nhân dân xã Hải Cường _x000D__x000D_
 _x000D__x000D_
  tỉnh Nam Định</v>
      </c>
      <c r="C1153" s="19" t="s">
        <v>12</v>
      </c>
      <c r="D1153" s="21"/>
      <c r="E1153" s="20" t="s">
        <v>14</v>
      </c>
      <c r="F1153" s="20" t="s">
        <v>14</v>
      </c>
      <c r="G1153" s="20" t="s">
        <v>14</v>
      </c>
      <c r="H1153" s="20" t="s">
        <v>14</v>
      </c>
      <c r="I1153" s="20"/>
      <c r="J1153" s="20"/>
      <c r="K1153" s="20"/>
      <c r="L1153" s="20"/>
      <c r="M1153" s="20"/>
      <c r="N1153" s="20"/>
      <c r="O1153" s="20"/>
      <c r="P1153" s="20"/>
      <c r="Q1153" s="20"/>
    </row>
    <row r="1154" spans="1:17" x14ac:dyDescent="0.25">
      <c r="A1154" s="17">
        <v>26153</v>
      </c>
      <c r="B1154" s="18" t="s">
        <v>266</v>
      </c>
      <c r="C1154" s="22" t="s">
        <v>14</v>
      </c>
      <c r="D1154" s="19" t="s">
        <v>13</v>
      </c>
      <c r="E1154" s="20" t="s">
        <v>14</v>
      </c>
      <c r="F1154" s="20" t="s">
        <v>14</v>
      </c>
      <c r="G1154" s="20" t="s">
        <v>14</v>
      </c>
      <c r="H1154" s="20" t="s">
        <v>15</v>
      </c>
      <c r="I1154" s="20"/>
      <c r="J1154" s="20"/>
      <c r="K1154" s="20"/>
      <c r="L1154" s="20"/>
      <c r="M1154" s="20"/>
      <c r="N1154" s="20"/>
      <c r="O1154" s="20"/>
      <c r="P1154" s="20"/>
      <c r="Q1154" s="20"/>
    </row>
    <row r="1155" spans="1:17" x14ac:dyDescent="0.25">
      <c r="A1155" s="17">
        <v>26154</v>
      </c>
      <c r="B1155" s="18" t="str">
        <f>HYPERLINK("https://dichvucong.namdinh.gov.vn/portaldvc/KenhTin/dich-vu-cong-truc-tuyen.aspx?_dv=137CA739-E514-3A7C-D1E6-C7D19BE904C3", "UBND Ủy ban nhân dân xã Hải Hà _x000D__x000D_
 _x000D__x000D_
  tỉnh Nam Định")</f>
        <v>UBND Ủy ban nhân dân xã Hải Hà _x000D__x000D_
 _x000D__x000D_
  tỉnh Nam Định</v>
      </c>
      <c r="C1155" s="19" t="s">
        <v>12</v>
      </c>
      <c r="D1155" s="21"/>
      <c r="E1155" s="20" t="s">
        <v>14</v>
      </c>
      <c r="F1155" s="20" t="s">
        <v>14</v>
      </c>
      <c r="G1155" s="20" t="s">
        <v>14</v>
      </c>
      <c r="H1155" s="20" t="s">
        <v>14</v>
      </c>
      <c r="I1155" s="20"/>
      <c r="J1155" s="20"/>
      <c r="K1155" s="20"/>
      <c r="L1155" s="20"/>
      <c r="M1155" s="20"/>
      <c r="N1155" s="20"/>
      <c r="O1155" s="20"/>
      <c r="P1155" s="20"/>
      <c r="Q1155" s="20"/>
    </row>
    <row r="1156" spans="1:17" x14ac:dyDescent="0.25">
      <c r="A1156" s="17">
        <v>26155</v>
      </c>
      <c r="B1156" s="18" t="s">
        <v>267</v>
      </c>
      <c r="C1156" s="22" t="s">
        <v>14</v>
      </c>
      <c r="D1156" s="19" t="s">
        <v>13</v>
      </c>
      <c r="E1156" s="20" t="s">
        <v>14</v>
      </c>
      <c r="F1156" s="20" t="s">
        <v>14</v>
      </c>
      <c r="G1156" s="20" t="s">
        <v>14</v>
      </c>
      <c r="H1156" s="20" t="s">
        <v>15</v>
      </c>
      <c r="I1156" s="20"/>
      <c r="J1156" s="20"/>
      <c r="K1156" s="20"/>
      <c r="L1156" s="20"/>
      <c r="M1156" s="20"/>
      <c r="N1156" s="20"/>
      <c r="O1156" s="20"/>
      <c r="P1156" s="20"/>
      <c r="Q1156" s="20"/>
    </row>
    <row r="1157" spans="1:17" x14ac:dyDescent="0.25">
      <c r="A1157" s="17">
        <v>26156</v>
      </c>
      <c r="B1157" s="18" t="str">
        <f>HYPERLINK("https://www.quangninh.gov.vn/", "UBND Ủy ban nhân dân xã Hải Hà _x000D__x000D_
 _x000D__x000D_
  tỉnh Thanh Hóa")</f>
        <v>UBND Ủy ban nhân dân xã Hải Hà _x000D__x000D_
 _x000D__x000D_
  tỉnh Thanh Hóa</v>
      </c>
      <c r="C1157" s="19" t="s">
        <v>12</v>
      </c>
      <c r="D1157" s="21"/>
      <c r="E1157" s="20" t="s">
        <v>14</v>
      </c>
      <c r="F1157" s="20" t="s">
        <v>14</v>
      </c>
      <c r="G1157" s="20" t="s">
        <v>14</v>
      </c>
      <c r="H1157" s="20" t="s">
        <v>14</v>
      </c>
      <c r="I1157" s="20"/>
      <c r="J1157" s="20"/>
      <c r="K1157" s="20"/>
      <c r="L1157" s="20"/>
      <c r="M1157" s="20"/>
      <c r="N1157" s="20"/>
      <c r="O1157" s="20"/>
      <c r="P1157" s="20"/>
      <c r="Q1157" s="20"/>
    </row>
    <row r="1158" spans="1:17" x14ac:dyDescent="0.25">
      <c r="A1158" s="17">
        <v>26157</v>
      </c>
      <c r="B1158" s="18" t="s">
        <v>268</v>
      </c>
      <c r="C1158" s="22" t="s">
        <v>14</v>
      </c>
      <c r="D1158" s="19" t="s">
        <v>13</v>
      </c>
      <c r="E1158" s="20" t="s">
        <v>14</v>
      </c>
      <c r="F1158" s="20" t="s">
        <v>14</v>
      </c>
      <c r="G1158" s="20" t="s">
        <v>14</v>
      </c>
      <c r="H1158" s="20" t="s">
        <v>15</v>
      </c>
      <c r="I1158" s="20"/>
      <c r="J1158" s="20"/>
      <c r="K1158" s="20"/>
      <c r="L1158" s="20"/>
      <c r="M1158" s="20"/>
      <c r="N1158" s="20"/>
      <c r="O1158" s="20"/>
      <c r="P1158" s="20"/>
      <c r="Q1158" s="20"/>
    </row>
    <row r="1159" spans="1:17" x14ac:dyDescent="0.25">
      <c r="A1159" s="17">
        <v>26158</v>
      </c>
      <c r="B1159" s="18" t="str">
        <f>HYPERLINK("https://haihung-haihau.namdinh.gov.vn/", "UBND Ủy ban nhân dân xã Hải Hưng _x000D__x000D_
 _x000D__x000D_
  tỉnh Thanh Hóa")</f>
        <v>UBND Ủy ban nhân dân xã Hải Hưng _x000D__x000D_
 _x000D__x000D_
  tỉnh Thanh Hóa</v>
      </c>
      <c r="C1159" s="19" t="s">
        <v>12</v>
      </c>
      <c r="D1159" s="21"/>
      <c r="E1159" s="20" t="s">
        <v>14</v>
      </c>
      <c r="F1159" s="20" t="s">
        <v>14</v>
      </c>
      <c r="G1159" s="20" t="s">
        <v>14</v>
      </c>
      <c r="H1159" s="20" t="s">
        <v>14</v>
      </c>
      <c r="I1159" s="20"/>
      <c r="J1159" s="20"/>
      <c r="K1159" s="20"/>
      <c r="L1159" s="20"/>
      <c r="M1159" s="20"/>
      <c r="N1159" s="20"/>
      <c r="O1159" s="20"/>
      <c r="P1159" s="20"/>
      <c r="Q1159" s="20"/>
    </row>
    <row r="1160" spans="1:17" x14ac:dyDescent="0.25">
      <c r="A1160" s="17">
        <v>26159</v>
      </c>
      <c r="B1160" s="18" t="s">
        <v>269</v>
      </c>
      <c r="C1160" s="22" t="s">
        <v>14</v>
      </c>
      <c r="D1160" s="19" t="s">
        <v>13</v>
      </c>
      <c r="E1160" s="20" t="s">
        <v>14</v>
      </c>
      <c r="F1160" s="20" t="s">
        <v>14</v>
      </c>
      <c r="G1160" s="20" t="s">
        <v>14</v>
      </c>
      <c r="H1160" s="20" t="s">
        <v>15</v>
      </c>
      <c r="I1160" s="20"/>
      <c r="J1160" s="20"/>
      <c r="K1160" s="20"/>
      <c r="L1160" s="20"/>
      <c r="M1160" s="20"/>
      <c r="N1160" s="20"/>
      <c r="O1160" s="20"/>
      <c r="P1160" s="20"/>
      <c r="Q1160" s="20"/>
    </row>
    <row r="1161" spans="1:17" x14ac:dyDescent="0.25">
      <c r="A1161" s="17">
        <v>26160</v>
      </c>
      <c r="B1161" s="18" t="str">
        <f>HYPERLINK("https://dichvucong.namdinh.gov.vn/portaldvc/KenhTin/dich-vu-cong-truc-tuyen.aspx?_dv=9631E451-C374-28A9-274B-6D966033B93F", "UBND Ủy ban nhân dân xã Hải Lý _x000D__x000D_
 _x000D__x000D_
  tỉnh Nam Định")</f>
        <v>UBND Ủy ban nhân dân xã Hải Lý _x000D__x000D_
 _x000D__x000D_
  tỉnh Nam Định</v>
      </c>
      <c r="C1161" s="19" t="s">
        <v>12</v>
      </c>
      <c r="D1161" s="21"/>
      <c r="E1161" s="20" t="s">
        <v>14</v>
      </c>
      <c r="F1161" s="20" t="s">
        <v>14</v>
      </c>
      <c r="G1161" s="20" t="s">
        <v>14</v>
      </c>
      <c r="H1161" s="20" t="s">
        <v>14</v>
      </c>
      <c r="I1161" s="20"/>
      <c r="J1161" s="20"/>
      <c r="K1161" s="20"/>
      <c r="L1161" s="20"/>
      <c r="M1161" s="20"/>
      <c r="N1161" s="20"/>
      <c r="O1161" s="20"/>
      <c r="P1161" s="20"/>
      <c r="Q1161" s="20"/>
    </row>
    <row r="1162" spans="1:17" x14ac:dyDescent="0.25">
      <c r="A1162" s="17">
        <v>26161</v>
      </c>
      <c r="B1162" s="18" t="s">
        <v>124</v>
      </c>
      <c r="C1162" s="22" t="s">
        <v>14</v>
      </c>
      <c r="D1162" s="19" t="s">
        <v>13</v>
      </c>
      <c r="E1162" s="20" t="s">
        <v>14</v>
      </c>
      <c r="F1162" s="20" t="s">
        <v>14</v>
      </c>
      <c r="G1162" s="20" t="s">
        <v>14</v>
      </c>
      <c r="H1162" s="20" t="s">
        <v>15</v>
      </c>
      <c r="I1162" s="20"/>
      <c r="J1162" s="20"/>
      <c r="K1162" s="20"/>
      <c r="L1162" s="20"/>
      <c r="M1162" s="20"/>
      <c r="N1162" s="20"/>
      <c r="O1162" s="20"/>
      <c r="P1162" s="20"/>
      <c r="Q1162" s="20"/>
    </row>
    <row r="1163" spans="1:17" x14ac:dyDescent="0.25">
      <c r="A1163" s="17">
        <v>26162</v>
      </c>
      <c r="B1163" s="18" t="str">
        <f>HYPERLINK("https://haihau.namdinh.gov.vn/", "UBND Ủy ban nhân dân xã Hải Lộc tỉnh Nam Định")</f>
        <v>UBND Ủy ban nhân dân xã Hải Lộc tỉnh Nam Định</v>
      </c>
      <c r="C1163" s="19" t="s">
        <v>12</v>
      </c>
      <c r="D1163" s="21"/>
      <c r="E1163" s="20" t="s">
        <v>14</v>
      </c>
      <c r="F1163" s="20" t="s">
        <v>14</v>
      </c>
      <c r="G1163" s="20" t="s">
        <v>14</v>
      </c>
      <c r="H1163" s="20" t="s">
        <v>14</v>
      </c>
      <c r="I1163" s="20"/>
      <c r="J1163" s="20"/>
      <c r="K1163" s="20"/>
      <c r="L1163" s="20"/>
      <c r="M1163" s="20"/>
      <c r="N1163" s="20"/>
      <c r="O1163" s="20"/>
      <c r="P1163" s="20"/>
      <c r="Q1163" s="20"/>
    </row>
    <row r="1164" spans="1:17" x14ac:dyDescent="0.25">
      <c r="A1164" s="17">
        <v>26163</v>
      </c>
      <c r="B1164" s="18" t="str">
        <f>HYPERLINK("https://www.facebook.com/p/C%C3%B4ng-an-x%C3%A3-H%E1%BA%A3i-Minh-100083555441480/", "Công an xã Hải Minh _x000D__x000D_
 _x000D__x000D_
  tỉnh Nam Định")</f>
        <v>Công an xã Hải Minh _x000D__x000D_
 _x000D__x000D_
  tỉnh Nam Định</v>
      </c>
      <c r="C1164" s="19" t="s">
        <v>12</v>
      </c>
      <c r="D1164" s="19" t="s">
        <v>13</v>
      </c>
      <c r="E1164" s="20" t="s">
        <v>14</v>
      </c>
      <c r="F1164" s="20" t="s">
        <v>14</v>
      </c>
      <c r="G1164" s="20" t="s">
        <v>14</v>
      </c>
      <c r="H1164" s="20" t="s">
        <v>15</v>
      </c>
      <c r="I1164" s="20"/>
      <c r="J1164" s="20"/>
      <c r="K1164" s="20"/>
      <c r="L1164" s="20"/>
      <c r="M1164" s="20"/>
      <c r="N1164" s="20"/>
      <c r="O1164" s="20"/>
      <c r="P1164" s="20"/>
      <c r="Q1164" s="20"/>
    </row>
    <row r="1165" spans="1:17" x14ac:dyDescent="0.25">
      <c r="A1165" s="17">
        <v>26164</v>
      </c>
      <c r="B1165" s="18" t="str">
        <f>HYPERLINK("https://dichvucong.namdinh.gov.vn/portaldvc/KenhTin/dich-vu-cong-truc-tuyen.aspx?_dv=C666E67E-8F0F-EEA2-2BE7-12096309819B", "UBND Ủy ban nhân dân xã Hải Minh _x000D__x000D_
 _x000D__x000D_
  tỉnh Nam Định")</f>
        <v>UBND Ủy ban nhân dân xã Hải Minh _x000D__x000D_
 _x000D__x000D_
  tỉnh Nam Định</v>
      </c>
      <c r="C1165" s="19" t="s">
        <v>12</v>
      </c>
      <c r="D1165" s="21"/>
      <c r="E1165" s="20" t="s">
        <v>14</v>
      </c>
      <c r="F1165" s="20" t="s">
        <v>14</v>
      </c>
      <c r="G1165" s="20" t="s">
        <v>14</v>
      </c>
      <c r="H1165" s="20" t="s">
        <v>14</v>
      </c>
      <c r="I1165" s="20"/>
      <c r="J1165" s="20"/>
      <c r="K1165" s="20"/>
      <c r="L1165" s="20"/>
      <c r="M1165" s="20"/>
      <c r="N1165" s="20"/>
      <c r="O1165" s="20"/>
      <c r="P1165" s="20"/>
      <c r="Q1165" s="20"/>
    </row>
    <row r="1166" spans="1:17" x14ac:dyDescent="0.25">
      <c r="A1166" s="17">
        <v>26165</v>
      </c>
      <c r="B1166" s="18" t="str">
        <f>HYPERLINK("https://www.facebook.com/p/Tu%E1%BB%95i-tr%E1%BA%BB-C%C3%B4ng-an-huy%E1%BB%87n-Ninh-Ph%C6%B0%E1%BB%9Bc-100068114569027/", "Công an xã Hải Ninh _x000D__x000D_
 _x000D__x000D_
  tỉnh Nam Định")</f>
        <v>Công an xã Hải Ninh _x000D__x000D_
 _x000D__x000D_
  tỉnh Nam Định</v>
      </c>
      <c r="C1166" s="19" t="s">
        <v>12</v>
      </c>
      <c r="D1166" s="19" t="s">
        <v>13</v>
      </c>
      <c r="E1166" s="20" t="s">
        <v>14</v>
      </c>
      <c r="F1166" s="20" t="s">
        <v>14</v>
      </c>
      <c r="G1166" s="20" t="s">
        <v>14</v>
      </c>
      <c r="H1166" s="20" t="s">
        <v>15</v>
      </c>
      <c r="I1166" s="20"/>
      <c r="J1166" s="20"/>
      <c r="K1166" s="20"/>
      <c r="L1166" s="20"/>
      <c r="M1166" s="20"/>
      <c r="N1166" s="20"/>
      <c r="O1166" s="20"/>
      <c r="P1166" s="20"/>
      <c r="Q1166" s="20"/>
    </row>
    <row r="1167" spans="1:17" x14ac:dyDescent="0.25">
      <c r="A1167" s="17">
        <v>26166</v>
      </c>
      <c r="B1167" s="18" t="str">
        <f>HYPERLINK("https://haihau.namdinh.gov.vn/", "UBND Ủy ban nhân dân xã Hải Ninh _x000D__x000D_
 _x000D__x000D_
  tỉnh Nam Định")</f>
        <v>UBND Ủy ban nhân dân xã Hải Ninh _x000D__x000D_
 _x000D__x000D_
  tỉnh Nam Định</v>
      </c>
      <c r="C1167" s="19" t="s">
        <v>12</v>
      </c>
      <c r="D1167" s="21"/>
      <c r="E1167" s="20" t="s">
        <v>14</v>
      </c>
      <c r="F1167" s="20" t="s">
        <v>14</v>
      </c>
      <c r="G1167" s="20" t="s">
        <v>14</v>
      </c>
      <c r="H1167" s="20" t="s">
        <v>14</v>
      </c>
      <c r="I1167" s="20"/>
      <c r="J1167" s="20"/>
      <c r="K1167" s="20"/>
      <c r="L1167" s="20"/>
      <c r="M1167" s="20"/>
      <c r="N1167" s="20"/>
      <c r="O1167" s="20"/>
      <c r="P1167" s="20"/>
      <c r="Q1167" s="20"/>
    </row>
    <row r="1168" spans="1:17" x14ac:dyDescent="0.25">
      <c r="A1168" s="17">
        <v>26167</v>
      </c>
      <c r="B1168" s="18" t="s">
        <v>125</v>
      </c>
      <c r="C1168" s="22" t="s">
        <v>14</v>
      </c>
      <c r="D1168" s="19" t="s">
        <v>13</v>
      </c>
      <c r="E1168" s="20" t="s">
        <v>14</v>
      </c>
      <c r="F1168" s="20" t="s">
        <v>14</v>
      </c>
      <c r="G1168" s="20" t="s">
        <v>14</v>
      </c>
      <c r="H1168" s="20" t="s">
        <v>15</v>
      </c>
      <c r="I1168" s="20"/>
      <c r="J1168" s="20"/>
      <c r="K1168" s="20"/>
      <c r="L1168" s="20"/>
      <c r="M1168" s="20"/>
      <c r="N1168" s="20"/>
      <c r="O1168" s="20"/>
      <c r="P1168" s="20"/>
      <c r="Q1168" s="20"/>
    </row>
    <row r="1169" spans="1:17" x14ac:dyDescent="0.25">
      <c r="A1169" s="17">
        <v>26168</v>
      </c>
      <c r="B1169" s="18" t="str">
        <f>HYPERLINK("https://haihau.namdinh.gov.vn/", "UBND Ủy ban nhân dân xã Hải Phú tỉnh Nam Định")</f>
        <v>UBND Ủy ban nhân dân xã Hải Phú tỉnh Nam Định</v>
      </c>
      <c r="C1169" s="19" t="s">
        <v>12</v>
      </c>
      <c r="D1169" s="21"/>
      <c r="E1169" s="20" t="s">
        <v>14</v>
      </c>
      <c r="F1169" s="20" t="s">
        <v>14</v>
      </c>
      <c r="G1169" s="20" t="s">
        <v>14</v>
      </c>
      <c r="H1169" s="20" t="s">
        <v>14</v>
      </c>
      <c r="I1169" s="20"/>
      <c r="J1169" s="20"/>
      <c r="K1169" s="20"/>
      <c r="L1169" s="20"/>
      <c r="M1169" s="20"/>
      <c r="N1169" s="20"/>
      <c r="O1169" s="20"/>
      <c r="P1169" s="20"/>
      <c r="Q1169" s="20"/>
    </row>
    <row r="1170" spans="1:17" x14ac:dyDescent="0.25">
      <c r="A1170" s="17">
        <v>26169</v>
      </c>
      <c r="B1170" s="18" t="s">
        <v>270</v>
      </c>
      <c r="C1170" s="22" t="s">
        <v>14</v>
      </c>
      <c r="D1170" s="19" t="s">
        <v>13</v>
      </c>
      <c r="E1170" s="20" t="s">
        <v>14</v>
      </c>
      <c r="F1170" s="20" t="s">
        <v>14</v>
      </c>
      <c r="G1170" s="20" t="s">
        <v>14</v>
      </c>
      <c r="H1170" s="20" t="s">
        <v>15</v>
      </c>
      <c r="I1170" s="20"/>
      <c r="J1170" s="20"/>
      <c r="K1170" s="20"/>
      <c r="L1170" s="20"/>
      <c r="M1170" s="20"/>
      <c r="N1170" s="20"/>
      <c r="O1170" s="20"/>
      <c r="P1170" s="20"/>
      <c r="Q1170" s="20"/>
    </row>
    <row r="1171" spans="1:17" x14ac:dyDescent="0.25">
      <c r="A1171" s="17">
        <v>26170</v>
      </c>
      <c r="B1171" s="18" t="str">
        <f>HYPERLINK("https://dichvucong.namdinh.gov.vn/portaldvc/KenhTin/dich-vu-cong-truc-tuyen.aspx?_dv=E45026D9-2255-FA13-012E-8DFA6152FFB3", "UBND Ủy ban nhân dân xã Hải Phương _x000D__x000D_
 _x000D__x000D_
  tỉnh Nam Định")</f>
        <v>UBND Ủy ban nhân dân xã Hải Phương _x000D__x000D_
 _x000D__x000D_
  tỉnh Nam Định</v>
      </c>
      <c r="C1171" s="19" t="s">
        <v>12</v>
      </c>
      <c r="D1171" s="21"/>
      <c r="E1171" s="20" t="s">
        <v>14</v>
      </c>
      <c r="F1171" s="20" t="s">
        <v>14</v>
      </c>
      <c r="G1171" s="20" t="s">
        <v>14</v>
      </c>
      <c r="H1171" s="20" t="s">
        <v>14</v>
      </c>
      <c r="I1171" s="20"/>
      <c r="J1171" s="20"/>
      <c r="K1171" s="20"/>
      <c r="L1171" s="20"/>
      <c r="M1171" s="20"/>
      <c r="N1171" s="20"/>
      <c r="O1171" s="20"/>
      <c r="P1171" s="20"/>
      <c r="Q1171" s="20"/>
    </row>
    <row r="1172" spans="1:17" x14ac:dyDescent="0.25">
      <c r="A1172" s="17">
        <v>26171</v>
      </c>
      <c r="B1172" s="18" t="str">
        <f>HYPERLINK("https://www.facebook.com/dtncatphp/", "Công an xã Hải Phong _x000D__x000D_
 _x000D__x000D_
  tỉnh Nam Định")</f>
        <v>Công an xã Hải Phong _x000D__x000D_
 _x000D__x000D_
  tỉnh Nam Định</v>
      </c>
      <c r="C1172" s="19" t="s">
        <v>12</v>
      </c>
      <c r="D1172" s="19" t="s">
        <v>13</v>
      </c>
      <c r="E1172" s="20" t="s">
        <v>14</v>
      </c>
      <c r="F1172" s="20" t="s">
        <v>14</v>
      </c>
      <c r="G1172" s="20" t="s">
        <v>14</v>
      </c>
      <c r="H1172" s="20" t="s">
        <v>15</v>
      </c>
      <c r="I1172" s="20"/>
      <c r="J1172" s="20"/>
      <c r="K1172" s="20"/>
      <c r="L1172" s="20"/>
      <c r="M1172" s="20"/>
      <c r="N1172" s="20"/>
      <c r="O1172" s="20"/>
      <c r="P1172" s="20"/>
      <c r="Q1172" s="20"/>
    </row>
    <row r="1173" spans="1:17" x14ac:dyDescent="0.25">
      <c r="A1173" s="17">
        <v>26172</v>
      </c>
      <c r="B1173" s="18" t="str">
        <f>HYPERLINK("https://haiphong-haihau.namdinh.gov.vn/", "UBND Ủy ban nhân dân xã Hải Phong _x000D__x000D_
 _x000D__x000D_
  tỉnh Nam Định")</f>
        <v>UBND Ủy ban nhân dân xã Hải Phong _x000D__x000D_
 _x000D__x000D_
  tỉnh Nam Định</v>
      </c>
      <c r="C1173" s="19" t="s">
        <v>12</v>
      </c>
      <c r="D1173" s="21"/>
      <c r="E1173" s="20" t="s">
        <v>14</v>
      </c>
      <c r="F1173" s="20" t="s">
        <v>14</v>
      </c>
      <c r="G1173" s="20" t="s">
        <v>14</v>
      </c>
      <c r="H1173" s="20" t="s">
        <v>14</v>
      </c>
      <c r="I1173" s="20"/>
      <c r="J1173" s="20"/>
      <c r="K1173" s="20"/>
      <c r="L1173" s="20"/>
      <c r="M1173" s="20"/>
      <c r="N1173" s="20"/>
      <c r="O1173" s="20"/>
      <c r="P1173" s="20"/>
      <c r="Q1173" s="20"/>
    </row>
    <row r="1174" spans="1:17" x14ac:dyDescent="0.25">
      <c r="A1174" s="17">
        <v>26173</v>
      </c>
      <c r="B1174" s="18" t="s">
        <v>271</v>
      </c>
      <c r="C1174" s="22" t="s">
        <v>14</v>
      </c>
      <c r="D1174" s="19" t="s">
        <v>13</v>
      </c>
      <c r="E1174" s="20" t="s">
        <v>14</v>
      </c>
      <c r="F1174" s="20" t="s">
        <v>14</v>
      </c>
      <c r="G1174" s="20" t="s">
        <v>14</v>
      </c>
      <c r="H1174" s="20" t="s">
        <v>15</v>
      </c>
      <c r="I1174" s="20"/>
      <c r="J1174" s="20"/>
      <c r="K1174" s="20"/>
      <c r="L1174" s="20"/>
      <c r="M1174" s="20"/>
      <c r="N1174" s="20"/>
      <c r="O1174" s="20"/>
      <c r="P1174" s="20"/>
      <c r="Q1174" s="20"/>
    </row>
    <row r="1175" spans="1:17" x14ac:dyDescent="0.25">
      <c r="A1175" s="17">
        <v>26174</v>
      </c>
      <c r="B1175" s="18" t="str">
        <f>HYPERLINK("https://tranyen.yenbai.gov.vn/xa-thi-tran/xa-luong-thinh", "UBND Ủy ban nhân dân xã Lương Thịnh _x000D__x000D_
 _x000D__x000D_
  tỉnh Yên Bái")</f>
        <v>UBND Ủy ban nhân dân xã Lương Thịnh _x000D__x000D_
 _x000D__x000D_
  tỉnh Yên Bái</v>
      </c>
      <c r="C1175" s="19" t="s">
        <v>12</v>
      </c>
      <c r="D1175" s="21"/>
      <c r="E1175" s="20" t="s">
        <v>14</v>
      </c>
      <c r="F1175" s="20" t="s">
        <v>14</v>
      </c>
      <c r="G1175" s="20" t="s">
        <v>14</v>
      </c>
      <c r="H1175" s="20" t="s">
        <v>14</v>
      </c>
      <c r="I1175" s="20"/>
      <c r="J1175" s="20"/>
      <c r="K1175" s="20"/>
      <c r="L1175" s="20"/>
      <c r="M1175" s="20"/>
      <c r="N1175" s="20"/>
      <c r="O1175" s="20"/>
      <c r="P1175" s="20"/>
      <c r="Q1175" s="20"/>
    </row>
    <row r="1176" spans="1:17" x14ac:dyDescent="0.25">
      <c r="A1176" s="17">
        <v>26175</v>
      </c>
      <c r="B1176" s="18" t="str">
        <f>HYPERLINK("https://www.facebook.com/conganxaluongtrung/", "Công an xã Lương Trung tỉnh Thanh Hóa")</f>
        <v>Công an xã Lương Trung tỉnh Thanh Hóa</v>
      </c>
      <c r="C1176" s="19" t="s">
        <v>12</v>
      </c>
      <c r="D1176" s="19" t="s">
        <v>13</v>
      </c>
      <c r="E1176" s="20" t="s">
        <v>14</v>
      </c>
      <c r="F1176" s="20" t="s">
        <v>14</v>
      </c>
      <c r="G1176" s="20" t="s">
        <v>14</v>
      </c>
      <c r="H1176" s="20" t="s">
        <v>15</v>
      </c>
      <c r="I1176" s="20"/>
      <c r="J1176" s="20"/>
      <c r="K1176" s="20"/>
      <c r="L1176" s="20"/>
      <c r="M1176" s="20"/>
      <c r="N1176" s="20"/>
      <c r="O1176" s="20"/>
      <c r="P1176" s="20"/>
      <c r="Q1176" s="20"/>
    </row>
    <row r="1177" spans="1:17" x14ac:dyDescent="0.25">
      <c r="A1177" s="17">
        <v>26176</v>
      </c>
      <c r="B1177" s="18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1177" s="19" t="s">
        <v>12</v>
      </c>
      <c r="D1177" s="21"/>
      <c r="E1177" s="20" t="s">
        <v>14</v>
      </c>
      <c r="F1177" s="20" t="s">
        <v>14</v>
      </c>
      <c r="G1177" s="20" t="s">
        <v>14</v>
      </c>
      <c r="H1177" s="20" t="s">
        <v>14</v>
      </c>
      <c r="I1177" s="20"/>
      <c r="J1177" s="20"/>
      <c r="K1177" s="20"/>
      <c r="L1177" s="20"/>
      <c r="M1177" s="20"/>
      <c r="N1177" s="20"/>
      <c r="O1177" s="20"/>
      <c r="P1177" s="20"/>
      <c r="Q1177" s="20"/>
    </row>
    <row r="1178" spans="1:17" x14ac:dyDescent="0.25">
      <c r="A1178" s="17">
        <v>26177</v>
      </c>
      <c r="B1178" s="18" t="str">
        <f>HYPERLINK("https://www.facebook.com/p/C%C3%B4ng-an-x%C3%A3-L%C6%B0u-Nghi%E1%BB%87p-Anh-100070918874661/", "Công an xã Lưu Nghiệp Anh _x000D__x000D_
 _x000D__x000D_
  tỉnh Trà Vinh")</f>
        <v>Công an xã Lưu Nghiệp Anh _x000D__x000D_
 _x000D__x000D_
  tỉnh Trà Vinh</v>
      </c>
      <c r="C1178" s="19" t="s">
        <v>12</v>
      </c>
      <c r="D1178" s="19" t="s">
        <v>13</v>
      </c>
      <c r="E1178" s="20" t="s">
        <v>14</v>
      </c>
      <c r="F1178" s="20" t="s">
        <v>14</v>
      </c>
      <c r="G1178" s="20" t="s">
        <v>14</v>
      </c>
      <c r="H1178" s="20" t="s">
        <v>15</v>
      </c>
      <c r="I1178" s="20"/>
      <c r="J1178" s="20"/>
      <c r="K1178" s="20"/>
      <c r="L1178" s="20"/>
      <c r="M1178" s="20"/>
      <c r="N1178" s="20"/>
      <c r="O1178" s="20"/>
      <c r="P1178" s="20"/>
      <c r="Q1178" s="20"/>
    </row>
    <row r="1179" spans="1:17" x14ac:dyDescent="0.25">
      <c r="A1179" s="17">
        <v>26178</v>
      </c>
      <c r="B1179" s="18" t="str">
        <f>HYPERLINK("https://luunghiepanh.tracu.travinh.gov.vn/", "UBND Ủy ban nhân dân xã Lưu Nghiệp Anh _x000D__x000D_
 _x000D__x000D_
  tỉnh Trà Vinh")</f>
        <v>UBND Ủy ban nhân dân xã Lưu Nghiệp Anh _x000D__x000D_
 _x000D__x000D_
  tỉnh Trà Vinh</v>
      </c>
      <c r="C1179" s="19" t="s">
        <v>12</v>
      </c>
      <c r="D1179" s="21"/>
      <c r="E1179" s="20" t="s">
        <v>14</v>
      </c>
      <c r="F1179" s="20" t="s">
        <v>14</v>
      </c>
      <c r="G1179" s="20" t="s">
        <v>14</v>
      </c>
      <c r="H1179" s="20" t="s">
        <v>14</v>
      </c>
      <c r="I1179" s="20"/>
      <c r="J1179" s="20"/>
      <c r="K1179" s="20"/>
      <c r="L1179" s="20"/>
      <c r="M1179" s="20"/>
      <c r="N1179" s="20"/>
      <c r="O1179" s="20"/>
      <c r="P1179" s="20"/>
      <c r="Q1179" s="20"/>
    </row>
    <row r="1180" spans="1:17" x14ac:dyDescent="0.25">
      <c r="A1180" s="17">
        <v>26179</v>
      </c>
      <c r="B1180" s="18" t="str">
        <f>HYPERLINK("https://www.facebook.com/p/C%C3%B4ng-an-x%C3%A3-L%E1%BA%A1c-L%C6%B0%C6%A1ng-100067576050225/", "Công an xã Lạc Lương _x000D__x000D_
 _x000D__x000D_
  tỉnh Hòa Bình")</f>
        <v>Công an xã Lạc Lương _x000D__x000D_
 _x000D__x000D_
  tỉnh Hòa Bình</v>
      </c>
      <c r="C1180" s="19" t="s">
        <v>12</v>
      </c>
      <c r="D1180" s="19" t="s">
        <v>13</v>
      </c>
      <c r="E1180" s="20" t="s">
        <v>14</v>
      </c>
      <c r="F1180" s="20" t="s">
        <v>14</v>
      </c>
      <c r="G1180" s="20" t="s">
        <v>14</v>
      </c>
      <c r="H1180" s="20" t="s">
        <v>15</v>
      </c>
      <c r="I1180" s="20"/>
      <c r="J1180" s="20"/>
      <c r="K1180" s="20"/>
      <c r="L1180" s="20"/>
      <c r="M1180" s="20"/>
      <c r="N1180" s="20"/>
      <c r="O1180" s="20"/>
      <c r="P1180" s="20"/>
      <c r="Q1180" s="20"/>
    </row>
    <row r="1181" spans="1:17" x14ac:dyDescent="0.25">
      <c r="A1181" s="17">
        <v>26180</v>
      </c>
      <c r="B1181" s="18" t="str">
        <f>HYPERLINK("https://xalacluong.hoabinh.gov.vn/", "UBND Ủy ban nhân dân xã Lạc Lương _x000D__x000D_
 _x000D__x000D_
  tỉnh Hòa Bình")</f>
        <v>UBND Ủy ban nhân dân xã Lạc Lương _x000D__x000D_
 _x000D__x000D_
  tỉnh Hòa Bình</v>
      </c>
      <c r="C1181" s="19" t="s">
        <v>12</v>
      </c>
      <c r="D1181" s="21"/>
      <c r="E1181" s="20" t="s">
        <v>14</v>
      </c>
      <c r="F1181" s="20" t="s">
        <v>14</v>
      </c>
      <c r="G1181" s="20" t="s">
        <v>14</v>
      </c>
      <c r="H1181" s="20" t="s">
        <v>14</v>
      </c>
      <c r="I1181" s="20"/>
      <c r="J1181" s="20"/>
      <c r="K1181" s="20"/>
      <c r="L1181" s="20"/>
      <c r="M1181" s="20"/>
      <c r="N1181" s="20"/>
      <c r="O1181" s="20"/>
      <c r="P1181" s="20"/>
      <c r="Q1181" s="20"/>
    </row>
    <row r="1182" spans="1:17" x14ac:dyDescent="0.25">
      <c r="A1182" s="17">
        <v>26181</v>
      </c>
      <c r="B1182" s="18" t="s">
        <v>272</v>
      </c>
      <c r="C1182" s="22" t="s">
        <v>14</v>
      </c>
      <c r="D1182" s="19" t="s">
        <v>13</v>
      </c>
      <c r="E1182" s="20" t="s">
        <v>14</v>
      </c>
      <c r="F1182" s="20" t="s">
        <v>14</v>
      </c>
      <c r="G1182" s="20" t="s">
        <v>14</v>
      </c>
      <c r="H1182" s="20" t="s">
        <v>15</v>
      </c>
      <c r="I1182" s="20"/>
      <c r="J1182" s="20"/>
      <c r="K1182" s="20"/>
      <c r="L1182" s="20"/>
      <c r="M1182" s="20"/>
      <c r="N1182" s="20"/>
      <c r="O1182" s="20"/>
      <c r="P1182" s="20"/>
      <c r="Q1182" s="20"/>
    </row>
    <row r="1183" spans="1:17" x14ac:dyDescent="0.25">
      <c r="A1183" s="17">
        <v>26182</v>
      </c>
      <c r="B1183" s="18" t="str">
        <f>HYPERLINK("https://nhoquan.ninhbinh.gov.vn/xa-lac-van", "UBND Ủy ban nhân dân xã Lạc Long _x000D__x000D_
 _x000D__x000D_
  tỉnh Hòa Bình")</f>
        <v>UBND Ủy ban nhân dân xã Lạc Long _x000D__x000D_
 _x000D__x000D_
  tỉnh Hòa Bình</v>
      </c>
      <c r="C1183" s="19" t="s">
        <v>12</v>
      </c>
      <c r="D1183" s="21"/>
      <c r="E1183" s="20" t="s">
        <v>14</v>
      </c>
      <c r="F1183" s="20" t="s">
        <v>14</v>
      </c>
      <c r="G1183" s="20" t="s">
        <v>14</v>
      </c>
      <c r="H1183" s="20" t="s">
        <v>14</v>
      </c>
      <c r="I1183" s="20"/>
      <c r="J1183" s="20"/>
      <c r="K1183" s="20"/>
      <c r="L1183" s="20"/>
      <c r="M1183" s="20"/>
      <c r="N1183" s="20"/>
      <c r="O1183" s="20"/>
      <c r="P1183" s="20"/>
      <c r="Q1183" s="20"/>
    </row>
    <row r="1184" spans="1:17" x14ac:dyDescent="0.25">
      <c r="A1184" s="17">
        <v>26183</v>
      </c>
      <c r="B1184" s="18" t="str">
        <f>HYPERLINK("https://www.facebook.com/100039718763296/videos/g%C6%B0%C6%A1ng-s%C3%A1ng-chi%E1%BA%BFn-s%E1%BB%B9-c%C3%B4ng-an-v%C3%AC-nh%C3%A2n-d%C3%A2n-ph%E1%BB%A5c-v%E1%BB%A5/573203420809256/?locale=zh_CN", "Công an xã Lạc Thịnh _x000D__x000D_
 _x000D__x000D_
  tỉnh Hòa Bình")</f>
        <v>Công an xã Lạc Thịnh _x000D__x000D_
 _x000D__x000D_
  tỉnh Hòa Bình</v>
      </c>
      <c r="C1184" s="19" t="s">
        <v>12</v>
      </c>
      <c r="D1184" s="19" t="s">
        <v>13</v>
      </c>
      <c r="E1184" s="20" t="s">
        <v>14</v>
      </c>
      <c r="F1184" s="20" t="s">
        <v>14</v>
      </c>
      <c r="G1184" s="20" t="s">
        <v>14</v>
      </c>
      <c r="H1184" s="20" t="s">
        <v>15</v>
      </c>
      <c r="I1184" s="20"/>
      <c r="J1184" s="20"/>
      <c r="K1184" s="20"/>
      <c r="L1184" s="20"/>
      <c r="M1184" s="20"/>
      <c r="N1184" s="20"/>
      <c r="O1184" s="20"/>
      <c r="P1184" s="20"/>
      <c r="Q1184" s="20"/>
    </row>
    <row r="1185" spans="1:17" x14ac:dyDescent="0.25">
      <c r="A1185" s="17">
        <v>26184</v>
      </c>
      <c r="B1185" s="18" t="str">
        <f>HYPERLINK("https://yenthuy.hoabinh.gov.vn/index.php/van-hoa-xa-h-i/3167-xa-m-tra-c-xa-la-c-tha-nh-ta-cha-c-tha-nh-ca-ng-nga-y-ha-i-a-i-oa-n-ka-t-toa-n-da-n-ta-c-n-m-2023", "UBND Ủy ban nhân dân xã Lạc Thịnh _x000D__x000D_
 _x000D__x000D_
  tỉnh Hòa Bình")</f>
        <v>UBND Ủy ban nhân dân xã Lạc Thịnh _x000D__x000D_
 _x000D__x000D_
  tỉnh Hòa Bình</v>
      </c>
      <c r="C1185" s="19" t="s">
        <v>12</v>
      </c>
      <c r="D1185" s="21"/>
      <c r="E1185" s="20" t="s">
        <v>14</v>
      </c>
      <c r="F1185" s="20" t="s">
        <v>14</v>
      </c>
      <c r="G1185" s="20" t="s">
        <v>14</v>
      </c>
      <c r="H1185" s="20" t="s">
        <v>14</v>
      </c>
      <c r="I1185" s="20"/>
      <c r="J1185" s="20"/>
      <c r="K1185" s="20"/>
      <c r="L1185" s="20"/>
      <c r="M1185" s="20"/>
      <c r="N1185" s="20"/>
      <c r="O1185" s="20"/>
      <c r="P1185" s="20"/>
      <c r="Q1185" s="20"/>
    </row>
    <row r="1186" spans="1:17" x14ac:dyDescent="0.25">
      <c r="A1186" s="17">
        <v>26185</v>
      </c>
      <c r="B1186" s="18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186" s="19" t="s">
        <v>12</v>
      </c>
      <c r="D1186" s="19" t="s">
        <v>13</v>
      </c>
      <c r="E1186" s="20" t="s">
        <v>14</v>
      </c>
      <c r="F1186" s="20" t="s">
        <v>14</v>
      </c>
      <c r="G1186" s="20" t="s">
        <v>14</v>
      </c>
      <c r="H1186" s="20" t="s">
        <v>15</v>
      </c>
      <c r="I1186" s="20"/>
      <c r="J1186" s="20"/>
      <c r="K1186" s="20"/>
      <c r="L1186" s="20"/>
      <c r="M1186" s="20"/>
      <c r="N1186" s="20"/>
      <c r="O1186" s="20"/>
      <c r="P1186" s="20"/>
      <c r="Q1186" s="20"/>
    </row>
    <row r="1187" spans="1:17" x14ac:dyDescent="0.25">
      <c r="A1187" s="17">
        <v>26186</v>
      </c>
      <c r="B1187" s="18" t="str">
        <f>HYPERLINK("https://nhoquan.ninhbinh.gov.vn/xa-lac-van", "UBND Ủy ban nhân dân xã Lạc Vân tỉnh Ninh Bình")</f>
        <v>UBND Ủy ban nhân dân xã Lạc Vân tỉnh Ninh Bình</v>
      </c>
      <c r="C1187" s="19" t="s">
        <v>12</v>
      </c>
      <c r="D1187" s="21"/>
      <c r="E1187" s="20" t="s">
        <v>14</v>
      </c>
      <c r="F1187" s="20" t="s">
        <v>14</v>
      </c>
      <c r="G1187" s="20" t="s">
        <v>14</v>
      </c>
      <c r="H1187" s="20" t="s">
        <v>14</v>
      </c>
      <c r="I1187" s="20"/>
      <c r="J1187" s="20"/>
      <c r="K1187" s="20"/>
      <c r="L1187" s="20"/>
      <c r="M1187" s="20"/>
      <c r="N1187" s="20"/>
      <c r="O1187" s="20"/>
      <c r="P1187" s="20"/>
      <c r="Q1187" s="20"/>
    </row>
    <row r="1188" spans="1:17" x14ac:dyDescent="0.25">
      <c r="A1188" s="17">
        <v>26187</v>
      </c>
      <c r="B1188" s="18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188" s="19" t="s">
        <v>12</v>
      </c>
      <c r="D1188" s="19" t="s">
        <v>13</v>
      </c>
      <c r="E1188" s="20" t="s">
        <v>14</v>
      </c>
      <c r="F1188" s="20" t="s">
        <v>14</v>
      </c>
      <c r="G1188" s="20" t="s">
        <v>14</v>
      </c>
      <c r="H1188" s="20" t="s">
        <v>15</v>
      </c>
      <c r="I1188" s="20"/>
      <c r="J1188" s="20"/>
      <c r="K1188" s="20"/>
      <c r="L1188" s="20"/>
      <c r="M1188" s="20"/>
      <c r="N1188" s="20"/>
      <c r="O1188" s="20"/>
      <c r="P1188" s="20"/>
      <c r="Q1188" s="20"/>
    </row>
    <row r="1189" spans="1:17" x14ac:dyDescent="0.25">
      <c r="A1189" s="17">
        <v>26188</v>
      </c>
      <c r="B1189" s="18" t="str">
        <f>HYPERLINK("https://nhoquan.ninhbinh.gov.vn/xa-lac-van", "UBND Ủy ban nhân dân xã Lạc Vân tỉnh Ninh Bình")</f>
        <v>UBND Ủy ban nhân dân xã Lạc Vân tỉnh Ninh Bình</v>
      </c>
      <c r="C1189" s="19" t="s">
        <v>12</v>
      </c>
      <c r="D1189" s="21"/>
      <c r="E1189" s="20" t="s">
        <v>14</v>
      </c>
      <c r="F1189" s="20" t="s">
        <v>14</v>
      </c>
      <c r="G1189" s="20" t="s">
        <v>14</v>
      </c>
      <c r="H1189" s="20" t="s">
        <v>14</v>
      </c>
      <c r="I1189" s="20"/>
      <c r="J1189" s="20"/>
      <c r="K1189" s="20"/>
      <c r="L1189" s="20"/>
      <c r="M1189" s="20"/>
      <c r="N1189" s="20"/>
      <c r="O1189" s="20"/>
      <c r="P1189" s="20"/>
      <c r="Q1189" s="20"/>
    </row>
    <row r="1190" spans="1:17" x14ac:dyDescent="0.25">
      <c r="A1190" s="17">
        <v>26189</v>
      </c>
      <c r="B1190" s="18" t="str">
        <f>HYPERLINK("https://www.facebook.com/p/C%C3%B4ng-an-x%C3%A3-L%E1%BA%A1ng-Phong-huy%E1%BB%87n-Nho-Quan-100071408089953/", "Công an xã Lạng Phong tỉnh Ninh Bình")</f>
        <v>Công an xã Lạng Phong tỉnh Ninh Bình</v>
      </c>
      <c r="C1190" s="19" t="s">
        <v>12</v>
      </c>
      <c r="D1190" s="19" t="s">
        <v>13</v>
      </c>
      <c r="E1190" s="20" t="s">
        <v>14</v>
      </c>
      <c r="F1190" s="20" t="s">
        <v>14</v>
      </c>
      <c r="G1190" s="20" t="s">
        <v>14</v>
      </c>
      <c r="H1190" s="20" t="s">
        <v>15</v>
      </c>
      <c r="I1190" s="20"/>
      <c r="J1190" s="20"/>
      <c r="K1190" s="20"/>
      <c r="L1190" s="20"/>
      <c r="M1190" s="20"/>
      <c r="N1190" s="20"/>
      <c r="O1190" s="20"/>
      <c r="P1190" s="20"/>
      <c r="Q1190" s="20"/>
    </row>
    <row r="1191" spans="1:17" x14ac:dyDescent="0.25">
      <c r="A1191" s="17">
        <v>26190</v>
      </c>
      <c r="B1191" s="18" t="str">
        <f>HYPERLINK("https://nhoquan.ninhbinh.gov.vn/", "UBND Ủy ban nhân dân xã Lạng Phong tỉnh Ninh Bình")</f>
        <v>UBND Ủy ban nhân dân xã Lạng Phong tỉnh Ninh Bình</v>
      </c>
      <c r="C1191" s="19" t="s">
        <v>12</v>
      </c>
      <c r="D1191" s="21"/>
      <c r="E1191" s="20" t="s">
        <v>14</v>
      </c>
      <c r="F1191" s="20" t="s">
        <v>14</v>
      </c>
      <c r="G1191" s="20" t="s">
        <v>14</v>
      </c>
      <c r="H1191" s="20" t="s">
        <v>14</v>
      </c>
      <c r="I1191" s="20"/>
      <c r="J1191" s="20"/>
      <c r="K1191" s="20"/>
      <c r="L1191" s="20"/>
      <c r="M1191" s="20"/>
      <c r="N1191" s="20"/>
      <c r="O1191" s="20"/>
      <c r="P1191" s="20"/>
      <c r="Q1191" s="20"/>
    </row>
    <row r="1192" spans="1:17" x14ac:dyDescent="0.25">
      <c r="A1192" s="17">
        <v>26191</v>
      </c>
      <c r="B1192" s="18" t="str">
        <f>HYPERLINK("https://www.facebook.com/tuoitrebaoloc/?locale=vi_VN", "Công an xã Lộc Châu tỉnh Lâm Đồng")</f>
        <v>Công an xã Lộc Châu tỉnh Lâm Đồng</v>
      </c>
      <c r="C1192" s="19" t="s">
        <v>12</v>
      </c>
      <c r="D1192" s="19" t="s">
        <v>13</v>
      </c>
      <c r="E1192" s="20" t="s">
        <v>14</v>
      </c>
      <c r="F1192" s="20" t="s">
        <v>14</v>
      </c>
      <c r="G1192" s="20" t="s">
        <v>14</v>
      </c>
      <c r="H1192" s="20" t="s">
        <v>15</v>
      </c>
      <c r="I1192" s="20"/>
      <c r="J1192" s="20"/>
      <c r="K1192" s="20"/>
      <c r="L1192" s="20"/>
      <c r="M1192" s="20"/>
      <c r="N1192" s="20"/>
      <c r="O1192" s="20"/>
      <c r="P1192" s="20"/>
      <c r="Q1192" s="20"/>
    </row>
    <row r="1193" spans="1:17" x14ac:dyDescent="0.25">
      <c r="A1193" s="17">
        <v>26192</v>
      </c>
      <c r="B1193" s="18" t="str">
        <f>HYPERLINK("https://lamdong.gov.vn/sites/baoloc/ubnd/phuongxa/SitePages/xa-loc-chau.aspx", "UBND Ủy ban nhân dân xã Lộc Châu tỉnh Lâm Đồng")</f>
        <v>UBND Ủy ban nhân dân xã Lộc Châu tỉnh Lâm Đồng</v>
      </c>
      <c r="C1193" s="19" t="s">
        <v>12</v>
      </c>
      <c r="D1193" s="21"/>
      <c r="E1193" s="20" t="s">
        <v>14</v>
      </c>
      <c r="F1193" s="20" t="s">
        <v>14</v>
      </c>
      <c r="G1193" s="20" t="s">
        <v>14</v>
      </c>
      <c r="H1193" s="20" t="s">
        <v>14</v>
      </c>
      <c r="I1193" s="20"/>
      <c r="J1193" s="20"/>
      <c r="K1193" s="20"/>
      <c r="L1193" s="20"/>
      <c r="M1193" s="20"/>
      <c r="N1193" s="20"/>
      <c r="O1193" s="20"/>
      <c r="P1193" s="20"/>
      <c r="Q1193" s="20"/>
    </row>
    <row r="1194" spans="1:17" x14ac:dyDescent="0.25">
      <c r="A1194" s="17">
        <v>26193</v>
      </c>
      <c r="B1194" s="18" t="s">
        <v>126</v>
      </c>
      <c r="C1194" s="22" t="s">
        <v>14</v>
      </c>
      <c r="D1194" s="19" t="s">
        <v>13</v>
      </c>
      <c r="E1194" s="20" t="s">
        <v>14</v>
      </c>
      <c r="F1194" s="20" t="s">
        <v>14</v>
      </c>
      <c r="G1194" s="20" t="s">
        <v>14</v>
      </c>
      <c r="H1194" s="20" t="s">
        <v>15</v>
      </c>
      <c r="I1194" s="20"/>
      <c r="J1194" s="20"/>
      <c r="K1194" s="20"/>
      <c r="L1194" s="20"/>
      <c r="M1194" s="20"/>
      <c r="N1194" s="20"/>
      <c r="O1194" s="20"/>
      <c r="P1194" s="20"/>
      <c r="Q1194" s="20"/>
    </row>
    <row r="1195" spans="1:17" x14ac:dyDescent="0.25">
      <c r="A1195" s="17">
        <v>26194</v>
      </c>
      <c r="B1195" s="18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1195" s="19" t="s">
        <v>12</v>
      </c>
      <c r="D1195" s="21"/>
      <c r="E1195" s="20" t="s">
        <v>14</v>
      </c>
      <c r="F1195" s="20" t="s">
        <v>14</v>
      </c>
      <c r="G1195" s="20" t="s">
        <v>14</v>
      </c>
      <c r="H1195" s="20" t="s">
        <v>14</v>
      </c>
      <c r="I1195" s="20"/>
      <c r="J1195" s="20"/>
      <c r="K1195" s="20"/>
      <c r="L1195" s="20"/>
      <c r="M1195" s="20"/>
      <c r="N1195" s="20"/>
      <c r="O1195" s="20"/>
      <c r="P1195" s="20"/>
      <c r="Q1195" s="20"/>
    </row>
    <row r="1196" spans="1:17" x14ac:dyDescent="0.25">
      <c r="A1196" s="17">
        <v>26195</v>
      </c>
      <c r="B1196" s="18" t="str">
        <f>HYPERLINK("https://www.facebook.com/p/C%C3%B4ng-an-x%C3%A3-L%E1%BB%99c-Thu%E1%BA%ADn-100069578351468/", "Công an xã Lộc Thuận _x000D__x000D_
 _x000D__x000D_
  tỉnh Bến Tre")</f>
        <v>Công an xã Lộc Thuận _x000D__x000D_
 _x000D__x000D_
  tỉnh Bến Tre</v>
      </c>
      <c r="C1196" s="19" t="s">
        <v>12</v>
      </c>
      <c r="D1196" s="19" t="s">
        <v>13</v>
      </c>
      <c r="E1196" s="20" t="s">
        <v>14</v>
      </c>
      <c r="F1196" s="20" t="s">
        <v>14</v>
      </c>
      <c r="G1196" s="20" t="s">
        <v>14</v>
      </c>
      <c r="H1196" s="20" t="s">
        <v>15</v>
      </c>
      <c r="I1196" s="20"/>
      <c r="J1196" s="20"/>
      <c r="K1196" s="20"/>
      <c r="L1196" s="20"/>
      <c r="M1196" s="20"/>
      <c r="N1196" s="20"/>
      <c r="O1196" s="20"/>
      <c r="P1196" s="20"/>
      <c r="Q1196" s="20"/>
    </row>
    <row r="1197" spans="1:17" x14ac:dyDescent="0.25">
      <c r="A1197" s="17">
        <v>26196</v>
      </c>
      <c r="B1197" s="18" t="str">
        <f>HYPERLINK("https://binhdai.bentre.gov.vn/locthuan", "UBND Ủy ban nhân dân xã Lộc Thuận _x000D__x000D_
 _x000D__x000D_
  tỉnh Bến Tre")</f>
        <v>UBND Ủy ban nhân dân xã Lộc Thuận _x000D__x000D_
 _x000D__x000D_
  tỉnh Bến Tre</v>
      </c>
      <c r="C1197" s="19" t="s">
        <v>12</v>
      </c>
      <c r="D1197" s="21"/>
      <c r="E1197" s="20" t="s">
        <v>14</v>
      </c>
      <c r="F1197" s="20" t="s">
        <v>14</v>
      </c>
      <c r="G1197" s="20" t="s">
        <v>14</v>
      </c>
      <c r="H1197" s="20" t="s">
        <v>14</v>
      </c>
      <c r="I1197" s="20"/>
      <c r="J1197" s="20"/>
      <c r="K1197" s="20"/>
      <c r="L1197" s="20"/>
      <c r="M1197" s="20"/>
      <c r="N1197" s="20"/>
      <c r="O1197" s="20"/>
      <c r="P1197" s="20"/>
      <c r="Q1197" s="20"/>
    </row>
    <row r="1198" spans="1:17" x14ac:dyDescent="0.25">
      <c r="A1198" s="17">
        <v>26197</v>
      </c>
      <c r="B1198" s="18" t="str">
        <f>HYPERLINK("https://www.facebook.com/conganBaTri/", "Công an xã Lợi Thuận _x000D__x000D_
 _x000D__x000D_
  tỉnh Bến Tre")</f>
        <v>Công an xã Lợi Thuận _x000D__x000D_
 _x000D__x000D_
  tỉnh Bến Tre</v>
      </c>
      <c r="C1198" s="19" t="s">
        <v>12</v>
      </c>
      <c r="D1198" s="19" t="s">
        <v>13</v>
      </c>
      <c r="E1198" s="20" t="s">
        <v>14</v>
      </c>
      <c r="F1198" s="20" t="s">
        <v>14</v>
      </c>
      <c r="G1198" s="20" t="s">
        <v>14</v>
      </c>
      <c r="H1198" s="20" t="s">
        <v>15</v>
      </c>
      <c r="I1198" s="20"/>
      <c r="J1198" s="20"/>
      <c r="K1198" s="20"/>
      <c r="L1198" s="20"/>
      <c r="M1198" s="20"/>
      <c r="N1198" s="20"/>
      <c r="O1198" s="20"/>
      <c r="P1198" s="20"/>
      <c r="Q1198" s="20"/>
    </row>
    <row r="1199" spans="1:17" x14ac:dyDescent="0.25">
      <c r="A1199" s="17">
        <v>26198</v>
      </c>
      <c r="B1199" s="18" t="str">
        <f>HYPERLINK("https://bentre.gov.vn/Documents/848_danh_sach%20nguoi%20phat%20ngon.pdf", "UBND Ủy ban nhân dân xã Lợi Thuận _x000D__x000D_
 _x000D__x000D_
  tỉnh Bến Tre")</f>
        <v>UBND Ủy ban nhân dân xã Lợi Thuận _x000D__x000D_
 _x000D__x000D_
  tỉnh Bến Tre</v>
      </c>
      <c r="C1199" s="19" t="s">
        <v>12</v>
      </c>
      <c r="D1199" s="21"/>
      <c r="E1199" s="20" t="s">
        <v>14</v>
      </c>
      <c r="F1199" s="20" t="s">
        <v>14</v>
      </c>
      <c r="G1199" s="20" t="s">
        <v>14</v>
      </c>
      <c r="H1199" s="20" t="s">
        <v>14</v>
      </c>
      <c r="I1199" s="20"/>
      <c r="J1199" s="20"/>
      <c r="K1199" s="20"/>
      <c r="L1199" s="20"/>
      <c r="M1199" s="20"/>
      <c r="N1199" s="20"/>
      <c r="O1199" s="20"/>
      <c r="P1199" s="20"/>
      <c r="Q1199" s="20"/>
    </row>
    <row r="1200" spans="1:17" x14ac:dyDescent="0.25">
      <c r="A1200" s="17">
        <v>26199</v>
      </c>
      <c r="B1200" s="18" t="s">
        <v>127</v>
      </c>
      <c r="C1200" s="22" t="s">
        <v>14</v>
      </c>
      <c r="D1200" s="19" t="s">
        <v>13</v>
      </c>
      <c r="E1200" s="20" t="s">
        <v>14</v>
      </c>
      <c r="F1200" s="20" t="s">
        <v>14</v>
      </c>
      <c r="G1200" s="20" t="s">
        <v>14</v>
      </c>
      <c r="H1200" s="20" t="s">
        <v>15</v>
      </c>
      <c r="I1200" s="20"/>
      <c r="J1200" s="20"/>
      <c r="K1200" s="20"/>
      <c r="L1200" s="20"/>
      <c r="M1200" s="20"/>
      <c r="N1200" s="20"/>
      <c r="O1200" s="20"/>
      <c r="P1200" s="20"/>
      <c r="Q1200" s="20"/>
    </row>
    <row r="1201" spans="1:17" x14ac:dyDescent="0.25">
      <c r="A1201" s="17">
        <v>26200</v>
      </c>
      <c r="B1201" s="18" t="str">
        <f>HYPERLINK("https://lucnam.bacgiang.gov.vn/web/ubnd-huyen-luc-nam-tinh-bg/cac-xa-thi-tran", "UBND Ủy ban nhân dân xã Lục Sơn tỉnh Bắc Giang")</f>
        <v>UBND Ủy ban nhân dân xã Lục Sơn tỉnh Bắc Giang</v>
      </c>
      <c r="C1201" s="19" t="s">
        <v>12</v>
      </c>
      <c r="D1201" s="21"/>
      <c r="E1201" s="20" t="s">
        <v>14</v>
      </c>
      <c r="F1201" s="20" t="s">
        <v>14</v>
      </c>
      <c r="G1201" s="20" t="s">
        <v>14</v>
      </c>
      <c r="H1201" s="20" t="s">
        <v>14</v>
      </c>
      <c r="I1201" s="20"/>
      <c r="J1201" s="20"/>
      <c r="K1201" s="20"/>
      <c r="L1201" s="20"/>
      <c r="M1201" s="20"/>
      <c r="N1201" s="20"/>
      <c r="O1201" s="20"/>
      <c r="P1201" s="20"/>
      <c r="Q1201" s="20"/>
    </row>
    <row r="1202" spans="1:17" x14ac:dyDescent="0.25">
      <c r="A1202" s="17">
        <v>26201</v>
      </c>
      <c r="B1202" s="18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1202" s="19" t="s">
        <v>12</v>
      </c>
      <c r="D1202" s="19" t="s">
        <v>13</v>
      </c>
      <c r="E1202" s="20" t="s">
        <v>14</v>
      </c>
      <c r="F1202" s="20" t="s">
        <v>14</v>
      </c>
      <c r="G1202" s="20" t="s">
        <v>14</v>
      </c>
      <c r="H1202" s="20" t="s">
        <v>15</v>
      </c>
      <c r="I1202" s="20"/>
      <c r="J1202" s="20"/>
      <c r="K1202" s="20"/>
      <c r="L1202" s="20"/>
      <c r="M1202" s="20"/>
      <c r="N1202" s="20"/>
      <c r="O1202" s="20"/>
      <c r="P1202" s="20"/>
      <c r="Q1202" s="20"/>
    </row>
    <row r="1203" spans="1:17" x14ac:dyDescent="0.25">
      <c r="A1203" s="17">
        <v>26202</v>
      </c>
      <c r="B1203" s="18" t="str">
        <f>HYPERLINK("https://labang.daitu.thainguyen.gov.vn/so-do-bo-may", "UBND Ủy ban nhân dân xã La Bằng tỉnh Thái Nguyên")</f>
        <v>UBND Ủy ban nhân dân xã La Bằng tỉnh Thái Nguyên</v>
      </c>
      <c r="C1203" s="19" t="s">
        <v>12</v>
      </c>
      <c r="D1203" s="21"/>
      <c r="E1203" s="20" t="s">
        <v>14</v>
      </c>
      <c r="F1203" s="20" t="s">
        <v>14</v>
      </c>
      <c r="G1203" s="20" t="s">
        <v>14</v>
      </c>
      <c r="H1203" s="20" t="s">
        <v>14</v>
      </c>
      <c r="I1203" s="20"/>
      <c r="J1203" s="20"/>
      <c r="K1203" s="20"/>
      <c r="L1203" s="20"/>
      <c r="M1203" s="20"/>
      <c r="N1203" s="20"/>
      <c r="O1203" s="20"/>
      <c r="P1203" s="20"/>
      <c r="Q1203" s="20"/>
    </row>
    <row r="1204" spans="1:17" x14ac:dyDescent="0.25">
      <c r="A1204" s="17">
        <v>26203</v>
      </c>
      <c r="B1204" s="18" t="str">
        <f>HYPERLINK("https://www.facebook.com/tuoitreconganquangbinh/", "Công an xã La Dê tỉnh Quảng Nam")</f>
        <v>Công an xã La Dê tỉnh Quảng Nam</v>
      </c>
      <c r="C1204" s="19" t="s">
        <v>12</v>
      </c>
      <c r="D1204" s="19" t="s">
        <v>13</v>
      </c>
      <c r="E1204" s="20" t="s">
        <v>14</v>
      </c>
      <c r="F1204" s="20" t="s">
        <v>14</v>
      </c>
      <c r="G1204" s="20" t="s">
        <v>14</v>
      </c>
      <c r="H1204" s="20" t="s">
        <v>15</v>
      </c>
      <c r="I1204" s="20"/>
      <c r="J1204" s="20"/>
      <c r="K1204" s="20"/>
      <c r="L1204" s="20"/>
      <c r="M1204" s="20"/>
      <c r="N1204" s="20"/>
      <c r="O1204" s="20"/>
      <c r="P1204" s="20"/>
      <c r="Q1204" s="20"/>
    </row>
    <row r="1205" spans="1:17" x14ac:dyDescent="0.25">
      <c r="A1205" s="17">
        <v>26204</v>
      </c>
      <c r="B1205" s="18" t="str">
        <f>HYPERLINK("https://thangbinh.quangnam.gov.vn/webcenter/portal/bantiepcongdan/pages_tin-tuc/chi-tiet-tin?dDocName=PORTAL259025", "UBND Ủy ban nhân dân xã La Dê tỉnh Quảng Nam")</f>
        <v>UBND Ủy ban nhân dân xã La Dê tỉnh Quảng Nam</v>
      </c>
      <c r="C1205" s="19" t="s">
        <v>12</v>
      </c>
      <c r="D1205" s="21"/>
      <c r="E1205" s="20" t="s">
        <v>14</v>
      </c>
      <c r="F1205" s="20" t="s">
        <v>14</v>
      </c>
      <c r="G1205" s="20" t="s">
        <v>14</v>
      </c>
      <c r="H1205" s="20" t="s">
        <v>14</v>
      </c>
      <c r="I1205" s="20"/>
      <c r="J1205" s="20"/>
      <c r="K1205" s="20"/>
      <c r="L1205" s="20"/>
      <c r="M1205" s="20"/>
      <c r="N1205" s="20"/>
      <c r="O1205" s="20"/>
      <c r="P1205" s="20"/>
      <c r="Q1205" s="20"/>
    </row>
    <row r="1206" spans="1:17" x14ac:dyDescent="0.25">
      <c r="A1206" s="17">
        <v>26205</v>
      </c>
      <c r="B1206" s="18" t="str">
        <f>HYPERLINK("https://www.facebook.com/262593062078286", "Công an xã Lai Đồng tỉnh Phú Thọ")</f>
        <v>Công an xã Lai Đồng tỉnh Phú Thọ</v>
      </c>
      <c r="C1206" s="19" t="s">
        <v>12</v>
      </c>
      <c r="D1206" s="19" t="s">
        <v>13</v>
      </c>
      <c r="E1206" s="20" t="s">
        <v>14</v>
      </c>
      <c r="F1206" s="20" t="s">
        <v>14</v>
      </c>
      <c r="G1206" s="20" t="s">
        <v>14</v>
      </c>
      <c r="H1206" s="20" t="s">
        <v>15</v>
      </c>
      <c r="I1206" s="20"/>
      <c r="J1206" s="20"/>
      <c r="K1206" s="20"/>
      <c r="L1206" s="20"/>
      <c r="M1206" s="20"/>
      <c r="N1206" s="20"/>
      <c r="O1206" s="20"/>
      <c r="P1206" s="20"/>
      <c r="Q1206" s="20"/>
    </row>
    <row r="1207" spans="1:17" x14ac:dyDescent="0.25">
      <c r="A1207" s="17">
        <v>26206</v>
      </c>
      <c r="B1207" s="18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1207" s="19" t="s">
        <v>12</v>
      </c>
      <c r="D1207" s="21"/>
      <c r="E1207" s="20" t="s">
        <v>14</v>
      </c>
      <c r="F1207" s="20" t="s">
        <v>14</v>
      </c>
      <c r="G1207" s="20" t="s">
        <v>14</v>
      </c>
      <c r="H1207" s="20" t="s">
        <v>14</v>
      </c>
      <c r="I1207" s="20"/>
      <c r="J1207" s="20"/>
      <c r="K1207" s="20"/>
      <c r="L1207" s="20"/>
      <c r="M1207" s="20"/>
      <c r="N1207" s="20"/>
      <c r="O1207" s="20"/>
      <c r="P1207" s="20"/>
      <c r="Q1207" s="20"/>
    </row>
    <row r="1208" spans="1:17" x14ac:dyDescent="0.25">
      <c r="A1208" s="17">
        <v>26207</v>
      </c>
      <c r="B1208" s="18" t="str">
        <f>HYPERLINK("https://www.facebook.com/p/C%C3%B4ng-an-x%C3%A3-Lai-Th%C3%A0nh-huy%E1%BB%87n-Kim-S%C6%A1n-100071282305646/", "Công an xã Lai Thành tỉnh Ninh Bình")</f>
        <v>Công an xã Lai Thành tỉnh Ninh Bình</v>
      </c>
      <c r="C1208" s="19" t="s">
        <v>12</v>
      </c>
      <c r="D1208" s="19" t="s">
        <v>13</v>
      </c>
      <c r="E1208" s="20" t="s">
        <v>14</v>
      </c>
      <c r="F1208" s="20" t="s">
        <v>14</v>
      </c>
      <c r="G1208" s="20" t="s">
        <v>14</v>
      </c>
      <c r="H1208" s="20" t="s">
        <v>15</v>
      </c>
      <c r="I1208" s="20"/>
      <c r="J1208" s="20"/>
      <c r="K1208" s="20"/>
      <c r="L1208" s="20"/>
      <c r="M1208" s="20"/>
      <c r="N1208" s="20"/>
      <c r="O1208" s="20"/>
      <c r="P1208" s="20"/>
      <c r="Q1208" s="20"/>
    </row>
    <row r="1209" spans="1:17" x14ac:dyDescent="0.25">
      <c r="A1209" s="17">
        <v>26208</v>
      </c>
      <c r="B1209" s="18" t="str">
        <f>HYPERLINK("https://kimson.ninhbinh.gov.vn/gioi-thieu/xa-lai-thanh", "UBND Ủy ban nhân dân xã Lai Thành tỉnh Ninh Bình")</f>
        <v>UBND Ủy ban nhân dân xã Lai Thành tỉnh Ninh Bình</v>
      </c>
      <c r="C1209" s="19" t="s">
        <v>12</v>
      </c>
      <c r="D1209" s="21"/>
      <c r="E1209" s="20" t="s">
        <v>14</v>
      </c>
      <c r="F1209" s="20" t="s">
        <v>14</v>
      </c>
      <c r="G1209" s="20" t="s">
        <v>14</v>
      </c>
      <c r="H1209" s="20" t="s">
        <v>14</v>
      </c>
      <c r="I1209" s="20"/>
      <c r="J1209" s="20"/>
      <c r="K1209" s="20"/>
      <c r="L1209" s="20"/>
      <c r="M1209" s="20"/>
      <c r="N1209" s="20"/>
      <c r="O1209" s="20"/>
      <c r="P1209" s="20"/>
      <c r="Q1209" s="20"/>
    </row>
    <row r="1210" spans="1:17" x14ac:dyDescent="0.25">
      <c r="A1210" s="17">
        <v>26209</v>
      </c>
      <c r="B1210" s="18" t="str">
        <f>HYPERLINK("https://www.facebook.com/p/C%C3%B4ng-an-x%C3%A3-Lam-C%E1%BB%91t-100063645669904/", "Công an xã Lam Cốt _x000D__x000D_
 _x000D__x000D_
  tỉnh Bắc Giang")</f>
        <v>Công an xã Lam Cốt _x000D__x000D_
 _x000D__x000D_
  tỉnh Bắc Giang</v>
      </c>
      <c r="C1210" s="19" t="s">
        <v>12</v>
      </c>
      <c r="D1210" s="19" t="s">
        <v>13</v>
      </c>
      <c r="E1210" s="20" t="s">
        <v>14</v>
      </c>
      <c r="F1210" s="20" t="s">
        <v>14</v>
      </c>
      <c r="G1210" s="20" t="s">
        <v>14</v>
      </c>
      <c r="H1210" s="20" t="s">
        <v>15</v>
      </c>
      <c r="I1210" s="20"/>
      <c r="J1210" s="20"/>
      <c r="K1210" s="20"/>
      <c r="L1210" s="20"/>
      <c r="M1210" s="20"/>
      <c r="N1210" s="20"/>
      <c r="O1210" s="20"/>
      <c r="P1210" s="20"/>
      <c r="Q1210" s="20"/>
    </row>
    <row r="1211" spans="1:17" x14ac:dyDescent="0.25">
      <c r="A1211" s="17">
        <v>26210</v>
      </c>
      <c r="B1211" s="18" t="str">
        <f>HYPERLINK("https://lamcot-tanyen.bacgiang.gov.vn/", "UBND Ủy ban nhân dân xã Lam Cốt _x000D__x000D_
 _x000D__x000D_
  tỉnh Bắc Giang")</f>
        <v>UBND Ủy ban nhân dân xã Lam Cốt _x000D__x000D_
 _x000D__x000D_
  tỉnh Bắc Giang</v>
      </c>
      <c r="C1211" s="19" t="s">
        <v>12</v>
      </c>
      <c r="D1211" s="21"/>
      <c r="E1211" s="20" t="s">
        <v>14</v>
      </c>
      <c r="F1211" s="20" t="s">
        <v>14</v>
      </c>
      <c r="G1211" s="20" t="s">
        <v>14</v>
      </c>
      <c r="H1211" s="20" t="s">
        <v>14</v>
      </c>
      <c r="I1211" s="20"/>
      <c r="J1211" s="20"/>
      <c r="K1211" s="20"/>
      <c r="L1211" s="20"/>
      <c r="M1211" s="20"/>
      <c r="N1211" s="20"/>
      <c r="O1211" s="20"/>
      <c r="P1211" s="20"/>
      <c r="Q1211" s="20"/>
    </row>
    <row r="1212" spans="1:17" x14ac:dyDescent="0.25">
      <c r="A1212" s="17">
        <v>26211</v>
      </c>
      <c r="B1212" s="18" t="str">
        <f>HYPERLINK("https://www.facebook.com/capLamSon/?locale=vi_VN", "Công an xã Lam Sơn tỉnh Thanh Hóa")</f>
        <v>Công an xã Lam Sơn tỉnh Thanh Hóa</v>
      </c>
      <c r="C1212" s="19" t="s">
        <v>12</v>
      </c>
      <c r="D1212" s="19" t="s">
        <v>13</v>
      </c>
      <c r="E1212" s="20" t="s">
        <v>14</v>
      </c>
      <c r="F1212" s="20" t="s">
        <v>14</v>
      </c>
      <c r="G1212" s="20" t="s">
        <v>14</v>
      </c>
      <c r="H1212" s="20" t="s">
        <v>15</v>
      </c>
      <c r="I1212" s="20"/>
      <c r="J1212" s="20"/>
      <c r="K1212" s="20"/>
      <c r="L1212" s="20"/>
      <c r="M1212" s="20"/>
      <c r="N1212" s="20"/>
      <c r="O1212" s="20"/>
      <c r="P1212" s="20"/>
      <c r="Q1212" s="20"/>
    </row>
    <row r="1213" spans="1:17" x14ac:dyDescent="0.25">
      <c r="A1213" s="17">
        <v>26212</v>
      </c>
      <c r="B1213" s="18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1213" s="19" t="s">
        <v>12</v>
      </c>
      <c r="D1213" s="21"/>
      <c r="E1213" s="20" t="s">
        <v>14</v>
      </c>
      <c r="F1213" s="20" t="s">
        <v>14</v>
      </c>
      <c r="G1213" s="20" t="s">
        <v>14</v>
      </c>
      <c r="H1213" s="20" t="s">
        <v>14</v>
      </c>
      <c r="I1213" s="20"/>
      <c r="J1213" s="20"/>
      <c r="K1213" s="20"/>
      <c r="L1213" s="20"/>
      <c r="M1213" s="20"/>
      <c r="N1213" s="20"/>
      <c r="O1213" s="20"/>
      <c r="P1213" s="20"/>
      <c r="Q1213" s="20"/>
    </row>
    <row r="1214" spans="1:17" x14ac:dyDescent="0.25">
      <c r="A1214" s="17">
        <v>26213</v>
      </c>
      <c r="B1214" s="18" t="s">
        <v>273</v>
      </c>
      <c r="C1214" s="22" t="s">
        <v>14</v>
      </c>
      <c r="D1214" s="19" t="s">
        <v>13</v>
      </c>
      <c r="E1214" s="20" t="s">
        <v>14</v>
      </c>
      <c r="F1214" s="20" t="s">
        <v>14</v>
      </c>
      <c r="G1214" s="20" t="s">
        <v>14</v>
      </c>
      <c r="H1214" s="20" t="s">
        <v>15</v>
      </c>
      <c r="I1214" s="20"/>
      <c r="J1214" s="20"/>
      <c r="K1214" s="20"/>
      <c r="L1214" s="20"/>
      <c r="M1214" s="20"/>
      <c r="N1214" s="20"/>
      <c r="O1214" s="20"/>
      <c r="P1214" s="20"/>
      <c r="Q1214" s="20"/>
    </row>
    <row r="1215" spans="1:17" x14ac:dyDescent="0.25">
      <c r="A1215" s="17">
        <v>26214</v>
      </c>
      <c r="B1215" s="18" t="str">
        <f>HYPERLINK("https://vixuyen.hagiang.gov.vn/chi-tiet-tin-tuc/-/news/44757/x%C3%A3-lao-ch%E1%BA%A3i.html", "UBND Ủy ban nhân dân xã Lao Chải _x000D__x000D_
 _x000D__x000D_
  tỉnh Hà Giang")</f>
        <v>UBND Ủy ban nhân dân xã Lao Chải _x000D__x000D_
 _x000D__x000D_
  tỉnh Hà Giang</v>
      </c>
      <c r="C1215" s="19" t="s">
        <v>12</v>
      </c>
      <c r="D1215" s="21"/>
      <c r="E1215" s="20" t="s">
        <v>14</v>
      </c>
      <c r="F1215" s="20" t="s">
        <v>14</v>
      </c>
      <c r="G1215" s="20" t="s">
        <v>14</v>
      </c>
      <c r="H1215" s="20" t="s">
        <v>14</v>
      </c>
      <c r="I1215" s="20"/>
      <c r="J1215" s="20"/>
      <c r="K1215" s="20"/>
      <c r="L1215" s="20"/>
      <c r="M1215" s="20"/>
      <c r="N1215" s="20"/>
      <c r="O1215" s="20"/>
      <c r="P1215" s="20"/>
      <c r="Q1215" s="20"/>
    </row>
    <row r="1216" spans="1:17" x14ac:dyDescent="0.25">
      <c r="A1216" s="17">
        <v>26215</v>
      </c>
      <c r="B1216" s="18" t="s">
        <v>274</v>
      </c>
      <c r="C1216" s="22" t="s">
        <v>14</v>
      </c>
      <c r="D1216" s="19" t="s">
        <v>13</v>
      </c>
      <c r="E1216" s="20" t="s">
        <v>14</v>
      </c>
      <c r="F1216" s="20" t="s">
        <v>14</v>
      </c>
      <c r="G1216" s="20" t="s">
        <v>14</v>
      </c>
      <c r="H1216" s="20" t="s">
        <v>15</v>
      </c>
      <c r="I1216" s="20"/>
      <c r="J1216" s="20"/>
      <c r="K1216" s="20"/>
      <c r="L1216" s="20"/>
      <c r="M1216" s="20"/>
      <c r="N1216" s="20"/>
      <c r="O1216" s="20"/>
      <c r="P1216" s="20"/>
      <c r="Q1216" s="20"/>
    </row>
    <row r="1217" spans="1:17" x14ac:dyDescent="0.25">
      <c r="A1217" s="17">
        <v>26216</v>
      </c>
      <c r="B1217" s="18" t="str">
        <f>HYPERLINK("https://congbobanan.toaan.gov.vn/3ta1182835t1cvn/", "UBND Ủy ban nhân dân xã La Sơn _x000D__x000D_
 _x000D__x000D_
  tỉnh Hà Nam")</f>
        <v>UBND Ủy ban nhân dân xã La Sơn _x000D__x000D_
 _x000D__x000D_
  tỉnh Hà Nam</v>
      </c>
      <c r="C1217" s="19" t="s">
        <v>12</v>
      </c>
      <c r="D1217" s="21"/>
      <c r="E1217" s="20" t="s">
        <v>14</v>
      </c>
      <c r="F1217" s="20" t="s">
        <v>14</v>
      </c>
      <c r="G1217" s="20" t="s">
        <v>14</v>
      </c>
      <c r="H1217" s="20" t="s">
        <v>14</v>
      </c>
      <c r="I1217" s="20"/>
      <c r="J1217" s="20"/>
      <c r="K1217" s="20"/>
      <c r="L1217" s="20"/>
      <c r="M1217" s="20"/>
      <c r="N1217" s="20"/>
      <c r="O1217" s="20"/>
      <c r="P1217" s="20"/>
      <c r="Q1217" s="20"/>
    </row>
    <row r="1218" spans="1:17" x14ac:dyDescent="0.25">
      <c r="A1218" s="17">
        <v>26217</v>
      </c>
      <c r="B1218" s="18" t="s">
        <v>128</v>
      </c>
      <c r="C1218" s="22" t="s">
        <v>14</v>
      </c>
      <c r="D1218" s="19" t="s">
        <v>13</v>
      </c>
      <c r="E1218" s="20" t="s">
        <v>14</v>
      </c>
      <c r="F1218" s="20" t="s">
        <v>14</v>
      </c>
      <c r="G1218" s="20" t="s">
        <v>14</v>
      </c>
      <c r="H1218" s="20" t="s">
        <v>15</v>
      </c>
      <c r="I1218" s="20"/>
      <c r="J1218" s="20"/>
      <c r="K1218" s="20"/>
      <c r="L1218" s="20"/>
      <c r="M1218" s="20"/>
      <c r="N1218" s="20"/>
      <c r="O1218" s="20"/>
      <c r="P1218" s="20"/>
      <c r="Q1218" s="20"/>
    </row>
    <row r="1219" spans="1:17" x14ac:dyDescent="0.25">
      <c r="A1219" s="17">
        <v>26218</v>
      </c>
      <c r="B1219" s="18" t="str">
        <f>HYPERLINK("https://congbao.dienbien.gov.vn/congbao/congbao.nsf/B614A00664DE4A454725869B002CE313/$file/338-Q%C4%90-UBND.doc", "UBND Ủy ban nhân dân xã Lay Nưa tỉnh Điện Biên")</f>
        <v>UBND Ủy ban nhân dân xã Lay Nưa tỉnh Điện Biên</v>
      </c>
      <c r="C1219" s="19" t="s">
        <v>12</v>
      </c>
      <c r="D1219" s="21"/>
      <c r="E1219" s="20" t="s">
        <v>14</v>
      </c>
      <c r="F1219" s="20" t="s">
        <v>14</v>
      </c>
      <c r="G1219" s="20" t="s">
        <v>14</v>
      </c>
      <c r="H1219" s="20" t="s">
        <v>14</v>
      </c>
      <c r="I1219" s="20"/>
      <c r="J1219" s="20"/>
      <c r="K1219" s="20"/>
      <c r="L1219" s="20"/>
      <c r="M1219" s="20"/>
      <c r="N1219" s="20"/>
      <c r="O1219" s="20"/>
      <c r="P1219" s="20"/>
      <c r="Q1219" s="20"/>
    </row>
    <row r="1220" spans="1:17" x14ac:dyDescent="0.25">
      <c r="A1220" s="17">
        <v>26219</v>
      </c>
      <c r="B1220" s="18" t="s">
        <v>275</v>
      </c>
      <c r="C1220" s="22" t="s">
        <v>14</v>
      </c>
      <c r="D1220" s="19" t="s">
        <v>13</v>
      </c>
      <c r="E1220" s="20" t="s">
        <v>14</v>
      </c>
      <c r="F1220" s="20" t="s">
        <v>14</v>
      </c>
      <c r="G1220" s="20" t="s">
        <v>14</v>
      </c>
      <c r="H1220" s="20" t="s">
        <v>15</v>
      </c>
      <c r="I1220" s="20"/>
      <c r="J1220" s="20"/>
      <c r="K1220" s="20"/>
      <c r="L1220" s="20"/>
      <c r="M1220" s="20"/>
      <c r="N1220" s="20"/>
      <c r="O1220" s="20"/>
      <c r="P1220" s="20"/>
      <c r="Q1220" s="20"/>
    </row>
    <row r="1221" spans="1:17" x14ac:dyDescent="0.25">
      <c r="A1221" s="17">
        <v>26220</v>
      </c>
      <c r="B1221" s="18" t="str">
        <f>HYPERLINK("https://thanhliem.hanam.gov.vn/", "UBND Ủy ban nhân dân xã Liêm Phong _x000D__x000D_
 _x000D__x000D_
  tỉnh Hà Nam")</f>
        <v>UBND Ủy ban nhân dân xã Liêm Phong _x000D__x000D_
 _x000D__x000D_
  tỉnh Hà Nam</v>
      </c>
      <c r="C1221" s="19" t="s">
        <v>12</v>
      </c>
      <c r="D1221" s="21"/>
      <c r="E1221" s="20" t="s">
        <v>14</v>
      </c>
      <c r="F1221" s="20" t="s">
        <v>14</v>
      </c>
      <c r="G1221" s="20" t="s">
        <v>14</v>
      </c>
      <c r="H1221" s="20" t="s">
        <v>14</v>
      </c>
      <c r="I1221" s="20"/>
      <c r="J1221" s="20"/>
      <c r="K1221" s="20"/>
      <c r="L1221" s="20"/>
      <c r="M1221" s="20"/>
      <c r="N1221" s="20"/>
      <c r="O1221" s="20"/>
      <c r="P1221" s="20"/>
      <c r="Q1221" s="20"/>
    </row>
    <row r="1222" spans="1:17" x14ac:dyDescent="0.25">
      <c r="A1222" s="17">
        <v>26221</v>
      </c>
      <c r="B1222" s="18" t="s">
        <v>276</v>
      </c>
      <c r="C1222" s="22" t="s">
        <v>14</v>
      </c>
      <c r="D1222" s="19" t="s">
        <v>13</v>
      </c>
      <c r="E1222" s="20" t="s">
        <v>14</v>
      </c>
      <c r="F1222" s="20" t="s">
        <v>14</v>
      </c>
      <c r="G1222" s="20" t="s">
        <v>14</v>
      </c>
      <c r="H1222" s="20" t="s">
        <v>15</v>
      </c>
      <c r="I1222" s="20"/>
      <c r="J1222" s="20"/>
      <c r="K1222" s="20"/>
      <c r="L1222" s="20"/>
      <c r="M1222" s="20"/>
      <c r="N1222" s="20"/>
      <c r="O1222" s="20"/>
      <c r="P1222" s="20"/>
      <c r="Q1222" s="20"/>
    </row>
    <row r="1223" spans="1:17" x14ac:dyDescent="0.25">
      <c r="A1223" s="17">
        <v>26222</v>
      </c>
      <c r="B1223" s="18" t="str">
        <f>HYPERLINK("https://phuly.hanam.gov.vn/Pages/hdnd-xa-liem-tuyen-khoa-xix-nhiem-ky-2021-2026-to-chuc-ky-hop-thu-7-ky-hop-chuyen-de.aspx", "UBND Ủy ban nhân dân xã Liêm Tuyền _x000D__x000D_
 _x000D__x000D_
  tỉnh Hà Nam")</f>
        <v>UBND Ủy ban nhân dân xã Liêm Tuyền _x000D__x000D_
 _x000D__x000D_
  tỉnh Hà Nam</v>
      </c>
      <c r="C1223" s="19" t="s">
        <v>12</v>
      </c>
      <c r="D1223" s="21"/>
      <c r="E1223" s="20" t="s">
        <v>14</v>
      </c>
      <c r="F1223" s="20" t="s">
        <v>14</v>
      </c>
      <c r="G1223" s="20" t="s">
        <v>14</v>
      </c>
      <c r="H1223" s="20" t="s">
        <v>14</v>
      </c>
      <c r="I1223" s="20"/>
      <c r="J1223" s="20"/>
      <c r="K1223" s="20"/>
      <c r="L1223" s="20"/>
      <c r="M1223" s="20"/>
      <c r="N1223" s="20"/>
      <c r="O1223" s="20"/>
      <c r="P1223" s="20"/>
      <c r="Q1223" s="20"/>
    </row>
    <row r="1224" spans="1:17" x14ac:dyDescent="0.25">
      <c r="A1224" s="17">
        <v>26223</v>
      </c>
      <c r="B1224" s="18" t="str">
        <f>HYPERLINK("https://www.facebook.com/p/C%C3%B4ng-an-th%E1%BB%8B-tr%E1%BA%A5n-Ng%C3%A3i-Giao-100083278341281/", "Công an thị trấn Ngãi Giao _x000D__x000D_
 _x000D__x000D_
  tỉnh Bà Rịa - Vũng Tàu")</f>
        <v>Công an thị trấn Ngãi Giao _x000D__x000D_
 _x000D__x000D_
  tỉnh Bà Rịa - Vũng Tàu</v>
      </c>
      <c r="C1224" s="19" t="s">
        <v>12</v>
      </c>
      <c r="D1224" s="21" t="s">
        <v>13</v>
      </c>
      <c r="E1224" s="20" t="s">
        <v>14</v>
      </c>
      <c r="F1224" s="20" t="s">
        <v>14</v>
      </c>
      <c r="G1224" s="20" t="s">
        <v>14</v>
      </c>
      <c r="H1224" s="20" t="s">
        <v>15</v>
      </c>
      <c r="I1224" s="20"/>
      <c r="J1224" s="20"/>
      <c r="K1224" s="20"/>
      <c r="L1224" s="20"/>
      <c r="M1224" s="20"/>
      <c r="N1224" s="20"/>
      <c r="O1224" s="20"/>
      <c r="P1224" s="20"/>
      <c r="Q1224" s="20"/>
    </row>
    <row r="1225" spans="1:17" x14ac:dyDescent="0.25">
      <c r="A1225" s="17">
        <v>26224</v>
      </c>
      <c r="B1225" s="18" t="str">
        <f>HYPERLINK("https://ngaigiao.chauduc.baria-vungtau.gov.vn/", "UBND Ủy ban nhân dân thị trấn Ngãi Giao _x000D__x000D_
 _x000D__x000D_
  tỉnh Bà Rịa - Vũng Tàu")</f>
        <v>UBND Ủy ban nhân dân thị trấn Ngãi Giao _x000D__x000D_
 _x000D__x000D_
  tỉnh Bà Rịa - Vũng Tàu</v>
      </c>
      <c r="C1225" s="19" t="s">
        <v>12</v>
      </c>
      <c r="D1225" s="21"/>
      <c r="E1225" s="20" t="s">
        <v>14</v>
      </c>
      <c r="F1225" s="20" t="s">
        <v>14</v>
      </c>
      <c r="G1225" s="20" t="s">
        <v>14</v>
      </c>
      <c r="H1225" s="20" t="s">
        <v>14</v>
      </c>
      <c r="I1225" s="20"/>
      <c r="J1225" s="20"/>
      <c r="K1225" s="20"/>
      <c r="L1225" s="20"/>
      <c r="M1225" s="20"/>
      <c r="N1225" s="20"/>
      <c r="O1225" s="20"/>
      <c r="P1225" s="20"/>
      <c r="Q1225" s="20"/>
    </row>
    <row r="1226" spans="1:17" x14ac:dyDescent="0.25">
      <c r="A1226" s="17">
        <v>26225</v>
      </c>
      <c r="B1226" s="18" t="str">
        <f>HYPERLINK("https://www.facebook.com/ConganthitranPhuocBuu/", "Công an thị trấn Phước Bửu _x000D__x000D_
 _x000D__x000D_
  tỉnh Bà Rịa - Vũng Tàu")</f>
        <v>Công an thị trấn Phước Bửu _x000D__x000D_
 _x000D__x000D_
  tỉnh Bà Rịa - Vũng Tàu</v>
      </c>
      <c r="C1226" s="19" t="s">
        <v>12</v>
      </c>
      <c r="D1226" s="21" t="s">
        <v>13</v>
      </c>
      <c r="E1226" s="20" t="s">
        <v>14</v>
      </c>
      <c r="F1226" s="20" t="s">
        <v>14</v>
      </c>
      <c r="G1226" s="20" t="s">
        <v>14</v>
      </c>
      <c r="H1226" s="20" t="s">
        <v>15</v>
      </c>
      <c r="I1226" s="20"/>
      <c r="J1226" s="20"/>
      <c r="K1226" s="20"/>
      <c r="L1226" s="20"/>
      <c r="M1226" s="20"/>
      <c r="N1226" s="20"/>
      <c r="O1226" s="20"/>
      <c r="P1226" s="20"/>
      <c r="Q1226" s="20"/>
    </row>
    <row r="1227" spans="1:17" x14ac:dyDescent="0.25">
      <c r="A1227" s="17">
        <v>26226</v>
      </c>
      <c r="B1227" s="18" t="str">
        <f>HYPERLINK("https://xuyenmoc.baria-vungtau.gov.vn/pages?item=ubnd-thi-tran-phuoc-buu", "UBND Ủy ban nhân dân thị trấn Phước Bửu _x000D__x000D_
 _x000D__x000D_
  tỉnh Bà Rịa - Vũng Tàu")</f>
        <v>UBND Ủy ban nhân dân thị trấn Phước Bửu _x000D__x000D_
 _x000D__x000D_
  tỉnh Bà Rịa - Vũng Tàu</v>
      </c>
      <c r="C1227" s="19" t="s">
        <v>12</v>
      </c>
      <c r="D1227" s="21"/>
      <c r="E1227" s="20" t="s">
        <v>14</v>
      </c>
      <c r="F1227" s="20" t="s">
        <v>14</v>
      </c>
      <c r="G1227" s="20" t="s">
        <v>14</v>
      </c>
      <c r="H1227" s="20" t="s">
        <v>14</v>
      </c>
      <c r="I1227" s="20"/>
      <c r="J1227" s="20"/>
      <c r="K1227" s="20"/>
      <c r="L1227" s="20"/>
      <c r="M1227" s="20"/>
      <c r="N1227" s="20"/>
      <c r="O1227" s="20"/>
      <c r="P1227" s="20"/>
      <c r="Q1227" s="20"/>
    </row>
    <row r="1228" spans="1:17" x14ac:dyDescent="0.25">
      <c r="A1228" s="17">
        <v>26227</v>
      </c>
      <c r="B1228" s="18" t="s">
        <v>129</v>
      </c>
      <c r="C1228" s="22" t="s">
        <v>14</v>
      </c>
      <c r="D1228" s="21" t="s">
        <v>13</v>
      </c>
      <c r="E1228" s="20" t="s">
        <v>14</v>
      </c>
      <c r="F1228" s="20" t="s">
        <v>14</v>
      </c>
      <c r="G1228" s="20" t="s">
        <v>14</v>
      </c>
      <c r="H1228" s="20" t="s">
        <v>15</v>
      </c>
      <c r="I1228" s="20"/>
      <c r="J1228" s="20"/>
      <c r="K1228" s="20"/>
      <c r="L1228" s="20"/>
      <c r="M1228" s="20"/>
      <c r="N1228" s="20"/>
      <c r="O1228" s="20"/>
      <c r="P1228" s="20"/>
      <c r="Q1228" s="20"/>
    </row>
    <row r="1229" spans="1:17" x14ac:dyDescent="0.25">
      <c r="A1229" s="17">
        <v>26228</v>
      </c>
      <c r="B1229" s="18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1229" s="19" t="s">
        <v>12</v>
      </c>
      <c r="D1229" s="21"/>
      <c r="E1229" s="20" t="s">
        <v>14</v>
      </c>
      <c r="F1229" s="20" t="s">
        <v>14</v>
      </c>
      <c r="G1229" s="20" t="s">
        <v>14</v>
      </c>
      <c r="H1229" s="20" t="s">
        <v>14</v>
      </c>
      <c r="I1229" s="20"/>
      <c r="J1229" s="20"/>
      <c r="K1229" s="20"/>
      <c r="L1229" s="20"/>
      <c r="M1229" s="20"/>
      <c r="N1229" s="20"/>
      <c r="O1229" s="20"/>
      <c r="P1229" s="20"/>
      <c r="Q1229" s="20"/>
    </row>
    <row r="1230" spans="1:17" x14ac:dyDescent="0.25">
      <c r="A1230" s="17">
        <v>26229</v>
      </c>
      <c r="B1230" s="18" t="str">
        <f>HYPERLINK("https://www.facebook.com/conganlonghai/", "Công an thị trấn Long Hải _x000D__x000D_
 _x000D__x000D_
  tỉnh Bà Rịa - Vũng Tàu")</f>
        <v>Công an thị trấn Long Hải _x000D__x000D_
 _x000D__x000D_
  tỉnh Bà Rịa - Vũng Tàu</v>
      </c>
      <c r="C1230" s="19" t="s">
        <v>12</v>
      </c>
      <c r="D1230" s="21" t="s">
        <v>13</v>
      </c>
      <c r="E1230" s="20" t="s">
        <v>14</v>
      </c>
      <c r="F1230" s="20" t="s">
        <v>14</v>
      </c>
      <c r="G1230" s="20" t="s">
        <v>14</v>
      </c>
      <c r="H1230" s="20" t="s">
        <v>15</v>
      </c>
      <c r="I1230" s="20"/>
      <c r="J1230" s="20"/>
      <c r="K1230" s="20"/>
      <c r="L1230" s="20"/>
      <c r="M1230" s="20"/>
      <c r="N1230" s="20"/>
      <c r="O1230" s="20"/>
      <c r="P1230" s="20"/>
      <c r="Q1230" s="20"/>
    </row>
    <row r="1231" spans="1:17" x14ac:dyDescent="0.25">
      <c r="A1231" s="17">
        <v>26230</v>
      </c>
      <c r="B1231" s="18" t="str">
        <f>HYPERLINK("https://longhai.longdien.baria-vungtau.gov.vn/", "UBND Ủy ban nhân dân thị trấn Long Hải _x000D__x000D_
 _x000D__x000D_
  tỉnh Bà Rịa - Vũng Tàu")</f>
        <v>UBND Ủy ban nhân dân thị trấn Long Hải _x000D__x000D_
 _x000D__x000D_
  tỉnh Bà Rịa - Vũng Tàu</v>
      </c>
      <c r="C1231" s="19" t="s">
        <v>12</v>
      </c>
      <c r="D1231" s="21"/>
      <c r="E1231" s="20" t="s">
        <v>14</v>
      </c>
      <c r="F1231" s="20" t="s">
        <v>14</v>
      </c>
      <c r="G1231" s="20" t="s">
        <v>14</v>
      </c>
      <c r="H1231" s="20" t="s">
        <v>14</v>
      </c>
      <c r="I1231" s="20"/>
      <c r="J1231" s="20"/>
      <c r="K1231" s="20"/>
      <c r="L1231" s="20"/>
      <c r="M1231" s="20"/>
      <c r="N1231" s="20"/>
      <c r="O1231" s="20"/>
      <c r="P1231" s="20"/>
      <c r="Q1231" s="20"/>
    </row>
    <row r="1232" spans="1:17" x14ac:dyDescent="0.25">
      <c r="A1232" s="17">
        <v>26231</v>
      </c>
      <c r="B1232" s="18" t="str">
        <f>HYPERLINK("https://www.facebook.com/quangbatruyenthongfree/", "Công an thị trấn Phước Hải _x000D__x000D_
 _x000D__x000D_
  tỉnh Bà Rịa - Vũng Tàu")</f>
        <v>Công an thị trấn Phước Hải _x000D__x000D_
 _x000D__x000D_
  tỉnh Bà Rịa - Vũng Tàu</v>
      </c>
      <c r="C1232" s="19" t="s">
        <v>12</v>
      </c>
      <c r="D1232" s="21" t="s">
        <v>13</v>
      </c>
      <c r="E1232" s="20" t="s">
        <v>14</v>
      </c>
      <c r="F1232" s="20" t="s">
        <v>14</v>
      </c>
      <c r="G1232" s="20" t="s">
        <v>14</v>
      </c>
      <c r="H1232" s="20" t="s">
        <v>15</v>
      </c>
      <c r="I1232" s="20"/>
      <c r="J1232" s="20"/>
      <c r="K1232" s="20"/>
      <c r="L1232" s="20"/>
      <c r="M1232" s="20"/>
      <c r="N1232" s="20"/>
      <c r="O1232" s="20"/>
      <c r="P1232" s="20"/>
      <c r="Q1232" s="20"/>
    </row>
    <row r="1233" spans="1:17" x14ac:dyDescent="0.25">
      <c r="A1233" s="17">
        <v>26232</v>
      </c>
      <c r="B1233" s="18" t="str">
        <f>HYPERLINK("https://phuochai.datdo.baria-vungtau.gov.vn/", "UBND Ủy ban nhân dân thị trấn Phước Hải _x000D__x000D_
 _x000D__x000D_
  tỉnh Bà Rịa - Vũng Tàu")</f>
        <v>UBND Ủy ban nhân dân thị trấn Phước Hải _x000D__x000D_
 _x000D__x000D_
  tỉnh Bà Rịa - Vũng Tàu</v>
      </c>
      <c r="C1233" s="19" t="s">
        <v>12</v>
      </c>
      <c r="D1233" s="21"/>
      <c r="E1233" s="20" t="s">
        <v>14</v>
      </c>
      <c r="F1233" s="20" t="s">
        <v>14</v>
      </c>
      <c r="G1233" s="20" t="s">
        <v>14</v>
      </c>
      <c r="H1233" s="20" t="s">
        <v>14</v>
      </c>
      <c r="I1233" s="20"/>
      <c r="J1233" s="20"/>
      <c r="K1233" s="20"/>
      <c r="L1233" s="20"/>
      <c r="M1233" s="20"/>
      <c r="N1233" s="20"/>
      <c r="O1233" s="20"/>
      <c r="P1233" s="20"/>
      <c r="Q1233" s="20"/>
    </row>
    <row r="1234" spans="1:17" x14ac:dyDescent="0.25">
      <c r="A1234" s="17">
        <v>26233</v>
      </c>
      <c r="B1234" s="18" t="s">
        <v>277</v>
      </c>
      <c r="C1234" s="22" t="s">
        <v>14</v>
      </c>
      <c r="D1234" s="21" t="s">
        <v>13</v>
      </c>
      <c r="E1234" s="20" t="s">
        <v>14</v>
      </c>
      <c r="F1234" s="20" t="s">
        <v>14</v>
      </c>
      <c r="G1234" s="20" t="s">
        <v>14</v>
      </c>
      <c r="H1234" s="20" t="s">
        <v>15</v>
      </c>
      <c r="I1234" s="20"/>
      <c r="J1234" s="20"/>
      <c r="K1234" s="20"/>
      <c r="L1234" s="20"/>
      <c r="M1234" s="20"/>
      <c r="N1234" s="20"/>
      <c r="O1234" s="20"/>
      <c r="P1234" s="20"/>
      <c r="Q1234" s="20"/>
    </row>
    <row r="1235" spans="1:17" x14ac:dyDescent="0.25">
      <c r="A1235" s="17">
        <v>26234</v>
      </c>
      <c r="B1235" s="18" t="str">
        <f>HYPERLINK("https://anphu.anphu.angiang.gov.vn/", "UBND Ủy ban nhân dân thị trấn An Phú _x000D__x000D_
 _x000D__x000D_
  tỉnh An Giang")</f>
        <v>UBND Ủy ban nhân dân thị trấn An Phú _x000D__x000D_
 _x000D__x000D_
  tỉnh An Giang</v>
      </c>
      <c r="C1235" s="19" t="s">
        <v>12</v>
      </c>
      <c r="D1235" s="21"/>
      <c r="E1235" s="20" t="s">
        <v>14</v>
      </c>
      <c r="F1235" s="20" t="s">
        <v>14</v>
      </c>
      <c r="G1235" s="20" t="s">
        <v>14</v>
      </c>
      <c r="H1235" s="20" t="s">
        <v>14</v>
      </c>
      <c r="I1235" s="20"/>
      <c r="J1235" s="20"/>
      <c r="K1235" s="20"/>
      <c r="L1235" s="20"/>
      <c r="M1235" s="20"/>
      <c r="N1235" s="20"/>
      <c r="O1235" s="20"/>
      <c r="P1235" s="20"/>
      <c r="Q1235" s="20"/>
    </row>
    <row r="1236" spans="1:17" x14ac:dyDescent="0.25">
      <c r="A1236" s="17">
        <v>26235</v>
      </c>
      <c r="B1236" s="18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1236" s="19" t="s">
        <v>12</v>
      </c>
      <c r="D1236" s="21" t="s">
        <v>13</v>
      </c>
      <c r="E1236" s="20" t="s">
        <v>14</v>
      </c>
      <c r="F1236" s="20" t="s">
        <v>14</v>
      </c>
      <c r="G1236" s="20" t="s">
        <v>14</v>
      </c>
      <c r="H1236" s="20" t="s">
        <v>15</v>
      </c>
      <c r="I1236" s="20"/>
      <c r="J1236" s="20"/>
      <c r="K1236" s="20"/>
      <c r="L1236" s="20"/>
      <c r="M1236" s="20"/>
      <c r="N1236" s="20"/>
      <c r="O1236" s="20"/>
      <c r="P1236" s="20"/>
      <c r="Q1236" s="20"/>
    </row>
    <row r="1237" spans="1:17" x14ac:dyDescent="0.25">
      <c r="A1237" s="17">
        <v>26236</v>
      </c>
      <c r="B1237" s="18" t="str">
        <f>HYPERLINK("https://caidau.chauphu.angiang.gov.vn/", "UBND Ủy ban nhân dân thị trấn Cái Dầu tỉnh An Giang")</f>
        <v>UBND Ủy ban nhân dân thị trấn Cái Dầu tỉnh An Giang</v>
      </c>
      <c r="C1237" s="19" t="s">
        <v>12</v>
      </c>
      <c r="D1237" s="21"/>
      <c r="E1237" s="20" t="s">
        <v>14</v>
      </c>
      <c r="F1237" s="20" t="s">
        <v>14</v>
      </c>
      <c r="G1237" s="20" t="s">
        <v>14</v>
      </c>
      <c r="H1237" s="20" t="s">
        <v>14</v>
      </c>
      <c r="I1237" s="20"/>
      <c r="J1237" s="20"/>
      <c r="K1237" s="20"/>
      <c r="L1237" s="20"/>
      <c r="M1237" s="20"/>
      <c r="N1237" s="20"/>
      <c r="O1237" s="20"/>
      <c r="P1237" s="20"/>
      <c r="Q1237" s="20"/>
    </row>
    <row r="1238" spans="1:17" x14ac:dyDescent="0.25">
      <c r="A1238" s="17">
        <v>26237</v>
      </c>
      <c r="B1238" s="18" t="s">
        <v>278</v>
      </c>
      <c r="C1238" s="22" t="s">
        <v>14</v>
      </c>
      <c r="D1238" s="21" t="s">
        <v>13</v>
      </c>
      <c r="E1238" s="20" t="s">
        <v>14</v>
      </c>
      <c r="F1238" s="20" t="s">
        <v>14</v>
      </c>
      <c r="G1238" s="20" t="s">
        <v>14</v>
      </c>
      <c r="H1238" s="20" t="s">
        <v>15</v>
      </c>
      <c r="I1238" s="20"/>
      <c r="J1238" s="20"/>
      <c r="K1238" s="20"/>
      <c r="L1238" s="20"/>
      <c r="M1238" s="20"/>
      <c r="N1238" s="20"/>
      <c r="O1238" s="20"/>
      <c r="P1238" s="20"/>
      <c r="Q1238" s="20"/>
    </row>
    <row r="1239" spans="1:17" x14ac:dyDescent="0.25">
      <c r="A1239" s="17">
        <v>26238</v>
      </c>
      <c r="B1239" s="18" t="s">
        <v>279</v>
      </c>
      <c r="C1239" s="19" t="s">
        <v>12</v>
      </c>
      <c r="D1239" s="21"/>
      <c r="E1239" s="20" t="s">
        <v>14</v>
      </c>
      <c r="F1239" s="20" t="s">
        <v>14</v>
      </c>
      <c r="G1239" s="20" t="s">
        <v>14</v>
      </c>
      <c r="H1239" s="20" t="s">
        <v>14</v>
      </c>
      <c r="I1239" s="20"/>
      <c r="J1239" s="20"/>
      <c r="K1239" s="20"/>
      <c r="L1239" s="20"/>
      <c r="M1239" s="20"/>
      <c r="N1239" s="20"/>
      <c r="O1239" s="20"/>
      <c r="P1239" s="20"/>
      <c r="Q1239" s="20"/>
    </row>
    <row r="1240" spans="1:17" x14ac:dyDescent="0.25">
      <c r="A1240" s="17">
        <v>26239</v>
      </c>
      <c r="B1240" s="18" t="str">
        <f>HYPERLINK("https://www.facebook.com/conganthitranphuoclong/", "Công an thị trấn Phước Long _x000D__x000D_
 _x000D__x000D_
  tỉnh Bạc Liêu")</f>
        <v>Công an thị trấn Phước Long _x000D__x000D_
 _x000D__x000D_
  tỉnh Bạc Liêu</v>
      </c>
      <c r="C1240" s="19" t="s">
        <v>12</v>
      </c>
      <c r="D1240" s="21" t="s">
        <v>13</v>
      </c>
      <c r="E1240" s="20" t="s">
        <v>14</v>
      </c>
      <c r="F1240" s="20" t="s">
        <v>14</v>
      </c>
      <c r="G1240" s="20" t="s">
        <v>14</v>
      </c>
      <c r="H1240" s="20" t="s">
        <v>15</v>
      </c>
      <c r="I1240" s="20"/>
      <c r="J1240" s="20"/>
      <c r="K1240" s="20"/>
      <c r="L1240" s="20"/>
      <c r="M1240" s="20"/>
      <c r="N1240" s="20"/>
      <c r="O1240" s="20"/>
      <c r="P1240" s="20"/>
      <c r="Q1240" s="20"/>
    </row>
    <row r="1241" spans="1:17" x14ac:dyDescent="0.25">
      <c r="A1241" s="17">
        <v>26240</v>
      </c>
      <c r="B1241" s="18" t="s">
        <v>280</v>
      </c>
      <c r="C1241" s="19" t="s">
        <v>12</v>
      </c>
      <c r="D1241" s="21"/>
      <c r="E1241" s="20" t="s">
        <v>14</v>
      </c>
      <c r="F1241" s="20" t="s">
        <v>14</v>
      </c>
      <c r="G1241" s="20" t="s">
        <v>14</v>
      </c>
      <c r="H1241" s="20" t="s">
        <v>14</v>
      </c>
      <c r="I1241" s="20"/>
      <c r="J1241" s="20"/>
      <c r="K1241" s="20"/>
      <c r="L1241" s="20"/>
      <c r="M1241" s="20"/>
      <c r="N1241" s="20"/>
      <c r="O1241" s="20"/>
      <c r="P1241" s="20"/>
      <c r="Q1241" s="20"/>
    </row>
    <row r="1242" spans="1:17" x14ac:dyDescent="0.25">
      <c r="A1242" s="17">
        <v>26241</v>
      </c>
      <c r="B1242" s="18" t="str">
        <f>HYPERLINK("https://www.facebook.com/p/C%C3%B4ng-an-th%E1%BB%8B-tr%E1%BA%A5n-G%C3%A0nh-H%C3%A0o-100066347633364/", "Công an thị trấn Gành Hào _x000D__x000D_
 _x000D__x000D_
  tỉnh Bạc Liêu")</f>
        <v>Công an thị trấn Gành Hào _x000D__x000D_
 _x000D__x000D_
  tỉnh Bạc Liêu</v>
      </c>
      <c r="C1242" s="19" t="s">
        <v>12</v>
      </c>
      <c r="D1242" s="21" t="s">
        <v>13</v>
      </c>
      <c r="E1242" s="20" t="s">
        <v>14</v>
      </c>
      <c r="F1242" s="20" t="s">
        <v>14</v>
      </c>
      <c r="G1242" s="20" t="s">
        <v>14</v>
      </c>
      <c r="H1242" s="20" t="s">
        <v>15</v>
      </c>
      <c r="I1242" s="20"/>
      <c r="J1242" s="20"/>
      <c r="K1242" s="20"/>
      <c r="L1242" s="20"/>
      <c r="M1242" s="20"/>
      <c r="N1242" s="20"/>
      <c r="O1242" s="20"/>
      <c r="P1242" s="20"/>
      <c r="Q1242" s="20"/>
    </row>
    <row r="1243" spans="1:17" x14ac:dyDescent="0.25">
      <c r="A1243" s="17">
        <v>26242</v>
      </c>
      <c r="B1243" s="18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_x000D__x000D_
 _x000D__x000D_
  tỉnh Bạc Liêu")</f>
        <v>UBND Ủy ban nhân dân thị trấn Gành Hào _x000D__x000D_
 _x000D__x000D_
  tỉnh Bạc Liêu</v>
      </c>
      <c r="C1243" s="19" t="s">
        <v>12</v>
      </c>
      <c r="D1243" s="21"/>
      <c r="E1243" s="20" t="s">
        <v>14</v>
      </c>
      <c r="F1243" s="20" t="s">
        <v>14</v>
      </c>
      <c r="G1243" s="20" t="s">
        <v>14</v>
      </c>
      <c r="H1243" s="20" t="s">
        <v>14</v>
      </c>
      <c r="I1243" s="20"/>
      <c r="J1243" s="20"/>
      <c r="K1243" s="20"/>
      <c r="L1243" s="20"/>
      <c r="M1243" s="20"/>
      <c r="N1243" s="20"/>
      <c r="O1243" s="20"/>
      <c r="P1243" s="20"/>
      <c r="Q1243" s="20"/>
    </row>
    <row r="1244" spans="1:17" x14ac:dyDescent="0.25">
      <c r="A1244" s="17">
        <v>26243</v>
      </c>
      <c r="B1244" s="18" t="str">
        <f>HYPERLINK("https://www.facebook.com/p/C%C3%B4ng-an-th%E1%BB%8B-tr%E1%BA%A5n-Ho%C3%A0-B%C3%ACnh-100091068573014/", "Công an thị trấn Hoà Bình _x000D__x000D_
 _x000D__x000D_
  tỉnh Bạc Liêu")</f>
        <v>Công an thị trấn Hoà Bình _x000D__x000D_
 _x000D__x000D_
  tỉnh Bạc Liêu</v>
      </c>
      <c r="C1244" s="19" t="s">
        <v>12</v>
      </c>
      <c r="D1244" s="21" t="s">
        <v>13</v>
      </c>
      <c r="E1244" s="20" t="s">
        <v>14</v>
      </c>
      <c r="F1244" s="20" t="s">
        <v>14</v>
      </c>
      <c r="G1244" s="20" t="s">
        <v>14</v>
      </c>
      <c r="H1244" s="20" t="s">
        <v>15</v>
      </c>
      <c r="I1244" s="20"/>
      <c r="J1244" s="20"/>
      <c r="K1244" s="20"/>
      <c r="L1244" s="20"/>
      <c r="M1244" s="20"/>
      <c r="N1244" s="20"/>
      <c r="O1244" s="20"/>
      <c r="P1244" s="20"/>
      <c r="Q1244" s="20"/>
    </row>
    <row r="1245" spans="1:17" x14ac:dyDescent="0.25">
      <c r="A1245" s="17">
        <v>26244</v>
      </c>
      <c r="B1245" s="18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thị trấn Hoà Bình _x000D__x000D_
 _x000D__x000D_
  tỉnh Bạc Liêu")</f>
        <v>UBND Ủy ban nhân dân thị trấn Hoà Bình _x000D__x000D_
 _x000D__x000D_
  tỉnh Bạc Liêu</v>
      </c>
      <c r="C1245" s="19" t="s">
        <v>12</v>
      </c>
      <c r="D1245" s="21"/>
      <c r="E1245" s="20" t="s">
        <v>14</v>
      </c>
      <c r="F1245" s="20" t="s">
        <v>14</v>
      </c>
      <c r="G1245" s="20" t="s">
        <v>14</v>
      </c>
      <c r="H1245" s="20" t="s">
        <v>14</v>
      </c>
      <c r="I1245" s="20"/>
      <c r="J1245" s="20"/>
      <c r="K1245" s="20"/>
      <c r="L1245" s="20"/>
      <c r="M1245" s="20"/>
      <c r="N1245" s="20"/>
      <c r="O1245" s="20"/>
      <c r="P1245" s="20"/>
      <c r="Q1245" s="20"/>
    </row>
    <row r="1246" spans="1:17" x14ac:dyDescent="0.25">
      <c r="A1246" s="17">
        <v>26245</v>
      </c>
      <c r="B1246" s="18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1246" s="19" t="s">
        <v>12</v>
      </c>
      <c r="D1246" s="21" t="s">
        <v>13</v>
      </c>
      <c r="E1246" s="20" t="s">
        <v>14</v>
      </c>
      <c r="F1246" s="20" t="s">
        <v>14</v>
      </c>
      <c r="G1246" s="20" t="s">
        <v>14</v>
      </c>
      <c r="H1246" s="20" t="s">
        <v>15</v>
      </c>
      <c r="I1246" s="20"/>
      <c r="J1246" s="20"/>
      <c r="K1246" s="20"/>
      <c r="L1246" s="20"/>
      <c r="M1246" s="20"/>
      <c r="N1246" s="20"/>
      <c r="O1246" s="20"/>
      <c r="P1246" s="20"/>
      <c r="Q1246" s="20"/>
    </row>
    <row r="1247" spans="1:17" x14ac:dyDescent="0.25">
      <c r="A1247" s="17">
        <v>26246</v>
      </c>
      <c r="B1247" s="18" t="str">
        <f>HYPERLINK("https://chauthanh.bentre.gov.vn/", "UBND Ủy ban nhân dân thị trấn Châu Thành tỉnh Bến Tre")</f>
        <v>UBND Ủy ban nhân dân thị trấn Châu Thành tỉnh Bến Tre</v>
      </c>
      <c r="C1247" s="19" t="s">
        <v>12</v>
      </c>
      <c r="D1247" s="21"/>
      <c r="E1247" s="20" t="s">
        <v>14</v>
      </c>
      <c r="F1247" s="20" t="s">
        <v>14</v>
      </c>
      <c r="G1247" s="20" t="s">
        <v>14</v>
      </c>
      <c r="H1247" s="20" t="s">
        <v>14</v>
      </c>
      <c r="I1247" s="20"/>
      <c r="J1247" s="20"/>
      <c r="K1247" s="20"/>
      <c r="L1247" s="20"/>
      <c r="M1247" s="20"/>
      <c r="N1247" s="20"/>
      <c r="O1247" s="20"/>
      <c r="P1247" s="20"/>
      <c r="Q1247" s="20"/>
    </row>
    <row r="1248" spans="1:17" x14ac:dyDescent="0.25">
      <c r="A1248" s="17">
        <v>26247</v>
      </c>
      <c r="B1248" s="18" t="str">
        <f>HYPERLINK("https://www.facebook.com/p/C%C3%B4ng-an-th%E1%BB%8B-tr%E1%BA%A5n-M%E1%BB%8F-C%C3%A0y-100070026467603/", "Công an thị trấn Mỏ Cày _x000D__x000D_
 _x000D__x000D_
  tỉnh Bến Tre")</f>
        <v>Công an thị trấn Mỏ Cày _x000D__x000D_
 _x000D__x000D_
  tỉnh Bến Tre</v>
      </c>
      <c r="C1248" s="19" t="s">
        <v>12</v>
      </c>
      <c r="D1248" s="21" t="s">
        <v>13</v>
      </c>
      <c r="E1248" s="20" t="s">
        <v>14</v>
      </c>
      <c r="F1248" s="20" t="s">
        <v>14</v>
      </c>
      <c r="G1248" s="20" t="s">
        <v>14</v>
      </c>
      <c r="H1248" s="20" t="s">
        <v>15</v>
      </c>
      <c r="I1248" s="20"/>
      <c r="J1248" s="20"/>
      <c r="K1248" s="20"/>
      <c r="L1248" s="20"/>
      <c r="M1248" s="20"/>
      <c r="N1248" s="20"/>
      <c r="O1248" s="20"/>
      <c r="P1248" s="20"/>
      <c r="Q1248" s="20"/>
    </row>
    <row r="1249" spans="1:17" x14ac:dyDescent="0.25">
      <c r="A1249" s="17">
        <v>26248</v>
      </c>
      <c r="B1249" s="18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_x000D__x000D_
 _x000D__x000D_
  tỉnh Bến Tre")</f>
        <v>UBND Ủy ban nhân dân thị trấn Mỏ Cày _x000D__x000D_
 _x000D__x000D_
  tỉnh Bến Tre</v>
      </c>
      <c r="C1249" s="19" t="s">
        <v>12</v>
      </c>
      <c r="D1249" s="21"/>
      <c r="E1249" s="20" t="s">
        <v>14</v>
      </c>
      <c r="F1249" s="20" t="s">
        <v>14</v>
      </c>
      <c r="G1249" s="20" t="s">
        <v>14</v>
      </c>
      <c r="H1249" s="20" t="s">
        <v>14</v>
      </c>
      <c r="I1249" s="20"/>
      <c r="J1249" s="20"/>
      <c r="K1249" s="20"/>
      <c r="L1249" s="20"/>
      <c r="M1249" s="20"/>
      <c r="N1249" s="20"/>
      <c r="O1249" s="20"/>
      <c r="P1249" s="20"/>
      <c r="Q1249" s="20"/>
    </row>
    <row r="1250" spans="1:17" x14ac:dyDescent="0.25">
      <c r="A1250" s="17">
        <v>26249</v>
      </c>
      <c r="B1250" s="18" t="str">
        <f>HYPERLINK("https://www.facebook.com/p/C%C3%B4ng-an-th%E1%BB%8B-tr%E1%BA%A5n-Gi%E1%BB%93ng-Tr%C3%B4m-100076032893418/", "Công an thị trấn Giồng Trôm _x000D__x000D_
 _x000D__x000D_
  tỉnh Bến Tre")</f>
        <v>Công an thị trấn Giồng Trôm _x000D__x000D_
 _x000D__x000D_
  tỉnh Bến Tre</v>
      </c>
      <c r="C1250" s="19" t="s">
        <v>12</v>
      </c>
      <c r="D1250" s="21" t="s">
        <v>13</v>
      </c>
      <c r="E1250" s="20" t="s">
        <v>14</v>
      </c>
      <c r="F1250" s="20" t="s">
        <v>14</v>
      </c>
      <c r="G1250" s="20" t="s">
        <v>14</v>
      </c>
      <c r="H1250" s="20" t="s">
        <v>15</v>
      </c>
      <c r="I1250" s="20"/>
      <c r="J1250" s="20"/>
      <c r="K1250" s="20"/>
      <c r="L1250" s="20"/>
      <c r="M1250" s="20"/>
      <c r="N1250" s="20"/>
      <c r="O1250" s="20"/>
      <c r="P1250" s="20"/>
      <c r="Q1250" s="20"/>
    </row>
    <row r="1251" spans="1:17" x14ac:dyDescent="0.25">
      <c r="A1251" s="17">
        <v>26250</v>
      </c>
      <c r="B1251" s="18" t="str">
        <f>HYPERLINK("https://giongtrom.bentre.gov.vn/", "UBND Ủy ban nhân dân thị trấn Giồng Trôm _x000D__x000D_
 _x000D__x000D_
  tỉnh Bến Tre")</f>
        <v>UBND Ủy ban nhân dân thị trấn Giồng Trôm _x000D__x000D_
 _x000D__x000D_
  tỉnh Bến Tre</v>
      </c>
      <c r="C1251" s="19" t="s">
        <v>12</v>
      </c>
      <c r="D1251" s="21"/>
      <c r="E1251" s="20" t="s">
        <v>14</v>
      </c>
      <c r="F1251" s="20" t="s">
        <v>14</v>
      </c>
      <c r="G1251" s="20" t="s">
        <v>14</v>
      </c>
      <c r="H1251" s="20" t="s">
        <v>14</v>
      </c>
      <c r="I1251" s="20"/>
      <c r="J1251" s="20"/>
      <c r="K1251" s="20"/>
      <c r="L1251" s="20"/>
      <c r="M1251" s="20"/>
      <c r="N1251" s="20"/>
      <c r="O1251" s="20"/>
      <c r="P1251" s="20"/>
      <c r="Q1251" s="20"/>
    </row>
    <row r="1252" spans="1:17" x14ac:dyDescent="0.25">
      <c r="A1252" s="17">
        <v>26251</v>
      </c>
      <c r="B1252" s="18" t="str">
        <f>HYPERLINK("https://www.facebook.com/Conganthitran2021/", "Công an thị trấn Bình Đại _x000D__x000D_
 _x000D__x000D_
  tỉnh Bến Tre")</f>
        <v>Công an thị trấn Bình Đại _x000D__x000D_
 _x000D__x000D_
  tỉnh Bến Tre</v>
      </c>
      <c r="C1252" s="19" t="s">
        <v>12</v>
      </c>
      <c r="D1252" s="21" t="s">
        <v>13</v>
      </c>
      <c r="E1252" s="20" t="s">
        <v>14</v>
      </c>
      <c r="F1252" s="20" t="s">
        <v>14</v>
      </c>
      <c r="G1252" s="20" t="s">
        <v>14</v>
      </c>
      <c r="H1252" s="20" t="s">
        <v>15</v>
      </c>
      <c r="I1252" s="20"/>
      <c r="J1252" s="20"/>
      <c r="K1252" s="20"/>
      <c r="L1252" s="20"/>
      <c r="M1252" s="20"/>
      <c r="N1252" s="20"/>
      <c r="O1252" s="20"/>
      <c r="P1252" s="20"/>
      <c r="Q1252" s="20"/>
    </row>
    <row r="1253" spans="1:17" x14ac:dyDescent="0.25">
      <c r="A1253" s="17">
        <v>26252</v>
      </c>
      <c r="B1253" s="18" t="str">
        <f>HYPERLINK("https://binhdai.bentre.gov.vn/thitran", "UBND Ủy ban nhân dân thị trấn Bình Đại _x000D__x000D_
 _x000D__x000D_
  tỉnh Bến Tre")</f>
        <v>UBND Ủy ban nhân dân thị trấn Bình Đại _x000D__x000D_
 _x000D__x000D_
  tỉnh Bến Tre</v>
      </c>
      <c r="C1253" s="19" t="s">
        <v>12</v>
      </c>
      <c r="D1253" s="21"/>
      <c r="E1253" s="20" t="s">
        <v>14</v>
      </c>
      <c r="F1253" s="20" t="s">
        <v>14</v>
      </c>
      <c r="G1253" s="20" t="s">
        <v>14</v>
      </c>
      <c r="H1253" s="20" t="s">
        <v>14</v>
      </c>
      <c r="I1253" s="20"/>
      <c r="J1253" s="20"/>
      <c r="K1253" s="20"/>
      <c r="L1253" s="20"/>
      <c r="M1253" s="20"/>
      <c r="N1253" s="20"/>
      <c r="O1253" s="20"/>
      <c r="P1253" s="20"/>
      <c r="Q1253" s="20"/>
    </row>
    <row r="1254" spans="1:17" x14ac:dyDescent="0.25">
      <c r="A1254" s="17">
        <v>26253</v>
      </c>
      <c r="B1254" s="18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1254" s="19" t="s">
        <v>12</v>
      </c>
      <c r="D1254" s="21" t="s">
        <v>13</v>
      </c>
      <c r="E1254" s="20" t="s">
        <v>14</v>
      </c>
      <c r="F1254" s="20" t="s">
        <v>14</v>
      </c>
      <c r="G1254" s="20" t="s">
        <v>14</v>
      </c>
      <c r="H1254" s="20" t="s">
        <v>15</v>
      </c>
      <c r="I1254" s="20"/>
      <c r="J1254" s="20"/>
      <c r="K1254" s="20"/>
      <c r="L1254" s="20"/>
      <c r="M1254" s="20"/>
      <c r="N1254" s="20"/>
      <c r="O1254" s="20"/>
      <c r="P1254" s="20"/>
      <c r="Q1254" s="20"/>
    </row>
    <row r="1255" spans="1:17" x14ac:dyDescent="0.25">
      <c r="A1255" s="17">
        <v>26254</v>
      </c>
      <c r="B1255" s="18" t="str">
        <f>HYPERLINK("https://thitran.thanhphu.bentre.gov.vn/", "UBND Ủy ban nhân dân thị trấn Thạnh Phú tỉnh Bến Tre")</f>
        <v>UBND Ủy ban nhân dân thị trấn Thạnh Phú tỉnh Bến Tre</v>
      </c>
      <c r="C1255" s="19" t="s">
        <v>12</v>
      </c>
      <c r="D1255" s="21"/>
      <c r="E1255" s="20" t="s">
        <v>14</v>
      </c>
      <c r="F1255" s="20" t="s">
        <v>14</v>
      </c>
      <c r="G1255" s="20" t="s">
        <v>14</v>
      </c>
      <c r="H1255" s="20" t="s">
        <v>14</v>
      </c>
      <c r="I1255" s="20"/>
      <c r="J1255" s="20"/>
      <c r="K1255" s="20"/>
      <c r="L1255" s="20"/>
      <c r="M1255" s="20"/>
      <c r="N1255" s="20"/>
      <c r="O1255" s="20"/>
      <c r="P1255" s="20"/>
      <c r="Q1255" s="20"/>
    </row>
    <row r="1256" spans="1:17" x14ac:dyDescent="0.25">
      <c r="A1256" s="17">
        <v>26255</v>
      </c>
      <c r="B1256" s="18" t="str">
        <f>HYPERLINK("https://www.facebook.com/p/C%C3%B4ng-an-huy%E1%BB%87n-V%C4%A9nh-Th%E1%BA%A1nh-100069420150308/", "Công an thị trấn Vĩnh Thạnh _x000D__x000D_
 _x000D__x000D_
  thành phố Cần Thơ")</f>
        <v>Công an thị trấn Vĩnh Thạnh _x000D__x000D_
 _x000D__x000D_
  thành phố Cần Thơ</v>
      </c>
      <c r="C1256" s="19" t="s">
        <v>12</v>
      </c>
      <c r="D1256" s="21" t="s">
        <v>13</v>
      </c>
      <c r="E1256" s="20" t="s">
        <v>14</v>
      </c>
      <c r="F1256" s="20" t="s">
        <v>14</v>
      </c>
      <c r="G1256" s="20" t="s">
        <v>14</v>
      </c>
      <c r="H1256" s="20" t="s">
        <v>15</v>
      </c>
      <c r="I1256" s="20"/>
      <c r="J1256" s="20"/>
      <c r="K1256" s="20"/>
      <c r="L1256" s="20"/>
      <c r="M1256" s="20"/>
      <c r="N1256" s="20"/>
      <c r="O1256" s="20"/>
      <c r="P1256" s="20"/>
      <c r="Q1256" s="20"/>
    </row>
    <row r="1257" spans="1:17" x14ac:dyDescent="0.25">
      <c r="A1257" s="17">
        <v>26256</v>
      </c>
      <c r="B1257" s="18" t="str">
        <f>HYPERLINK("https://vinhthanh.cantho.gov.vn/", "UBND Ủy ban nhân dân thị trấn Vĩnh Thạnh _x000D__x000D_
 _x000D__x000D_
  thành phố Cần Thơ")</f>
        <v>UBND Ủy ban nhân dân thị trấn Vĩnh Thạnh _x000D__x000D_
 _x000D__x000D_
  thành phố Cần Thơ</v>
      </c>
      <c r="C1257" s="19" t="s">
        <v>12</v>
      </c>
      <c r="D1257" s="21"/>
      <c r="E1257" s="20" t="s">
        <v>14</v>
      </c>
      <c r="F1257" s="20" t="s">
        <v>14</v>
      </c>
      <c r="G1257" s="20" t="s">
        <v>14</v>
      </c>
      <c r="H1257" s="20" t="s">
        <v>14</v>
      </c>
      <c r="I1257" s="20"/>
      <c r="J1257" s="20"/>
      <c r="K1257" s="20"/>
      <c r="L1257" s="20"/>
      <c r="M1257" s="20"/>
      <c r="N1257" s="20"/>
      <c r="O1257" s="20"/>
      <c r="P1257" s="20"/>
      <c r="Q1257" s="20"/>
    </row>
    <row r="1258" spans="1:17" x14ac:dyDescent="0.25">
      <c r="A1258" s="17">
        <v>26257</v>
      </c>
      <c r="B1258" s="18" t="str">
        <f>HYPERLINK("https://www.facebook.com/tuoitrehuyencodo/", "Công an thị trấn Cờ Đỏ _x000D__x000D_
 _x000D__x000D_
  thành phố Cần Thơ")</f>
        <v>Công an thị trấn Cờ Đỏ _x000D__x000D_
 _x000D__x000D_
  thành phố Cần Thơ</v>
      </c>
      <c r="C1258" s="19" t="s">
        <v>12</v>
      </c>
      <c r="D1258" s="21" t="s">
        <v>13</v>
      </c>
      <c r="E1258" s="20" t="s">
        <v>14</v>
      </c>
      <c r="F1258" s="20" t="s">
        <v>14</v>
      </c>
      <c r="G1258" s="20" t="s">
        <v>14</v>
      </c>
      <c r="H1258" s="20" t="s">
        <v>15</v>
      </c>
      <c r="I1258" s="20"/>
      <c r="J1258" s="20"/>
      <c r="K1258" s="20"/>
      <c r="L1258" s="20"/>
      <c r="M1258" s="20"/>
      <c r="N1258" s="20"/>
      <c r="O1258" s="20"/>
      <c r="P1258" s="20"/>
      <c r="Q1258" s="20"/>
    </row>
    <row r="1259" spans="1:17" x14ac:dyDescent="0.25">
      <c r="A1259" s="17">
        <v>26258</v>
      </c>
      <c r="B1259" s="18" t="str">
        <f>HYPERLINK("https://codo.cantho.gov.vn/", "UBND Ủy ban nhân dân thị trấn Cờ Đỏ _x000D__x000D_
 _x000D__x000D_
  thành phố Cần Thơ")</f>
        <v>UBND Ủy ban nhân dân thị trấn Cờ Đỏ _x000D__x000D_
 _x000D__x000D_
  thành phố Cần Thơ</v>
      </c>
      <c r="C1259" s="19" t="s">
        <v>12</v>
      </c>
      <c r="D1259" s="21"/>
      <c r="E1259" s="20" t="s">
        <v>14</v>
      </c>
      <c r="F1259" s="20" t="s">
        <v>14</v>
      </c>
      <c r="G1259" s="20" t="s">
        <v>14</v>
      </c>
      <c r="H1259" s="20" t="s">
        <v>14</v>
      </c>
      <c r="I1259" s="20"/>
      <c r="J1259" s="20"/>
      <c r="K1259" s="20"/>
      <c r="L1259" s="20"/>
      <c r="M1259" s="20"/>
      <c r="N1259" s="20"/>
      <c r="O1259" s="20"/>
      <c r="P1259" s="20"/>
      <c r="Q1259" s="20"/>
    </row>
    <row r="1260" spans="1:17" x14ac:dyDescent="0.25">
      <c r="A1260" s="17">
        <v>26259</v>
      </c>
      <c r="B1260" s="18" t="str">
        <f>HYPERLINK("https://www.facebook.com/p/C%C3%B4ng-an-huy%E1%BB%87n-V%C4%A9nh-Th%E1%BA%A1nh-100069420150308/", "Công an thị trấn Vĩnh Thạnh _x000D__x000D_
 _x000D__x000D_
  thành phố Cần Thơ")</f>
        <v>Công an thị trấn Vĩnh Thạnh _x000D__x000D_
 _x000D__x000D_
  thành phố Cần Thơ</v>
      </c>
      <c r="C1260" s="19" t="s">
        <v>12</v>
      </c>
      <c r="D1260" s="21" t="s">
        <v>13</v>
      </c>
      <c r="E1260" s="20" t="s">
        <v>14</v>
      </c>
      <c r="F1260" s="20" t="s">
        <v>14</v>
      </c>
      <c r="G1260" s="20" t="s">
        <v>14</v>
      </c>
      <c r="H1260" s="20" t="s">
        <v>15</v>
      </c>
      <c r="I1260" s="20"/>
      <c r="J1260" s="20"/>
      <c r="K1260" s="20"/>
      <c r="L1260" s="20"/>
      <c r="M1260" s="20"/>
      <c r="N1260" s="20"/>
      <c r="O1260" s="20"/>
      <c r="P1260" s="20"/>
      <c r="Q1260" s="20"/>
    </row>
    <row r="1261" spans="1:17" x14ac:dyDescent="0.25">
      <c r="A1261" s="17">
        <v>26260</v>
      </c>
      <c r="B1261" s="18" t="str">
        <f>HYPERLINK("https://vinhthanh.cantho.gov.vn/", "UBND Ủy ban nhân dân thị trấn Vĩnh Thạnh _x000D__x000D_
 _x000D__x000D_
  thành phố Cần Thơ")</f>
        <v>UBND Ủy ban nhân dân thị trấn Vĩnh Thạnh _x000D__x000D_
 _x000D__x000D_
  thành phố Cần Thơ</v>
      </c>
      <c r="C1261" s="19" t="s">
        <v>12</v>
      </c>
      <c r="D1261" s="21"/>
      <c r="E1261" s="20" t="s">
        <v>14</v>
      </c>
      <c r="F1261" s="20" t="s">
        <v>14</v>
      </c>
      <c r="G1261" s="20" t="s">
        <v>14</v>
      </c>
      <c r="H1261" s="20" t="s">
        <v>14</v>
      </c>
      <c r="I1261" s="20"/>
      <c r="J1261" s="20"/>
      <c r="K1261" s="20"/>
      <c r="L1261" s="20"/>
      <c r="M1261" s="20"/>
      <c r="N1261" s="20"/>
      <c r="O1261" s="20"/>
      <c r="P1261" s="20"/>
      <c r="Q1261" s="20"/>
    </row>
    <row r="1262" spans="1:17" x14ac:dyDescent="0.25">
      <c r="A1262" s="17">
        <v>26261</v>
      </c>
      <c r="B1262" s="18" t="str">
        <f>HYPERLINK("https://www.facebook.com/p/Huy%E1%BB%87n-%C4%91o%C3%A0n-Ph%C3%B9-M%E1%BB%B9-100066881704988/", "Công an thị trấn Phù Mỹ _x000D__x000D_
 _x000D__x000D_
  tỉnh Bình Định")</f>
        <v>Công an thị trấn Phù Mỹ _x000D__x000D_
 _x000D__x000D_
  tỉnh Bình Định</v>
      </c>
      <c r="C1262" s="19" t="s">
        <v>12</v>
      </c>
      <c r="D1262" s="21" t="s">
        <v>13</v>
      </c>
      <c r="E1262" s="20" t="s">
        <v>14</v>
      </c>
      <c r="F1262" s="20" t="s">
        <v>14</v>
      </c>
      <c r="G1262" s="20" t="s">
        <v>14</v>
      </c>
      <c r="H1262" s="20" t="s">
        <v>15</v>
      </c>
      <c r="I1262" s="20"/>
      <c r="J1262" s="20"/>
      <c r="K1262" s="20"/>
      <c r="L1262" s="20"/>
      <c r="M1262" s="20"/>
      <c r="N1262" s="20"/>
      <c r="O1262" s="20"/>
      <c r="P1262" s="20"/>
      <c r="Q1262" s="20"/>
    </row>
    <row r="1263" spans="1:17" x14ac:dyDescent="0.25">
      <c r="A1263" s="17">
        <v>26262</v>
      </c>
      <c r="B1263" s="18" t="str">
        <f>HYPERLINK("http://ttphumy.phumy.binhdinh.gov.vn/", "UBND Ủy ban nhân dân thị trấn Phù Mỹ _x000D__x000D_
 _x000D__x000D_
  tỉnh Bình Định")</f>
        <v>UBND Ủy ban nhân dân thị trấn Phù Mỹ _x000D__x000D_
 _x000D__x000D_
  tỉnh Bình Định</v>
      </c>
      <c r="C1263" s="19" t="s">
        <v>12</v>
      </c>
      <c r="D1263" s="21"/>
      <c r="E1263" s="20" t="s">
        <v>14</v>
      </c>
      <c r="F1263" s="20" t="s">
        <v>14</v>
      </c>
      <c r="G1263" s="20" t="s">
        <v>14</v>
      </c>
      <c r="H1263" s="20" t="s">
        <v>14</v>
      </c>
      <c r="I1263" s="20"/>
      <c r="J1263" s="20"/>
      <c r="K1263" s="20"/>
      <c r="L1263" s="20"/>
      <c r="M1263" s="20"/>
      <c r="N1263" s="20"/>
      <c r="O1263" s="20"/>
      <c r="P1263" s="20"/>
      <c r="Q1263" s="20"/>
    </row>
    <row r="1264" spans="1:17" x14ac:dyDescent="0.25">
      <c r="A1264" s="17">
        <v>26263</v>
      </c>
      <c r="B1264" s="18" t="s">
        <v>281</v>
      </c>
      <c r="C1264" s="22" t="s">
        <v>14</v>
      </c>
      <c r="D1264" s="21" t="s">
        <v>13</v>
      </c>
      <c r="E1264" s="20" t="s">
        <v>14</v>
      </c>
      <c r="F1264" s="20" t="s">
        <v>14</v>
      </c>
      <c r="G1264" s="20" t="s">
        <v>14</v>
      </c>
      <c r="H1264" s="20" t="s">
        <v>15</v>
      </c>
      <c r="I1264" s="20"/>
      <c r="J1264" s="20"/>
      <c r="K1264" s="20"/>
      <c r="L1264" s="20"/>
      <c r="M1264" s="20"/>
      <c r="N1264" s="20"/>
      <c r="O1264" s="20"/>
      <c r="P1264" s="20"/>
      <c r="Q1264" s="20"/>
    </row>
    <row r="1265" spans="1:17" x14ac:dyDescent="0.25">
      <c r="A1265" s="17">
        <v>26264</v>
      </c>
      <c r="B1265" s="18" t="str">
        <f>HYPERLINK("https://vinhthanh.binhdinh.gov.vn/", "UBND Ủy ban nhân dân thị trấn Vĩnh Thạnh _x000D__x000D_
 _x000D__x000D_
  tỉnh Bình Định")</f>
        <v>UBND Ủy ban nhân dân thị trấn Vĩnh Thạnh _x000D__x000D_
 _x000D__x000D_
  tỉnh Bình Định</v>
      </c>
      <c r="C1265" s="19" t="s">
        <v>12</v>
      </c>
      <c r="D1265" s="21"/>
      <c r="E1265" s="20" t="s">
        <v>14</v>
      </c>
      <c r="F1265" s="20" t="s">
        <v>14</v>
      </c>
      <c r="G1265" s="20" t="s">
        <v>14</v>
      </c>
      <c r="H1265" s="20" t="s">
        <v>14</v>
      </c>
      <c r="I1265" s="20"/>
      <c r="J1265" s="20"/>
      <c r="K1265" s="20"/>
      <c r="L1265" s="20"/>
      <c r="M1265" s="20"/>
      <c r="N1265" s="20"/>
      <c r="O1265" s="20"/>
      <c r="P1265" s="20"/>
      <c r="Q1265" s="20"/>
    </row>
    <row r="1266" spans="1:17" x14ac:dyDescent="0.25">
      <c r="A1266" s="17">
        <v>26265</v>
      </c>
      <c r="B1266" s="18" t="s">
        <v>282</v>
      </c>
      <c r="C1266" s="22" t="s">
        <v>14</v>
      </c>
      <c r="D1266" s="21" t="s">
        <v>13</v>
      </c>
      <c r="E1266" s="20" t="s">
        <v>14</v>
      </c>
      <c r="F1266" s="20" t="s">
        <v>14</v>
      </c>
      <c r="G1266" s="20" t="s">
        <v>14</v>
      </c>
      <c r="H1266" s="20" t="s">
        <v>15</v>
      </c>
      <c r="I1266" s="20"/>
      <c r="J1266" s="20"/>
      <c r="K1266" s="20"/>
      <c r="L1266" s="20"/>
      <c r="M1266" s="20"/>
      <c r="N1266" s="20"/>
      <c r="O1266" s="20"/>
      <c r="P1266" s="20"/>
      <c r="Q1266" s="20"/>
    </row>
    <row r="1267" spans="1:17" x14ac:dyDescent="0.25">
      <c r="A1267" s="17">
        <v>26266</v>
      </c>
      <c r="B1267" s="18" t="str">
        <f>HYPERLINK("http://phuphong.tayson.binhdinh.gov.vn/", "UBND Ủy ban nhân dân thị trấn Phú Phong _x000D__x000D_
 _x000D__x000D_
  tỉnh Bình Định")</f>
        <v>UBND Ủy ban nhân dân thị trấn Phú Phong _x000D__x000D_
 _x000D__x000D_
  tỉnh Bình Định</v>
      </c>
      <c r="C1267" s="19" t="s">
        <v>12</v>
      </c>
      <c r="D1267" s="21"/>
      <c r="E1267" s="20" t="s">
        <v>14</v>
      </c>
      <c r="F1267" s="20" t="s">
        <v>14</v>
      </c>
      <c r="G1267" s="20" t="s">
        <v>14</v>
      </c>
      <c r="H1267" s="20" t="s">
        <v>14</v>
      </c>
      <c r="I1267" s="20"/>
      <c r="J1267" s="20"/>
      <c r="K1267" s="20"/>
      <c r="L1267" s="20"/>
      <c r="M1267" s="20"/>
      <c r="N1267" s="20"/>
      <c r="O1267" s="20"/>
      <c r="P1267" s="20"/>
      <c r="Q1267" s="20"/>
    </row>
    <row r="1268" spans="1:17" x14ac:dyDescent="0.25">
      <c r="A1268" s="17">
        <v>26267</v>
      </c>
      <c r="B1268" s="18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1268" s="19" t="s">
        <v>12</v>
      </c>
      <c r="D1268" s="21" t="s">
        <v>13</v>
      </c>
      <c r="E1268" s="20" t="s">
        <v>14</v>
      </c>
      <c r="F1268" s="20" t="s">
        <v>14</v>
      </c>
      <c r="G1268" s="20" t="s">
        <v>14</v>
      </c>
      <c r="H1268" s="20" t="s">
        <v>15</v>
      </c>
      <c r="I1268" s="20"/>
      <c r="J1268" s="20"/>
      <c r="K1268" s="20"/>
      <c r="L1268" s="20"/>
      <c r="M1268" s="20"/>
      <c r="N1268" s="20"/>
      <c r="O1268" s="20"/>
      <c r="P1268" s="20"/>
      <c r="Q1268" s="20"/>
    </row>
    <row r="1269" spans="1:17" x14ac:dyDescent="0.25">
      <c r="A1269" s="17">
        <v>26268</v>
      </c>
      <c r="B1269" s="18" t="str">
        <f>HYPERLINK("https://tuyphuoc.binhdinh.gov.vn/", "UBND Ủy ban nhân dân thị trấn Tuy Phước tỉnh Bình Định")</f>
        <v>UBND Ủy ban nhân dân thị trấn Tuy Phước tỉnh Bình Định</v>
      </c>
      <c r="C1269" s="19" t="s">
        <v>12</v>
      </c>
      <c r="D1269" s="21"/>
      <c r="E1269" s="20" t="s">
        <v>14</v>
      </c>
      <c r="F1269" s="20" t="s">
        <v>14</v>
      </c>
      <c r="G1269" s="20" t="s">
        <v>14</v>
      </c>
      <c r="H1269" s="20" t="s">
        <v>14</v>
      </c>
      <c r="I1269" s="20"/>
      <c r="J1269" s="20"/>
      <c r="K1269" s="20"/>
      <c r="L1269" s="20"/>
      <c r="M1269" s="20"/>
      <c r="N1269" s="20"/>
      <c r="O1269" s="20"/>
      <c r="P1269" s="20"/>
      <c r="Q1269" s="20"/>
    </row>
    <row r="1270" spans="1:17" x14ac:dyDescent="0.25">
      <c r="A1270" s="17">
        <v>26269</v>
      </c>
      <c r="B1270" s="18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1270" s="19" t="s">
        <v>12</v>
      </c>
      <c r="D1270" s="21" t="s">
        <v>13</v>
      </c>
      <c r="E1270" s="20" t="s">
        <v>14</v>
      </c>
      <c r="F1270" s="20" t="s">
        <v>14</v>
      </c>
      <c r="G1270" s="20" t="s">
        <v>14</v>
      </c>
      <c r="H1270" s="20" t="s">
        <v>15</v>
      </c>
      <c r="I1270" s="20"/>
      <c r="J1270" s="20"/>
      <c r="K1270" s="20"/>
      <c r="L1270" s="20"/>
      <c r="M1270" s="20"/>
      <c r="N1270" s="20"/>
      <c r="O1270" s="20"/>
      <c r="P1270" s="20"/>
      <c r="Q1270" s="20"/>
    </row>
    <row r="1271" spans="1:17" x14ac:dyDescent="0.25">
      <c r="A1271" s="17">
        <v>26270</v>
      </c>
      <c r="B1271" s="18" t="str">
        <f>HYPERLINK("http://ttdieutri.tuyphuoc.binhdinh.gov.vn/", "UBND Ủy ban nhân dân thị trấn Diêu Trì tỉnh Bình Định")</f>
        <v>UBND Ủy ban nhân dân thị trấn Diêu Trì tỉnh Bình Định</v>
      </c>
      <c r="C1271" s="19" t="s">
        <v>12</v>
      </c>
      <c r="D1271" s="21"/>
      <c r="E1271" s="20" t="s">
        <v>14</v>
      </c>
      <c r="F1271" s="20" t="s">
        <v>14</v>
      </c>
      <c r="G1271" s="20" t="s">
        <v>14</v>
      </c>
      <c r="H1271" s="20" t="s">
        <v>14</v>
      </c>
      <c r="I1271" s="20"/>
      <c r="J1271" s="20"/>
      <c r="K1271" s="20"/>
      <c r="L1271" s="20"/>
      <c r="M1271" s="20"/>
      <c r="N1271" s="20"/>
      <c r="O1271" s="20"/>
      <c r="P1271" s="20"/>
      <c r="Q1271" s="20"/>
    </row>
    <row r="1272" spans="1:17" x14ac:dyDescent="0.25">
      <c r="A1272" s="17">
        <v>26271</v>
      </c>
      <c r="B1272" s="18" t="s">
        <v>283</v>
      </c>
      <c r="C1272" s="22" t="s">
        <v>14</v>
      </c>
      <c r="D1272" s="21" t="s">
        <v>13</v>
      </c>
      <c r="E1272" s="20" t="s">
        <v>14</v>
      </c>
      <c r="F1272" s="20" t="s">
        <v>14</v>
      </c>
      <c r="G1272" s="20" t="s">
        <v>14</v>
      </c>
      <c r="H1272" s="20" t="s">
        <v>15</v>
      </c>
      <c r="I1272" s="20"/>
      <c r="J1272" s="20"/>
      <c r="K1272" s="20"/>
      <c r="L1272" s="20"/>
      <c r="M1272" s="20"/>
      <c r="N1272" s="20"/>
      <c r="O1272" s="20"/>
      <c r="P1272" s="20"/>
      <c r="Q1272" s="20"/>
    </row>
    <row r="1273" spans="1:17" x14ac:dyDescent="0.25">
      <c r="A1273" s="17">
        <v>26272</v>
      </c>
      <c r="B1273" s="18" t="str">
        <f>HYPERLINK("https://vancanh.binhdinh.gov.vn/", "UBND Ủy ban nhân dân thị trấn Vân Canh _x000D__x000D_
 _x000D__x000D_
  tỉnh Bình Định")</f>
        <v>UBND Ủy ban nhân dân thị trấn Vân Canh _x000D__x000D_
 _x000D__x000D_
  tỉnh Bình Định</v>
      </c>
      <c r="C1273" s="19" t="s">
        <v>12</v>
      </c>
      <c r="D1273" s="21"/>
      <c r="E1273" s="20" t="s">
        <v>14</v>
      </c>
      <c r="F1273" s="20" t="s">
        <v>14</v>
      </c>
      <c r="G1273" s="20" t="s">
        <v>14</v>
      </c>
      <c r="H1273" s="20" t="s">
        <v>14</v>
      </c>
      <c r="I1273" s="20"/>
      <c r="J1273" s="20"/>
      <c r="K1273" s="20"/>
      <c r="L1273" s="20"/>
      <c r="M1273" s="20"/>
      <c r="N1273" s="20"/>
      <c r="O1273" s="20"/>
      <c r="P1273" s="20"/>
      <c r="Q1273" s="20"/>
    </row>
    <row r="1274" spans="1:17" x14ac:dyDescent="0.25">
      <c r="A1274" s="17">
        <v>26273</v>
      </c>
      <c r="B1274" s="18" t="str">
        <f>HYPERLINK("https://www.facebook.com/LOCNINH24H0339654654/", "Công an thị trấn Lộc Ninh _x000D__x000D_
 _x000D__x000D_
  tỉnh Bình Phước")</f>
        <v>Công an thị trấn Lộc Ninh _x000D__x000D_
 _x000D__x000D_
  tỉnh Bình Phước</v>
      </c>
      <c r="C1274" s="19" t="s">
        <v>12</v>
      </c>
      <c r="D1274" s="21" t="s">
        <v>13</v>
      </c>
      <c r="E1274" s="20" t="s">
        <v>14</v>
      </c>
      <c r="F1274" s="20" t="s">
        <v>14</v>
      </c>
      <c r="G1274" s="20" t="s">
        <v>14</v>
      </c>
      <c r="H1274" s="20" t="s">
        <v>15</v>
      </c>
      <c r="I1274" s="20"/>
      <c r="J1274" s="20"/>
      <c r="K1274" s="20"/>
      <c r="L1274" s="20"/>
      <c r="M1274" s="20"/>
      <c r="N1274" s="20"/>
      <c r="O1274" s="20"/>
      <c r="P1274" s="20"/>
      <c r="Q1274" s="20"/>
    </row>
    <row r="1275" spans="1:17" x14ac:dyDescent="0.25">
      <c r="A1275" s="17">
        <v>26274</v>
      </c>
      <c r="B1275" s="18" t="str">
        <f>HYPERLINK("https://locninh.binhphuoc.gov.vn/", "UBND Ủy ban nhân dân thị trấn Lộc Ninh _x000D__x000D_
 _x000D__x000D_
  tỉnh Bình Phước")</f>
        <v>UBND Ủy ban nhân dân thị trấn Lộc Ninh _x000D__x000D_
 _x000D__x000D_
  tỉnh Bình Phước</v>
      </c>
      <c r="C1275" s="19" t="s">
        <v>12</v>
      </c>
      <c r="D1275" s="21"/>
      <c r="E1275" s="20" t="s">
        <v>14</v>
      </c>
      <c r="F1275" s="20" t="s">
        <v>14</v>
      </c>
      <c r="G1275" s="20" t="s">
        <v>14</v>
      </c>
      <c r="H1275" s="20" t="s">
        <v>14</v>
      </c>
      <c r="I1275" s="20"/>
      <c r="J1275" s="20"/>
      <c r="K1275" s="20"/>
      <c r="L1275" s="20"/>
      <c r="M1275" s="20"/>
      <c r="N1275" s="20"/>
      <c r="O1275" s="20"/>
      <c r="P1275" s="20"/>
      <c r="Q1275" s="20"/>
    </row>
    <row r="1276" spans="1:17" x14ac:dyDescent="0.25">
      <c r="A1276" s="17">
        <v>26275</v>
      </c>
      <c r="B1276" s="18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1276" s="19" t="s">
        <v>12</v>
      </c>
      <c r="D1276" s="21" t="s">
        <v>13</v>
      </c>
      <c r="E1276" s="20" t="s">
        <v>14</v>
      </c>
      <c r="F1276" s="20" t="s">
        <v>14</v>
      </c>
      <c r="G1276" s="20" t="s">
        <v>14</v>
      </c>
      <c r="H1276" s="20" t="s">
        <v>15</v>
      </c>
      <c r="I1276" s="20"/>
      <c r="J1276" s="20"/>
      <c r="K1276" s="20"/>
      <c r="L1276" s="20"/>
      <c r="M1276" s="20"/>
      <c r="N1276" s="20"/>
      <c r="O1276" s="20"/>
      <c r="P1276" s="20"/>
      <c r="Q1276" s="20"/>
    </row>
    <row r="1277" spans="1:17" x14ac:dyDescent="0.25">
      <c r="A1277" s="17">
        <v>26276</v>
      </c>
      <c r="B1277" s="18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1277" s="19" t="s">
        <v>12</v>
      </c>
      <c r="D1277" s="21"/>
      <c r="E1277" s="20" t="s">
        <v>14</v>
      </c>
      <c r="F1277" s="20" t="s">
        <v>14</v>
      </c>
      <c r="G1277" s="20" t="s">
        <v>14</v>
      </c>
      <c r="H1277" s="20" t="s">
        <v>14</v>
      </c>
      <c r="I1277" s="20"/>
      <c r="J1277" s="20"/>
      <c r="K1277" s="20"/>
      <c r="L1277" s="20"/>
      <c r="M1277" s="20"/>
      <c r="N1277" s="20"/>
      <c r="O1277" s="20"/>
      <c r="P1277" s="20"/>
      <c r="Q1277" s="20"/>
    </row>
    <row r="1278" spans="1:17" x14ac:dyDescent="0.25">
      <c r="A1278" s="17">
        <v>26277</v>
      </c>
      <c r="B1278" s="18" t="str">
        <f>HYPERLINK("https://www.facebook.com/p/Tu%E1%BB%95i-tr%E1%BA%BB-C%C3%B4ng-an-huy%E1%BB%87n-Ninh-Ph%C6%B0%E1%BB%9Bc-100068114569027/", "Công an thị trấn Đức Phong _x000D__x000D_
 _x000D__x000D_
  tỉnh Bình Phước")</f>
        <v>Công an thị trấn Đức Phong _x000D__x000D_
 _x000D__x000D_
  tỉnh Bình Phước</v>
      </c>
      <c r="C1278" s="19" t="s">
        <v>12</v>
      </c>
      <c r="D1278" s="21" t="s">
        <v>13</v>
      </c>
      <c r="E1278" s="20" t="s">
        <v>14</v>
      </c>
      <c r="F1278" s="20" t="s">
        <v>14</v>
      </c>
      <c r="G1278" s="20" t="s">
        <v>14</v>
      </c>
      <c r="H1278" s="20" t="s">
        <v>15</v>
      </c>
      <c r="I1278" s="20"/>
      <c r="J1278" s="20"/>
      <c r="K1278" s="20"/>
      <c r="L1278" s="20"/>
      <c r="M1278" s="20"/>
      <c r="N1278" s="20"/>
      <c r="O1278" s="20"/>
      <c r="P1278" s="20"/>
      <c r="Q1278" s="20"/>
    </row>
    <row r="1279" spans="1:17" x14ac:dyDescent="0.25">
      <c r="A1279" s="17">
        <v>26278</v>
      </c>
      <c r="B1279" s="18" t="str">
        <f>HYPERLINK("https://ducphong.budang.binhphuoc.gov.vn/", "UBND Ủy ban nhân dân thị trấn Đức Phong _x000D__x000D_
 _x000D__x000D_
  tỉnh Bình Phước")</f>
        <v>UBND Ủy ban nhân dân thị trấn Đức Phong _x000D__x000D_
 _x000D__x000D_
  tỉnh Bình Phước</v>
      </c>
      <c r="C1279" s="19" t="s">
        <v>12</v>
      </c>
      <c r="D1279" s="21"/>
      <c r="E1279" s="20" t="s">
        <v>14</v>
      </c>
      <c r="F1279" s="20" t="s">
        <v>14</v>
      </c>
      <c r="G1279" s="20" t="s">
        <v>14</v>
      </c>
      <c r="H1279" s="20" t="s">
        <v>14</v>
      </c>
      <c r="I1279" s="20"/>
      <c r="J1279" s="20"/>
      <c r="K1279" s="20"/>
      <c r="L1279" s="20"/>
      <c r="M1279" s="20"/>
      <c r="N1279" s="20"/>
      <c r="O1279" s="20"/>
      <c r="P1279" s="20"/>
      <c r="Q1279" s="20"/>
    </row>
    <row r="1280" spans="1:17" x14ac:dyDescent="0.25">
      <c r="A1280" s="17">
        <v>26279</v>
      </c>
      <c r="B1280" s="18" t="str">
        <f>HYPERLINK("https://www.facebook.com/cattkrongnang/?locale=vi_VN", "Công an thị trấn Krông Năng _x000D__x000D_
 _x000D__x000D_
  tỉnh Đắk Lắk")</f>
        <v>Công an thị trấn Krông Năng _x000D__x000D_
 _x000D__x000D_
  tỉnh Đắk Lắk</v>
      </c>
      <c r="C1280" s="19" t="s">
        <v>12</v>
      </c>
      <c r="D1280" s="19" t="s">
        <v>13</v>
      </c>
      <c r="E1280" s="20" t="s">
        <v>14</v>
      </c>
      <c r="F1280" s="20" t="s">
        <v>14</v>
      </c>
      <c r="G1280" s="20" t="s">
        <v>14</v>
      </c>
      <c r="H1280" s="20" t="s">
        <v>15</v>
      </c>
      <c r="I1280" s="20"/>
      <c r="J1280" s="20"/>
      <c r="K1280" s="20"/>
      <c r="L1280" s="20"/>
      <c r="M1280" s="20"/>
      <c r="N1280" s="20"/>
      <c r="O1280" s="20"/>
      <c r="P1280" s="20"/>
      <c r="Q1280" s="20"/>
    </row>
    <row r="1281" spans="1:17" x14ac:dyDescent="0.25">
      <c r="A1281" s="17">
        <v>26280</v>
      </c>
      <c r="B1281" s="18" t="str">
        <f>HYPERLINK("https://daklak.gov.vn/krongnang", "UBND Ủy ban nhân dân thị trấn Krông Năng _x000D__x000D_
 _x000D__x000D_
  tỉnh Đắk Lắk")</f>
        <v>UBND Ủy ban nhân dân thị trấn Krông Năng _x000D__x000D_
 _x000D__x000D_
  tỉnh Đắk Lắk</v>
      </c>
      <c r="C1281" s="19" t="s">
        <v>12</v>
      </c>
      <c r="D1281" s="21"/>
      <c r="E1281" s="20" t="s">
        <v>14</v>
      </c>
      <c r="F1281" s="20" t="s">
        <v>14</v>
      </c>
      <c r="G1281" s="20" t="s">
        <v>14</v>
      </c>
      <c r="H1281" s="20" t="s">
        <v>14</v>
      </c>
      <c r="I1281" s="20"/>
      <c r="J1281" s="20"/>
      <c r="K1281" s="20"/>
      <c r="L1281" s="20"/>
      <c r="M1281" s="20"/>
      <c r="N1281" s="20"/>
      <c r="O1281" s="20"/>
      <c r="P1281" s="20"/>
      <c r="Q1281" s="20"/>
    </row>
    <row r="1282" spans="1:17" x14ac:dyDescent="0.25">
      <c r="A1282" s="17">
        <v>26281</v>
      </c>
      <c r="B1282" s="18" t="str">
        <f>HYPERLINK("https://www.facebook.com/100076056866235", "Công an thị trấn Ea Knốp _x000D__x000D_
 _x000D__x000D_
  tỉnh Đắk Lắk")</f>
        <v>Công an thị trấn Ea Knốp _x000D__x000D_
 _x000D__x000D_
  tỉnh Đắk Lắk</v>
      </c>
      <c r="C1282" s="19" t="s">
        <v>12</v>
      </c>
      <c r="D1282" s="21" t="s">
        <v>13</v>
      </c>
      <c r="E1282" s="20" t="s">
        <v>14</v>
      </c>
      <c r="F1282" s="20" t="s">
        <v>14</v>
      </c>
      <c r="G1282" s="20" t="s">
        <v>14</v>
      </c>
      <c r="H1282" s="20" t="s">
        <v>15</v>
      </c>
      <c r="I1282" s="20"/>
      <c r="J1282" s="20"/>
      <c r="K1282" s="20"/>
      <c r="L1282" s="20"/>
      <c r="M1282" s="20"/>
      <c r="N1282" s="20"/>
      <c r="O1282" s="20"/>
      <c r="P1282" s="20"/>
      <c r="Q1282" s="20"/>
    </row>
    <row r="1283" spans="1:17" x14ac:dyDescent="0.25">
      <c r="A1283" s="17">
        <v>26282</v>
      </c>
      <c r="B1283" s="18" t="str">
        <f>HYPERLINK("https://eakar.daklak.gov.vn/2-thi-tran-ea-knop-665.html", "UBND Ủy ban nhân dân thị trấn Ea Knốp _x000D__x000D_
 _x000D__x000D_
  tỉnh Đắk Lắk")</f>
        <v>UBND Ủy ban nhân dân thị trấn Ea Knốp _x000D__x000D_
 _x000D__x000D_
  tỉnh Đắk Lắk</v>
      </c>
      <c r="C1283" s="19" t="s">
        <v>12</v>
      </c>
      <c r="D1283" s="21"/>
      <c r="E1283" s="20" t="s">
        <v>14</v>
      </c>
      <c r="F1283" s="20" t="s">
        <v>14</v>
      </c>
      <c r="G1283" s="20" t="s">
        <v>14</v>
      </c>
      <c r="H1283" s="20" t="s">
        <v>14</v>
      </c>
      <c r="I1283" s="20"/>
      <c r="J1283" s="20"/>
      <c r="K1283" s="20"/>
      <c r="L1283" s="20"/>
      <c r="M1283" s="20"/>
      <c r="N1283" s="20"/>
      <c r="O1283" s="20"/>
      <c r="P1283" s="20"/>
      <c r="Q1283" s="20"/>
    </row>
    <row r="1284" spans="1:17" x14ac:dyDescent="0.25">
      <c r="A1284" s="17">
        <v>26283</v>
      </c>
      <c r="B1284" s="18" t="str">
        <f>HYPERLINK("https://www.facebook.com/conganthitranlienhuong/", "Công an thị trấn Liên Hương_x000D__x000D_
 _x000D__x000D_
  tỉnh Bình Thuận")</f>
        <v>Công an thị trấn Liên Hương_x000D__x000D_
 _x000D__x000D_
  tỉnh Bình Thuận</v>
      </c>
      <c r="C1284" s="19" t="s">
        <v>12</v>
      </c>
      <c r="D1284" s="21" t="s">
        <v>13</v>
      </c>
      <c r="E1284" s="20" t="s">
        <v>14</v>
      </c>
      <c r="F1284" s="20" t="s">
        <v>14</v>
      </c>
      <c r="G1284" s="20" t="s">
        <v>14</v>
      </c>
      <c r="H1284" s="20" t="s">
        <v>15</v>
      </c>
      <c r="I1284" s="20"/>
      <c r="J1284" s="20"/>
      <c r="K1284" s="20"/>
      <c r="L1284" s="20"/>
      <c r="M1284" s="20"/>
      <c r="N1284" s="20"/>
      <c r="O1284" s="20"/>
      <c r="P1284" s="20"/>
      <c r="Q1284" s="20"/>
    </row>
    <row r="1285" spans="1:17" x14ac:dyDescent="0.25">
      <c r="A1285" s="17">
        <v>26284</v>
      </c>
      <c r="B1285" s="18" t="str">
        <f>HYPERLINK("https://lienhuong.tuyphong.binhthuan.gov.vn/", "UBND Ủy ban nhân dân thị trấn Liên Hương_x000D__x000D_
 _x000D__x000D_
  tỉnh Bình Thuận")</f>
        <v>UBND Ủy ban nhân dân thị trấn Liên Hương_x000D__x000D_
 _x000D__x000D_
  tỉnh Bình Thuận</v>
      </c>
      <c r="C1285" s="19" t="s">
        <v>12</v>
      </c>
      <c r="D1285" s="21"/>
      <c r="E1285" s="20" t="s">
        <v>14</v>
      </c>
      <c r="F1285" s="20" t="s">
        <v>14</v>
      </c>
      <c r="G1285" s="20" t="s">
        <v>14</v>
      </c>
      <c r="H1285" s="20" t="s">
        <v>14</v>
      </c>
      <c r="I1285" s="20"/>
      <c r="J1285" s="20"/>
      <c r="K1285" s="20"/>
      <c r="L1285" s="20"/>
      <c r="M1285" s="20"/>
      <c r="N1285" s="20"/>
      <c r="O1285" s="20"/>
      <c r="P1285" s="20"/>
      <c r="Q1285" s="20"/>
    </row>
    <row r="1286" spans="1:17" x14ac:dyDescent="0.25">
      <c r="A1286" s="17">
        <v>26285</v>
      </c>
      <c r="B1286" s="18" t="str">
        <f>HYPERLINK("https://www.facebook.com/groups/4063695473693574/", "Công an thị trấn Chợ Lầu tỉnh Bình Thuận")</f>
        <v>Công an thị trấn Chợ Lầu tỉnh Bình Thuận</v>
      </c>
      <c r="C1286" s="19" t="s">
        <v>12</v>
      </c>
      <c r="D1286" s="21" t="s">
        <v>13</v>
      </c>
      <c r="E1286" s="20" t="s">
        <v>14</v>
      </c>
      <c r="F1286" s="20" t="s">
        <v>14</v>
      </c>
      <c r="G1286" s="20" t="s">
        <v>14</v>
      </c>
      <c r="H1286" s="20" t="s">
        <v>15</v>
      </c>
      <c r="I1286" s="20"/>
      <c r="J1286" s="20"/>
      <c r="K1286" s="20"/>
      <c r="L1286" s="20"/>
      <c r="M1286" s="20"/>
      <c r="N1286" s="20"/>
      <c r="O1286" s="20"/>
      <c r="P1286" s="20"/>
      <c r="Q1286" s="20"/>
    </row>
    <row r="1287" spans="1:17" x14ac:dyDescent="0.25">
      <c r="A1287" s="17">
        <v>26286</v>
      </c>
      <c r="B1287" s="18" t="str">
        <f>HYPERLINK("https://cholau.bacbinh.binhthuan.gov.vn/", "UBND Ủy ban nhân dân thị trấn Chợ Lầu tỉnh Bình Thuận")</f>
        <v>UBND Ủy ban nhân dân thị trấn Chợ Lầu tỉnh Bình Thuận</v>
      </c>
      <c r="C1287" s="19" t="s">
        <v>12</v>
      </c>
      <c r="D1287" s="21"/>
      <c r="E1287" s="20" t="s">
        <v>14</v>
      </c>
      <c r="F1287" s="20" t="s">
        <v>14</v>
      </c>
      <c r="G1287" s="20" t="s">
        <v>14</v>
      </c>
      <c r="H1287" s="20" t="s">
        <v>14</v>
      </c>
      <c r="I1287" s="20"/>
      <c r="J1287" s="20"/>
      <c r="K1287" s="20"/>
      <c r="L1287" s="20"/>
      <c r="M1287" s="20"/>
      <c r="N1287" s="20"/>
      <c r="O1287" s="20"/>
      <c r="P1287" s="20"/>
      <c r="Q1287" s="20"/>
    </row>
    <row r="1288" spans="1:17" x14ac:dyDescent="0.25">
      <c r="A1288" s="17">
        <v>26287</v>
      </c>
      <c r="B1288" s="18" t="str">
        <f>HYPERLINK("https://www.facebook.com/tuoitrecongansonla/", "Công an thị trấn Lương Sơn tỉnh Bình Thuận")</f>
        <v>Công an thị trấn Lương Sơn tỉnh Bình Thuận</v>
      </c>
      <c r="C1288" s="19" t="s">
        <v>12</v>
      </c>
      <c r="D1288" s="21" t="s">
        <v>13</v>
      </c>
      <c r="E1288" s="20" t="s">
        <v>14</v>
      </c>
      <c r="F1288" s="20" t="s">
        <v>14</v>
      </c>
      <c r="G1288" s="20" t="s">
        <v>14</v>
      </c>
      <c r="H1288" s="20" t="s">
        <v>15</v>
      </c>
      <c r="I1288" s="20"/>
      <c r="J1288" s="20"/>
      <c r="K1288" s="20"/>
      <c r="L1288" s="20"/>
      <c r="M1288" s="20"/>
      <c r="N1288" s="20"/>
      <c r="O1288" s="20"/>
      <c r="P1288" s="20"/>
      <c r="Q1288" s="20"/>
    </row>
    <row r="1289" spans="1:17" x14ac:dyDescent="0.25">
      <c r="A1289" s="17">
        <v>26288</v>
      </c>
      <c r="B1289" s="18" t="str">
        <f>HYPERLINK("https://luongson.bacbinh.binhthuan.gov.vn/", "UBND Ủy ban nhân dân thị trấn Lương Sơn tỉnh Bình Thuận")</f>
        <v>UBND Ủy ban nhân dân thị trấn Lương Sơn tỉnh Bình Thuận</v>
      </c>
      <c r="C1289" s="19" t="s">
        <v>12</v>
      </c>
      <c r="D1289" s="21"/>
      <c r="E1289" s="20" t="s">
        <v>14</v>
      </c>
      <c r="F1289" s="20" t="s">
        <v>14</v>
      </c>
      <c r="G1289" s="20" t="s">
        <v>14</v>
      </c>
      <c r="H1289" s="20" t="s">
        <v>14</v>
      </c>
      <c r="I1289" s="20"/>
      <c r="J1289" s="20"/>
      <c r="K1289" s="20"/>
      <c r="L1289" s="20"/>
      <c r="M1289" s="20"/>
      <c r="N1289" s="20"/>
      <c r="O1289" s="20"/>
      <c r="P1289" s="20"/>
      <c r="Q1289" s="20"/>
    </row>
    <row r="1290" spans="1:17" x14ac:dyDescent="0.25">
      <c r="A1290" s="17">
        <v>26289</v>
      </c>
      <c r="B1290" s="18" t="str">
        <f>HYPERLINK("https://www.facebook.com/p/C%C3%B4ng-an-Th%E1%BB%8B-Tr%E1%BA%A5n-Ma-L%C3%A2m-100083296903215/", "Công an thị trấn Ma Lâm _x000D__x000D_
 _x000D__x000D_
  tỉnh Bình Thuận")</f>
        <v>Công an thị trấn Ma Lâm _x000D__x000D_
 _x000D__x000D_
  tỉnh Bình Thuận</v>
      </c>
      <c r="C1290" s="19" t="s">
        <v>12</v>
      </c>
      <c r="D1290" s="21" t="s">
        <v>13</v>
      </c>
      <c r="E1290" s="20" t="s">
        <v>14</v>
      </c>
      <c r="F1290" s="20" t="s">
        <v>14</v>
      </c>
      <c r="G1290" s="20" t="s">
        <v>14</v>
      </c>
      <c r="H1290" s="20" t="s">
        <v>15</v>
      </c>
      <c r="I1290" s="20"/>
      <c r="J1290" s="20"/>
      <c r="K1290" s="20"/>
      <c r="L1290" s="20"/>
      <c r="M1290" s="20"/>
      <c r="N1290" s="20"/>
      <c r="O1290" s="20"/>
      <c r="P1290" s="20"/>
      <c r="Q1290" s="20"/>
    </row>
    <row r="1291" spans="1:17" x14ac:dyDescent="0.25">
      <c r="A1291" s="17">
        <v>26290</v>
      </c>
      <c r="B1291" s="18" t="str">
        <f>HYPERLINK("https://malam.hamthuanbac.binhthuan.gov.vn/", "UBND Ủy ban nhân dân thị trấn Ma Lâm _x000D__x000D_
 _x000D__x000D_
  tỉnh Bình Thuận")</f>
        <v>UBND Ủy ban nhân dân thị trấn Ma Lâm _x000D__x000D_
 _x000D__x000D_
  tỉnh Bình Thuận</v>
      </c>
      <c r="C1291" s="19" t="s">
        <v>12</v>
      </c>
      <c r="D1291" s="21"/>
      <c r="E1291" s="20" t="s">
        <v>14</v>
      </c>
      <c r="F1291" s="20" t="s">
        <v>14</v>
      </c>
      <c r="G1291" s="20" t="s">
        <v>14</v>
      </c>
      <c r="H1291" s="20" t="s">
        <v>14</v>
      </c>
      <c r="I1291" s="20"/>
      <c r="J1291" s="20"/>
      <c r="K1291" s="20"/>
      <c r="L1291" s="20"/>
      <c r="M1291" s="20"/>
      <c r="N1291" s="20"/>
      <c r="O1291" s="20"/>
      <c r="P1291" s="20"/>
      <c r="Q1291" s="20"/>
    </row>
    <row r="1292" spans="1:17" x14ac:dyDescent="0.25">
      <c r="A1292" s="17">
        <v>26291</v>
      </c>
      <c r="B1292" s="18" t="str">
        <f>HYPERLINK("https://www.facebook.com/bvdpttcamduc/", "Công an thị trấn Cam Đức _x000D__x000D_
 _x000D__x000D_
  tỉnh Khánh Hòa")</f>
        <v>Công an thị trấn Cam Đức _x000D__x000D_
 _x000D__x000D_
  tỉnh Khánh Hòa</v>
      </c>
      <c r="C1292" s="19" t="s">
        <v>12</v>
      </c>
      <c r="D1292" s="21" t="s">
        <v>13</v>
      </c>
      <c r="E1292" s="20" t="s">
        <v>14</v>
      </c>
      <c r="F1292" s="20" t="s">
        <v>14</v>
      </c>
      <c r="G1292" s="20" t="s">
        <v>14</v>
      </c>
      <c r="H1292" s="20" t="s">
        <v>15</v>
      </c>
      <c r="I1292" s="20"/>
      <c r="J1292" s="20"/>
      <c r="K1292" s="20"/>
      <c r="L1292" s="20"/>
      <c r="M1292" s="20"/>
      <c r="N1292" s="20"/>
      <c r="O1292" s="20"/>
      <c r="P1292" s="20"/>
      <c r="Q1292" s="20"/>
    </row>
    <row r="1293" spans="1:17" x14ac:dyDescent="0.25">
      <c r="A1293" s="17">
        <v>26292</v>
      </c>
      <c r="B1293" s="18" t="str">
        <f>HYPERLINK("https://dichvucong.gov.vn/p/home/dvc-tthc-co-quan-chi-tiet.html?id=415723", "UBND Ủy ban nhân dân thị trấn Cam Đức _x000D__x000D_
 _x000D__x000D_
  tỉnh Khánh Hòa")</f>
        <v>UBND Ủy ban nhân dân thị trấn Cam Đức _x000D__x000D_
 _x000D__x000D_
  tỉnh Khánh Hòa</v>
      </c>
      <c r="C1293" s="19" t="s">
        <v>12</v>
      </c>
      <c r="D1293" s="21"/>
      <c r="E1293" s="20" t="s">
        <v>14</v>
      </c>
      <c r="F1293" s="20" t="s">
        <v>14</v>
      </c>
      <c r="G1293" s="20" t="s">
        <v>14</v>
      </c>
      <c r="H1293" s="20" t="s">
        <v>14</v>
      </c>
      <c r="I1293" s="20"/>
      <c r="J1293" s="20"/>
      <c r="K1293" s="20"/>
      <c r="L1293" s="20"/>
      <c r="M1293" s="20"/>
      <c r="N1293" s="20"/>
      <c r="O1293" s="20"/>
      <c r="P1293" s="20"/>
      <c r="Q1293" s="20"/>
    </row>
    <row r="1294" spans="1:17" x14ac:dyDescent="0.25">
      <c r="A1294" s="17">
        <v>26293</v>
      </c>
      <c r="B1294" s="18" t="str">
        <f>HYPERLINK("https://www.facebook.com/conganthitranvangia/", "Công an thị trấn Vạn Giã _x000D__x000D_
 _x000D__x000D_
  tỉnh Khánh Hòa")</f>
        <v>Công an thị trấn Vạn Giã _x000D__x000D_
 _x000D__x000D_
  tỉnh Khánh Hòa</v>
      </c>
      <c r="C1294" s="19" t="s">
        <v>12</v>
      </c>
      <c r="D1294" s="21" t="s">
        <v>13</v>
      </c>
      <c r="E1294" s="20" t="s">
        <v>14</v>
      </c>
      <c r="F1294" s="20" t="s">
        <v>14</v>
      </c>
      <c r="G1294" s="20" t="s">
        <v>14</v>
      </c>
      <c r="H1294" s="20" t="s">
        <v>15</v>
      </c>
      <c r="I1294" s="20"/>
      <c r="J1294" s="20"/>
      <c r="K1294" s="20"/>
      <c r="L1294" s="20"/>
      <c r="M1294" s="20"/>
      <c r="N1294" s="20"/>
      <c r="O1294" s="20"/>
      <c r="P1294" s="20"/>
      <c r="Q1294" s="20"/>
    </row>
    <row r="1295" spans="1:17" x14ac:dyDescent="0.25">
      <c r="A1295" s="17">
        <v>26294</v>
      </c>
      <c r="B1295" s="18" t="str">
        <f>HYPERLINK("https://vangia.vanninh.khanhhoa.gov.vn/", "UBND Ủy ban nhân dân thị trấn Vạn Giã _x000D__x000D_
 _x000D__x000D_
  tỉnh Khánh Hòa")</f>
        <v>UBND Ủy ban nhân dân thị trấn Vạn Giã _x000D__x000D_
 _x000D__x000D_
  tỉnh Khánh Hòa</v>
      </c>
      <c r="C1295" s="19" t="s">
        <v>12</v>
      </c>
      <c r="D1295" s="21"/>
      <c r="E1295" s="20" t="s">
        <v>14</v>
      </c>
      <c r="F1295" s="20" t="s">
        <v>14</v>
      </c>
      <c r="G1295" s="20" t="s">
        <v>14</v>
      </c>
      <c r="H1295" s="20" t="s">
        <v>14</v>
      </c>
      <c r="I1295" s="20"/>
      <c r="J1295" s="20"/>
      <c r="K1295" s="20"/>
      <c r="L1295" s="20"/>
      <c r="M1295" s="20"/>
      <c r="N1295" s="20"/>
      <c r="O1295" s="20"/>
      <c r="P1295" s="20"/>
      <c r="Q1295" s="20"/>
    </row>
    <row r="1296" spans="1:17" x14ac:dyDescent="0.25">
      <c r="A1296" s="17">
        <v>26295</v>
      </c>
      <c r="B1296" s="18" t="str">
        <f>HYPERLINK("https://www.facebook.com/p/Th%E1%BB%8B-tr%E1%BA%A5n-L%E1%BA%A1c-T%C3%A1nh-100069392456708/", "Công an thị trấn Lạc Tánh _x000D__x000D_
 _x000D__x000D_
  tỉnh Bình Thuận")</f>
        <v>Công an thị trấn Lạc Tánh _x000D__x000D_
 _x000D__x000D_
  tỉnh Bình Thuận</v>
      </c>
      <c r="C1296" s="19" t="s">
        <v>12</v>
      </c>
      <c r="D1296" s="21" t="s">
        <v>13</v>
      </c>
      <c r="E1296" s="20" t="s">
        <v>14</v>
      </c>
      <c r="F1296" s="20" t="s">
        <v>14</v>
      </c>
      <c r="G1296" s="20" t="s">
        <v>14</v>
      </c>
      <c r="H1296" s="20" t="s">
        <v>15</v>
      </c>
      <c r="I1296" s="20"/>
      <c r="J1296" s="20"/>
      <c r="K1296" s="20"/>
      <c r="L1296" s="20"/>
      <c r="M1296" s="20"/>
      <c r="N1296" s="20"/>
      <c r="O1296" s="20"/>
      <c r="P1296" s="20"/>
      <c r="Q1296" s="20"/>
    </row>
    <row r="1297" spans="1:17" x14ac:dyDescent="0.25">
      <c r="A1297" s="17">
        <v>26296</v>
      </c>
      <c r="B1297" s="18" t="str">
        <f>HYPERLINK("http://lactanh.tanhlinh.binhthuan.gov.vn/", "UBND Ủy ban nhân dân thị trấn Lạc Tánh _x000D__x000D_
 _x000D__x000D_
  tỉnh Bình Thuận")</f>
        <v>UBND Ủy ban nhân dân thị trấn Lạc Tánh _x000D__x000D_
 _x000D__x000D_
  tỉnh Bình Thuận</v>
      </c>
      <c r="C1297" s="19" t="s">
        <v>12</v>
      </c>
      <c r="D1297" s="21"/>
      <c r="E1297" s="20" t="s">
        <v>14</v>
      </c>
      <c r="F1297" s="20" t="s">
        <v>14</v>
      </c>
      <c r="G1297" s="20" t="s">
        <v>14</v>
      </c>
      <c r="H1297" s="20" t="s">
        <v>14</v>
      </c>
      <c r="I1297" s="20"/>
      <c r="J1297" s="20"/>
      <c r="K1297" s="20"/>
      <c r="L1297" s="20"/>
      <c r="M1297" s="20"/>
      <c r="N1297" s="20"/>
      <c r="O1297" s="20"/>
      <c r="P1297" s="20"/>
      <c r="Q1297" s="20"/>
    </row>
    <row r="1298" spans="1:17" x14ac:dyDescent="0.25">
      <c r="A1298" s="17">
        <v>26297</v>
      </c>
      <c r="B1298" s="18" t="s">
        <v>284</v>
      </c>
      <c r="C1298" s="22" t="s">
        <v>14</v>
      </c>
      <c r="D1298" s="21" t="s">
        <v>13</v>
      </c>
      <c r="E1298" s="20" t="s">
        <v>14</v>
      </c>
      <c r="F1298" s="20" t="s">
        <v>14</v>
      </c>
      <c r="G1298" s="20" t="s">
        <v>14</v>
      </c>
      <c r="H1298" s="20" t="s">
        <v>15</v>
      </c>
      <c r="I1298" s="20"/>
      <c r="J1298" s="20"/>
      <c r="K1298" s="20"/>
      <c r="L1298" s="20"/>
      <c r="M1298" s="20"/>
      <c r="N1298" s="20"/>
      <c r="O1298" s="20"/>
      <c r="P1298" s="20"/>
      <c r="Q1298" s="20"/>
    </row>
    <row r="1299" spans="1:17" x14ac:dyDescent="0.25">
      <c r="A1299" s="17">
        <v>26298</v>
      </c>
      <c r="B1299" s="18" t="str">
        <f>HYPERLINK("https://dakmil.daknong.gov.vn/", "UBND Ủy ban nhân dân thị trấn Đăk Mil _x000D__x000D_
 _x000D__x000D_
  tỉnh Đắk Lắk")</f>
        <v>UBND Ủy ban nhân dân thị trấn Đăk Mil _x000D__x000D_
 _x000D__x000D_
  tỉnh Đắk Lắk</v>
      </c>
      <c r="C1299" s="19" t="s">
        <v>12</v>
      </c>
      <c r="D1299" s="21"/>
      <c r="E1299" s="20" t="s">
        <v>14</v>
      </c>
      <c r="F1299" s="20" t="s">
        <v>14</v>
      </c>
      <c r="G1299" s="20" t="s">
        <v>14</v>
      </c>
      <c r="H1299" s="20" t="s">
        <v>14</v>
      </c>
      <c r="I1299" s="20"/>
      <c r="J1299" s="20"/>
      <c r="K1299" s="20"/>
      <c r="L1299" s="20"/>
      <c r="M1299" s="20"/>
      <c r="N1299" s="20"/>
      <c r="O1299" s="20"/>
      <c r="P1299" s="20"/>
      <c r="Q1299" s="20"/>
    </row>
    <row r="1300" spans="1:17" x14ac:dyDescent="0.25">
      <c r="A1300" s="17">
        <v>26299</v>
      </c>
      <c r="B1300" s="18" t="s">
        <v>130</v>
      </c>
      <c r="C1300" s="22" t="s">
        <v>14</v>
      </c>
      <c r="D1300" s="21" t="s">
        <v>13</v>
      </c>
      <c r="E1300" s="20" t="s">
        <v>14</v>
      </c>
      <c r="F1300" s="20" t="s">
        <v>14</v>
      </c>
      <c r="G1300" s="20" t="s">
        <v>14</v>
      </c>
      <c r="H1300" s="20" t="s">
        <v>15</v>
      </c>
      <c r="I1300" s="20"/>
      <c r="J1300" s="20"/>
      <c r="K1300" s="20"/>
      <c r="L1300" s="20"/>
      <c r="M1300" s="20"/>
      <c r="N1300" s="20"/>
      <c r="O1300" s="20"/>
      <c r="P1300" s="20"/>
      <c r="Q1300" s="20"/>
    </row>
    <row r="1301" spans="1:17" x14ac:dyDescent="0.25">
      <c r="A1301" s="17">
        <v>26300</v>
      </c>
      <c r="B1301" s="18" t="str">
        <f>HYPERLINK("https://dichvucong.gov.vn/p/home/dvc-tthc-co-quan-chi-tiet.html?id=384284", "UBND Ủy ban nhân dân thị trấn Đăk Lâm tỉnh Gia Lai")</f>
        <v>UBND Ủy ban nhân dân thị trấn Đăk Lâm tỉnh Gia Lai</v>
      </c>
      <c r="C1301" s="19" t="s">
        <v>12</v>
      </c>
      <c r="D1301" s="21"/>
      <c r="E1301" s="20" t="s">
        <v>14</v>
      </c>
      <c r="F1301" s="20" t="s">
        <v>14</v>
      </c>
      <c r="G1301" s="20" t="s">
        <v>14</v>
      </c>
      <c r="H1301" s="20" t="s">
        <v>14</v>
      </c>
      <c r="I1301" s="20"/>
      <c r="J1301" s="20"/>
      <c r="K1301" s="20"/>
      <c r="L1301" s="20"/>
      <c r="M1301" s="20"/>
      <c r="N1301" s="20"/>
      <c r="O1301" s="20"/>
      <c r="P1301" s="20"/>
      <c r="Q1301" s="20"/>
    </row>
    <row r="1302" spans="1:17" x14ac:dyDescent="0.25">
      <c r="A1302" s="17">
        <v>26301</v>
      </c>
      <c r="B1302" s="18" t="s">
        <v>285</v>
      </c>
      <c r="C1302" s="22" t="s">
        <v>14</v>
      </c>
      <c r="D1302" s="21" t="s">
        <v>13</v>
      </c>
      <c r="E1302" s="20" t="s">
        <v>14</v>
      </c>
      <c r="F1302" s="20" t="s">
        <v>14</v>
      </c>
      <c r="G1302" s="20" t="s">
        <v>14</v>
      </c>
      <c r="H1302" s="20" t="s">
        <v>15</v>
      </c>
      <c r="I1302" s="20"/>
      <c r="J1302" s="20"/>
      <c r="K1302" s="20"/>
      <c r="L1302" s="20"/>
      <c r="M1302" s="20"/>
      <c r="N1302" s="20"/>
      <c r="O1302" s="20"/>
      <c r="P1302" s="20"/>
      <c r="Q1302" s="20"/>
    </row>
    <row r="1303" spans="1:17" x14ac:dyDescent="0.25">
      <c r="A1303" s="17">
        <v>26302</v>
      </c>
      <c r="B1303" s="18" t="str">
        <f>HYPERLINK("http://ducan.daksong.daknong.gov.vn/", "UBND Ủy ban nhân dân thị trấn Đức An _x000D__x000D_
 _x000D__x000D_
  tỉnh Đắk Nông")</f>
        <v>UBND Ủy ban nhân dân thị trấn Đức An _x000D__x000D_
 _x000D__x000D_
  tỉnh Đắk Nông</v>
      </c>
      <c r="C1303" s="19" t="s">
        <v>12</v>
      </c>
      <c r="D1303" s="21"/>
      <c r="E1303" s="20" t="s">
        <v>14</v>
      </c>
      <c r="F1303" s="20" t="s">
        <v>14</v>
      </c>
      <c r="G1303" s="20" t="s">
        <v>14</v>
      </c>
      <c r="H1303" s="20" t="s">
        <v>14</v>
      </c>
      <c r="I1303" s="20"/>
      <c r="J1303" s="20"/>
      <c r="K1303" s="20"/>
      <c r="L1303" s="20"/>
      <c r="M1303" s="20"/>
      <c r="N1303" s="20"/>
      <c r="O1303" s="20"/>
      <c r="P1303" s="20"/>
      <c r="Q1303" s="20"/>
    </row>
    <row r="1304" spans="1:17" x14ac:dyDescent="0.25">
      <c r="A1304" s="17">
        <v>26303</v>
      </c>
      <c r="B1304" s="18" t="str">
        <f>HYPERLINK("https://www.facebook.com/cattvinhan/", "Công an thị trấn Vĩnh An _x000D__x000D_
 _x000D__x000D_
  tỉnh Đồng Nai")</f>
        <v>Công an thị trấn Vĩnh An _x000D__x000D_
 _x000D__x000D_
  tỉnh Đồng Nai</v>
      </c>
      <c r="C1304" s="19" t="s">
        <v>12</v>
      </c>
      <c r="D1304" s="21" t="s">
        <v>13</v>
      </c>
      <c r="E1304" s="20" t="s">
        <v>14</v>
      </c>
      <c r="F1304" s="20" t="s">
        <v>14</v>
      </c>
      <c r="G1304" s="20" t="s">
        <v>14</v>
      </c>
      <c r="H1304" s="20" t="s">
        <v>15</v>
      </c>
      <c r="I1304" s="20"/>
      <c r="J1304" s="20"/>
      <c r="K1304" s="20"/>
      <c r="L1304" s="20"/>
      <c r="M1304" s="20"/>
      <c r="N1304" s="20"/>
      <c r="O1304" s="20"/>
      <c r="P1304" s="20"/>
      <c r="Q1304" s="20"/>
    </row>
    <row r="1305" spans="1:17" x14ac:dyDescent="0.25">
      <c r="A1305" s="17">
        <v>26304</v>
      </c>
      <c r="B1305" s="18" t="str">
        <f>HYPERLINK("https://vinhcuu.dongnai.gov.vn/pages/newsdetail.aspx?NewsId=10891&amp;CatId=113", "UBND Ủy ban nhân dân thị trấn Vĩnh An _x000D__x000D_
 _x000D__x000D_
  tỉnh Đồng Nai")</f>
        <v>UBND Ủy ban nhân dân thị trấn Vĩnh An _x000D__x000D_
 _x000D__x000D_
  tỉnh Đồng Nai</v>
      </c>
      <c r="C1305" s="19" t="s">
        <v>12</v>
      </c>
      <c r="D1305" s="21"/>
      <c r="E1305" s="20" t="s">
        <v>14</v>
      </c>
      <c r="F1305" s="20" t="s">
        <v>14</v>
      </c>
      <c r="G1305" s="20" t="s">
        <v>14</v>
      </c>
      <c r="H1305" s="20" t="s">
        <v>14</v>
      </c>
      <c r="I1305" s="20"/>
      <c r="J1305" s="20"/>
      <c r="K1305" s="20"/>
      <c r="L1305" s="20"/>
      <c r="M1305" s="20"/>
      <c r="N1305" s="20"/>
      <c r="O1305" s="20"/>
      <c r="P1305" s="20"/>
      <c r="Q1305" s="20"/>
    </row>
    <row r="1306" spans="1:17" x14ac:dyDescent="0.25">
      <c r="A1306" s="17">
        <v>26305</v>
      </c>
      <c r="B1306" s="18" t="s">
        <v>286</v>
      </c>
      <c r="C1306" s="22" t="s">
        <v>14</v>
      </c>
      <c r="D1306" s="21" t="s">
        <v>13</v>
      </c>
      <c r="E1306" s="20" t="s">
        <v>14</v>
      </c>
      <c r="F1306" s="20" t="s">
        <v>14</v>
      </c>
      <c r="G1306" s="20" t="s">
        <v>14</v>
      </c>
      <c r="H1306" s="20" t="s">
        <v>15</v>
      </c>
      <c r="I1306" s="20"/>
      <c r="J1306" s="20"/>
      <c r="K1306" s="20"/>
      <c r="L1306" s="20"/>
      <c r="M1306" s="20"/>
      <c r="N1306" s="20"/>
      <c r="O1306" s="20"/>
      <c r="P1306" s="20"/>
      <c r="Q1306" s="20"/>
    </row>
    <row r="1307" spans="1:17" x14ac:dyDescent="0.25">
      <c r="A1307" s="17">
        <v>26306</v>
      </c>
      <c r="B1307" s="18" t="str">
        <f>HYPERLINK("https://dinhquan.dongnai.gov.vn/", "UBND Ủy ban nhân dân thị trấn Định Quán _x000D__x000D_
 _x000D__x000D_
  tỉnh Đồng Nai")</f>
        <v>UBND Ủy ban nhân dân thị trấn Định Quán _x000D__x000D_
 _x000D__x000D_
  tỉnh Đồng Nai</v>
      </c>
      <c r="C1307" s="19" t="s">
        <v>12</v>
      </c>
      <c r="D1307" s="21"/>
      <c r="E1307" s="20" t="s">
        <v>14</v>
      </c>
      <c r="F1307" s="20" t="s">
        <v>14</v>
      </c>
      <c r="G1307" s="20" t="s">
        <v>14</v>
      </c>
      <c r="H1307" s="20" t="s">
        <v>14</v>
      </c>
      <c r="I1307" s="20"/>
      <c r="J1307" s="20"/>
      <c r="K1307" s="20"/>
      <c r="L1307" s="20"/>
      <c r="M1307" s="20"/>
      <c r="N1307" s="20"/>
      <c r="O1307" s="20"/>
      <c r="P1307" s="20"/>
      <c r="Q1307" s="20"/>
    </row>
    <row r="1308" spans="1:17" x14ac:dyDescent="0.25">
      <c r="A1308" s="17">
        <v>26307</v>
      </c>
      <c r="B1308" s="18" t="str">
        <f>HYPERLINK("https://www.facebook.com/CATTLT/?locale=vi_VN", "Công an thị trấn Long Thành _x000D__x000D_
 _x000D__x000D_
  tỉnh Đồng Nai")</f>
        <v>Công an thị trấn Long Thành _x000D__x000D_
 _x000D__x000D_
  tỉnh Đồng Nai</v>
      </c>
      <c r="C1308" s="19" t="s">
        <v>12</v>
      </c>
      <c r="D1308" s="21" t="s">
        <v>13</v>
      </c>
      <c r="E1308" s="20" t="s">
        <v>14</v>
      </c>
      <c r="F1308" s="20" t="s">
        <v>14</v>
      </c>
      <c r="G1308" s="20" t="s">
        <v>14</v>
      </c>
      <c r="H1308" s="20" t="s">
        <v>15</v>
      </c>
      <c r="I1308" s="20"/>
      <c r="J1308" s="20"/>
      <c r="K1308" s="20"/>
      <c r="L1308" s="20"/>
      <c r="M1308" s="20"/>
      <c r="N1308" s="20"/>
      <c r="O1308" s="20"/>
      <c r="P1308" s="20"/>
      <c r="Q1308" s="20"/>
    </row>
    <row r="1309" spans="1:17" x14ac:dyDescent="0.25">
      <c r="A1309" s="17">
        <v>26308</v>
      </c>
      <c r="B1309" s="18" t="str">
        <f>HYPERLINK("https://longthanh.dongnai.gov.vn/", "UBND Ủy ban nhân dân thị trấn Long Thành _x000D__x000D_
 _x000D__x000D_
  tỉnh Đồng Nai")</f>
        <v>UBND Ủy ban nhân dân thị trấn Long Thành _x000D__x000D_
 _x000D__x000D_
  tỉnh Đồng Nai</v>
      </c>
      <c r="C1309" s="19" t="s">
        <v>12</v>
      </c>
      <c r="D1309" s="21"/>
      <c r="E1309" s="20" t="s">
        <v>14</v>
      </c>
      <c r="F1309" s="20" t="s">
        <v>14</v>
      </c>
      <c r="G1309" s="20" t="s">
        <v>14</v>
      </c>
      <c r="H1309" s="20" t="s">
        <v>14</v>
      </c>
      <c r="I1309" s="20"/>
      <c r="J1309" s="20"/>
      <c r="K1309" s="20"/>
      <c r="L1309" s="20"/>
      <c r="M1309" s="20"/>
      <c r="N1309" s="20"/>
      <c r="O1309" s="20"/>
      <c r="P1309" s="20"/>
      <c r="Q1309" s="20"/>
    </row>
    <row r="1310" spans="1:17" x14ac:dyDescent="0.25">
      <c r="A1310" s="17">
        <v>26309</v>
      </c>
      <c r="B1310" s="18" t="str">
        <f>HYPERLINK("https://www.facebook.com/CongAnKbang/", "Công an thị trấn K’Bang _x000D__x000D_
 _x000D__x000D_
  tỉnh Gia Lai")</f>
        <v>Công an thị trấn K’Bang _x000D__x000D_
 _x000D__x000D_
  tỉnh Gia Lai</v>
      </c>
      <c r="C1310" s="19" t="s">
        <v>12</v>
      </c>
      <c r="D1310" s="21" t="s">
        <v>13</v>
      </c>
      <c r="E1310" s="20" t="s">
        <v>14</v>
      </c>
      <c r="F1310" s="20" t="s">
        <v>14</v>
      </c>
      <c r="G1310" s="20" t="s">
        <v>14</v>
      </c>
      <c r="H1310" s="20" t="s">
        <v>15</v>
      </c>
      <c r="I1310" s="20"/>
      <c r="J1310" s="20"/>
      <c r="K1310" s="20"/>
      <c r="L1310" s="20"/>
      <c r="M1310" s="20"/>
      <c r="N1310" s="20"/>
      <c r="O1310" s="20"/>
      <c r="P1310" s="20"/>
      <c r="Q1310" s="20"/>
    </row>
    <row r="1311" spans="1:17" x14ac:dyDescent="0.25">
      <c r="A1311" s="17">
        <v>26310</v>
      </c>
      <c r="B1311" s="18" t="str">
        <f>HYPERLINK("https://kbang.gialai.gov.vn/thi-tran-kbang/Gioi-thieu.aspx", "UBND Ủy ban nhân dân thị trấn K’Bang _x000D__x000D_
 _x000D__x000D_
  tỉnh Gia Lai")</f>
        <v>UBND Ủy ban nhân dân thị trấn K’Bang _x000D__x000D_
 _x000D__x000D_
  tỉnh Gia Lai</v>
      </c>
      <c r="C1311" s="19" t="s">
        <v>12</v>
      </c>
      <c r="D1311" s="21"/>
      <c r="E1311" s="20" t="s">
        <v>14</v>
      </c>
      <c r="F1311" s="20" t="s">
        <v>14</v>
      </c>
      <c r="G1311" s="20" t="s">
        <v>14</v>
      </c>
      <c r="H1311" s="20" t="s">
        <v>14</v>
      </c>
      <c r="I1311" s="20"/>
      <c r="J1311" s="20"/>
      <c r="K1311" s="20"/>
      <c r="L1311" s="20"/>
      <c r="M1311" s="20"/>
      <c r="N1311" s="20"/>
      <c r="O1311" s="20"/>
      <c r="P1311" s="20"/>
      <c r="Q1311" s="20"/>
    </row>
    <row r="1312" spans="1:17" x14ac:dyDescent="0.25">
      <c r="A1312" s="17">
        <v>26311</v>
      </c>
      <c r="B1312" s="18" t="str">
        <f>HYPERLINK("https://www.facebook.com/ConganhuyenDakDoa/", "Công an thị trấn Đak Đoa tỉnh Gia Lai")</f>
        <v>Công an thị trấn Đak Đoa tỉnh Gia Lai</v>
      </c>
      <c r="C1312" s="19" t="s">
        <v>12</v>
      </c>
      <c r="D1312" s="21" t="s">
        <v>13</v>
      </c>
      <c r="E1312" s="20" t="s">
        <v>14</v>
      </c>
      <c r="F1312" s="20" t="s">
        <v>14</v>
      </c>
      <c r="G1312" s="20" t="s">
        <v>14</v>
      </c>
      <c r="H1312" s="20" t="s">
        <v>15</v>
      </c>
      <c r="I1312" s="20"/>
      <c r="J1312" s="20"/>
      <c r="K1312" s="20"/>
      <c r="L1312" s="20"/>
      <c r="M1312" s="20"/>
      <c r="N1312" s="20"/>
      <c r="O1312" s="20"/>
      <c r="P1312" s="20"/>
      <c r="Q1312" s="20"/>
    </row>
    <row r="1313" spans="1:17" x14ac:dyDescent="0.25">
      <c r="A1313" s="17">
        <v>26312</v>
      </c>
      <c r="B1313" s="18" t="str">
        <f>HYPERLINK("https://dakdoa.gialai.gov.vn/", "UBND Ủy ban nhân dân thị trấn Đak Đoa tỉnh Gia Lai")</f>
        <v>UBND Ủy ban nhân dân thị trấn Đak Đoa tỉnh Gia Lai</v>
      </c>
      <c r="C1313" s="19" t="s">
        <v>12</v>
      </c>
      <c r="D1313" s="21"/>
      <c r="E1313" s="20" t="s">
        <v>14</v>
      </c>
      <c r="F1313" s="20" t="s">
        <v>14</v>
      </c>
      <c r="G1313" s="20" t="s">
        <v>14</v>
      </c>
      <c r="H1313" s="20" t="s">
        <v>14</v>
      </c>
      <c r="I1313" s="20"/>
      <c r="J1313" s="20"/>
      <c r="K1313" s="20"/>
      <c r="L1313" s="20"/>
      <c r="M1313" s="20"/>
      <c r="N1313" s="20"/>
      <c r="O1313" s="20"/>
      <c r="P1313" s="20"/>
      <c r="Q1313" s="20"/>
    </row>
    <row r="1314" spans="1:17" x14ac:dyDescent="0.25">
      <c r="A1314" s="17">
        <v>26313</v>
      </c>
      <c r="B1314" s="18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1314" s="19" t="s">
        <v>12</v>
      </c>
      <c r="D1314" s="21" t="s">
        <v>13</v>
      </c>
      <c r="E1314" s="20" t="s">
        <v>14</v>
      </c>
      <c r="F1314" s="20" t="s">
        <v>14</v>
      </c>
      <c r="G1314" s="20" t="s">
        <v>14</v>
      </c>
      <c r="H1314" s="20" t="s">
        <v>15</v>
      </c>
      <c r="I1314" s="20"/>
      <c r="J1314" s="20"/>
      <c r="K1314" s="20"/>
      <c r="L1314" s="20"/>
      <c r="M1314" s="20"/>
      <c r="N1314" s="20"/>
      <c r="O1314" s="20"/>
      <c r="P1314" s="20"/>
      <c r="Q1314" s="20"/>
    </row>
    <row r="1315" spans="1:17" x14ac:dyDescent="0.25">
      <c r="A1315" s="17">
        <v>26314</v>
      </c>
      <c r="B1315" s="18" t="str">
        <f>HYPERLINK("https://iagrai.gialai.gov.vn/Thi-tran-Ia-Kha/Lien-he", "UBND Ủy ban nhân dân thị trấn Ia Kha tỉnh Gia Lai")</f>
        <v>UBND Ủy ban nhân dân thị trấn Ia Kha tỉnh Gia Lai</v>
      </c>
      <c r="C1315" s="19" t="s">
        <v>12</v>
      </c>
      <c r="D1315" s="21"/>
      <c r="E1315" s="20" t="s">
        <v>14</v>
      </c>
      <c r="F1315" s="20" t="s">
        <v>14</v>
      </c>
      <c r="G1315" s="20" t="s">
        <v>14</v>
      </c>
      <c r="H1315" s="20" t="s">
        <v>14</v>
      </c>
      <c r="I1315" s="20"/>
      <c r="J1315" s="20"/>
      <c r="K1315" s="20"/>
      <c r="L1315" s="20"/>
      <c r="M1315" s="20"/>
      <c r="N1315" s="20"/>
      <c r="O1315" s="20"/>
      <c r="P1315" s="20"/>
      <c r="Q1315" s="20"/>
    </row>
    <row r="1316" spans="1:17" x14ac:dyDescent="0.25">
      <c r="A1316" s="17">
        <v>26315</v>
      </c>
      <c r="B1316" s="18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1316" s="19" t="s">
        <v>12</v>
      </c>
      <c r="D1316" s="21" t="s">
        <v>13</v>
      </c>
      <c r="E1316" s="20" t="s">
        <v>14</v>
      </c>
      <c r="F1316" s="20" t="s">
        <v>14</v>
      </c>
      <c r="G1316" s="20" t="s">
        <v>14</v>
      </c>
      <c r="H1316" s="20" t="s">
        <v>15</v>
      </c>
      <c r="I1316" s="20"/>
      <c r="J1316" s="20"/>
      <c r="K1316" s="20"/>
      <c r="L1316" s="20"/>
      <c r="M1316" s="20"/>
      <c r="N1316" s="20"/>
      <c r="O1316" s="20"/>
      <c r="P1316" s="20"/>
      <c r="Q1316" s="20"/>
    </row>
    <row r="1317" spans="1:17" x14ac:dyDescent="0.25">
      <c r="A1317" s="17">
        <v>26316</v>
      </c>
      <c r="B1317" s="18" t="str">
        <f>HYPERLINK("https://mangyang.gialai.gov.vn/Thi-tran-Kon-Dong/Trang-chu", "UBND Ủy ban nhân dân thị trấn Kon Dơng tỉnh Gia Lai")</f>
        <v>UBND Ủy ban nhân dân thị trấn Kon Dơng tỉnh Gia Lai</v>
      </c>
      <c r="C1317" s="19" t="s">
        <v>12</v>
      </c>
      <c r="D1317" s="21"/>
      <c r="E1317" s="20" t="s">
        <v>14</v>
      </c>
      <c r="F1317" s="20" t="s">
        <v>14</v>
      </c>
      <c r="G1317" s="20" t="s">
        <v>14</v>
      </c>
      <c r="H1317" s="20" t="s">
        <v>14</v>
      </c>
      <c r="I1317" s="20"/>
      <c r="J1317" s="20"/>
      <c r="K1317" s="20"/>
      <c r="L1317" s="20"/>
      <c r="M1317" s="20"/>
      <c r="N1317" s="20"/>
      <c r="O1317" s="20"/>
      <c r="P1317" s="20"/>
      <c r="Q1317" s="20"/>
    </row>
    <row r="1318" spans="1:17" x14ac:dyDescent="0.25">
      <c r="A1318" s="17">
        <v>26317</v>
      </c>
      <c r="B1318" s="18" t="str">
        <f>HYPERLINK("https://www.facebook.com/ConganKongChro/", "Công an thị trấn Kông Chro _x000D__x000D_
 _x000D__x000D_
  tỉnh Gia Lai")</f>
        <v>Công an thị trấn Kông Chro _x000D__x000D_
 _x000D__x000D_
  tỉnh Gia Lai</v>
      </c>
      <c r="C1318" s="19" t="s">
        <v>12</v>
      </c>
      <c r="D1318" s="21" t="s">
        <v>13</v>
      </c>
      <c r="E1318" s="20" t="s">
        <v>14</v>
      </c>
      <c r="F1318" s="20" t="s">
        <v>14</v>
      </c>
      <c r="G1318" s="20" t="s">
        <v>14</v>
      </c>
      <c r="H1318" s="20" t="s">
        <v>15</v>
      </c>
      <c r="I1318" s="20"/>
      <c r="J1318" s="20"/>
      <c r="K1318" s="20"/>
      <c r="L1318" s="20"/>
      <c r="M1318" s="20"/>
      <c r="N1318" s="20"/>
      <c r="O1318" s="20"/>
      <c r="P1318" s="20"/>
      <c r="Q1318" s="20"/>
    </row>
    <row r="1319" spans="1:17" x14ac:dyDescent="0.25">
      <c r="A1319" s="17">
        <v>26318</v>
      </c>
      <c r="B1319" s="18" t="str">
        <f>HYPERLINK("https://kongchro.gialai.gov.vn/", "UBND Ủy ban nhân dân thị trấn Kông Chro _x000D__x000D_
 _x000D__x000D_
  tỉnh Gia Lai")</f>
        <v>UBND Ủy ban nhân dân thị trấn Kông Chro _x000D__x000D_
 _x000D__x000D_
  tỉnh Gia Lai</v>
      </c>
      <c r="C1319" s="19" t="s">
        <v>12</v>
      </c>
      <c r="D1319" s="21"/>
      <c r="E1319" s="20" t="s">
        <v>14</v>
      </c>
      <c r="F1319" s="20" t="s">
        <v>14</v>
      </c>
      <c r="G1319" s="20" t="s">
        <v>14</v>
      </c>
      <c r="H1319" s="20" t="s">
        <v>14</v>
      </c>
      <c r="I1319" s="20"/>
      <c r="J1319" s="20"/>
      <c r="K1319" s="20"/>
      <c r="L1319" s="20"/>
      <c r="M1319" s="20"/>
      <c r="N1319" s="20"/>
      <c r="O1319" s="20"/>
      <c r="P1319" s="20"/>
      <c r="Q1319" s="20"/>
    </row>
    <row r="1320" spans="1:17" x14ac:dyDescent="0.25">
      <c r="A1320" s="17">
        <v>26319</v>
      </c>
      <c r="B1320" s="18" t="str">
        <f>HYPERLINK("https://www.facebook.com/p/C%C3%B4ng-an-Th%E1%BB%8B-Tr%E1%BA%A5n-Ch%C6%B0-Ty-100064836034983/", "Công an thị trấn Chư Ty _x000D__x000D_
 _x000D__x000D_
  tỉnh Gia Lai")</f>
        <v>Công an thị trấn Chư Ty _x000D__x000D_
 _x000D__x000D_
  tỉnh Gia Lai</v>
      </c>
      <c r="C1320" s="19" t="s">
        <v>12</v>
      </c>
      <c r="D1320" s="21" t="s">
        <v>13</v>
      </c>
      <c r="E1320" s="20" t="s">
        <v>14</v>
      </c>
      <c r="F1320" s="20" t="s">
        <v>14</v>
      </c>
      <c r="G1320" s="20" t="s">
        <v>14</v>
      </c>
      <c r="H1320" s="20" t="s">
        <v>15</v>
      </c>
      <c r="I1320" s="20"/>
      <c r="J1320" s="20"/>
      <c r="K1320" s="20"/>
      <c r="L1320" s="20"/>
      <c r="M1320" s="20"/>
      <c r="N1320" s="20"/>
      <c r="O1320" s="20"/>
      <c r="P1320" s="20"/>
      <c r="Q1320" s="20"/>
    </row>
    <row r="1321" spans="1:17" x14ac:dyDescent="0.25">
      <c r="A1321" s="17">
        <v>26320</v>
      </c>
      <c r="B1321" s="18" t="str">
        <f>HYPERLINK("https://ducco.gialai.gov.vn/Home.aspx", "UBND Ủy ban nhân dân thị trấn Chư Ty _x000D__x000D_
 _x000D__x000D_
  tỉnh Gia Lai")</f>
        <v>UBND Ủy ban nhân dân thị trấn Chư Ty _x000D__x000D_
 _x000D__x000D_
  tỉnh Gia Lai</v>
      </c>
      <c r="C1321" s="19" t="s">
        <v>12</v>
      </c>
      <c r="D1321" s="21"/>
      <c r="E1321" s="20" t="s">
        <v>14</v>
      </c>
      <c r="F1321" s="20" t="s">
        <v>14</v>
      </c>
      <c r="G1321" s="20" t="s">
        <v>14</v>
      </c>
      <c r="H1321" s="20" t="s">
        <v>14</v>
      </c>
      <c r="I1321" s="20"/>
      <c r="J1321" s="20"/>
      <c r="K1321" s="20"/>
      <c r="L1321" s="20"/>
      <c r="M1321" s="20"/>
      <c r="N1321" s="20"/>
      <c r="O1321" s="20"/>
      <c r="P1321" s="20"/>
      <c r="Q1321" s="20"/>
    </row>
    <row r="1322" spans="1:17" x14ac:dyDescent="0.25">
      <c r="A1322" s="17">
        <v>26321</v>
      </c>
      <c r="B1322" s="18" t="str">
        <f>HYPERLINK("https://www.facebook.com/p/C%C3%B4ng-an-huy%E1%BB%87n-Ch%C6%B0-Pr%C3%B4ng-100063615364566/", "Công an thị trấn Chư Prông _x000D__x000D_
 _x000D__x000D_
  tỉnh Gia Lai")</f>
        <v>Công an thị trấn Chư Prông _x000D__x000D_
 _x000D__x000D_
  tỉnh Gia Lai</v>
      </c>
      <c r="C1322" s="19" t="s">
        <v>12</v>
      </c>
      <c r="D1322" s="21" t="s">
        <v>13</v>
      </c>
      <c r="E1322" s="20" t="s">
        <v>14</v>
      </c>
      <c r="F1322" s="20" t="s">
        <v>14</v>
      </c>
      <c r="G1322" s="20" t="s">
        <v>14</v>
      </c>
      <c r="H1322" s="20" t="s">
        <v>15</v>
      </c>
      <c r="I1322" s="20"/>
      <c r="J1322" s="20"/>
      <c r="K1322" s="20"/>
      <c r="L1322" s="20"/>
      <c r="M1322" s="20"/>
      <c r="N1322" s="20"/>
      <c r="O1322" s="20"/>
      <c r="P1322" s="20"/>
      <c r="Q1322" s="20"/>
    </row>
    <row r="1323" spans="1:17" x14ac:dyDescent="0.25">
      <c r="A1323" s="17">
        <v>26322</v>
      </c>
      <c r="B1323" s="18" t="str">
        <f>HYPERLINK("https://chuprong.gialai.gov.vn/Home.aspx", "UBND Ủy ban nhân dân thị trấn Chư Prông _x000D__x000D_
 _x000D__x000D_
  tỉnh Gia Lai")</f>
        <v>UBND Ủy ban nhân dân thị trấn Chư Prông _x000D__x000D_
 _x000D__x000D_
  tỉnh Gia Lai</v>
      </c>
      <c r="C1323" s="19" t="s">
        <v>12</v>
      </c>
      <c r="D1323" s="21"/>
      <c r="E1323" s="20" t="s">
        <v>14</v>
      </c>
      <c r="F1323" s="20" t="s">
        <v>14</v>
      </c>
      <c r="G1323" s="20" t="s">
        <v>14</v>
      </c>
      <c r="H1323" s="20" t="s">
        <v>14</v>
      </c>
      <c r="I1323" s="20"/>
      <c r="J1323" s="20"/>
      <c r="K1323" s="20"/>
      <c r="L1323" s="20"/>
      <c r="M1323" s="20"/>
      <c r="N1323" s="20"/>
      <c r="O1323" s="20"/>
      <c r="P1323" s="20"/>
      <c r="Q1323" s="20"/>
    </row>
    <row r="1324" spans="1:17" x14ac:dyDescent="0.25">
      <c r="A1324" s="17">
        <v>26323</v>
      </c>
      <c r="B1324" s="18" t="str">
        <f>HYPERLINK("https://www.facebook.com/CATTchuse/", "Công an thị trấn Chư Sê _x000D__x000D_
 _x000D__x000D_
  tỉnh Gia Lai")</f>
        <v>Công an thị trấn Chư Sê _x000D__x000D_
 _x000D__x000D_
  tỉnh Gia Lai</v>
      </c>
      <c r="C1324" s="19" t="s">
        <v>12</v>
      </c>
      <c r="D1324" s="21" t="s">
        <v>13</v>
      </c>
      <c r="E1324" s="20" t="s">
        <v>14</v>
      </c>
      <c r="F1324" s="20" t="s">
        <v>14</v>
      </c>
      <c r="G1324" s="20" t="s">
        <v>14</v>
      </c>
      <c r="H1324" s="20" t="s">
        <v>15</v>
      </c>
      <c r="I1324" s="20"/>
      <c r="J1324" s="20"/>
      <c r="K1324" s="20"/>
      <c r="L1324" s="20"/>
      <c r="M1324" s="20"/>
      <c r="N1324" s="20"/>
      <c r="O1324" s="20"/>
      <c r="P1324" s="20"/>
      <c r="Q1324" s="20"/>
    </row>
    <row r="1325" spans="1:17" x14ac:dyDescent="0.25">
      <c r="A1325" s="17">
        <v>26324</v>
      </c>
      <c r="B1325" s="18" t="str">
        <f>HYPERLINK("https://chuse.gialai.gov.vn/Thi-tran-Chu-Se/Gioi-thieu/Co-cau-to-chuc.aspx", "UBND Ủy ban nhân dân thị trấn Chư Sê _x000D__x000D_
 _x000D__x000D_
  tỉnh Gia Lai")</f>
        <v>UBND Ủy ban nhân dân thị trấn Chư Sê _x000D__x000D_
 _x000D__x000D_
  tỉnh Gia Lai</v>
      </c>
      <c r="C1325" s="19" t="s">
        <v>12</v>
      </c>
      <c r="D1325" s="21"/>
      <c r="E1325" s="20" t="s">
        <v>14</v>
      </c>
      <c r="F1325" s="20" t="s">
        <v>14</v>
      </c>
      <c r="G1325" s="20" t="s">
        <v>14</v>
      </c>
      <c r="H1325" s="20" t="s">
        <v>14</v>
      </c>
      <c r="I1325" s="20"/>
      <c r="J1325" s="20"/>
      <c r="K1325" s="20"/>
      <c r="L1325" s="20"/>
      <c r="M1325" s="20"/>
      <c r="N1325" s="20"/>
      <c r="O1325" s="20"/>
      <c r="P1325" s="20"/>
      <c r="Q1325" s="20"/>
    </row>
    <row r="1326" spans="1:17" x14ac:dyDescent="0.25">
      <c r="A1326" s="17">
        <v>26325</v>
      </c>
      <c r="B1326" s="18" t="str">
        <f>HYPERLINK("https://www.facebook.com/conganhuyendakpo/", "Công an thị trấn Đak Pơ tỉnh Gia Lai")</f>
        <v>Công an thị trấn Đak Pơ tỉnh Gia Lai</v>
      </c>
      <c r="C1326" s="19" t="s">
        <v>12</v>
      </c>
      <c r="D1326" s="21" t="s">
        <v>13</v>
      </c>
      <c r="E1326" s="20" t="s">
        <v>14</v>
      </c>
      <c r="F1326" s="20" t="s">
        <v>14</v>
      </c>
      <c r="G1326" s="20" t="s">
        <v>14</v>
      </c>
      <c r="H1326" s="20" t="s">
        <v>15</v>
      </c>
      <c r="I1326" s="20"/>
      <c r="J1326" s="20"/>
      <c r="K1326" s="20"/>
      <c r="L1326" s="20"/>
      <c r="M1326" s="20"/>
      <c r="N1326" s="20"/>
      <c r="O1326" s="20"/>
      <c r="P1326" s="20"/>
      <c r="Q1326" s="20"/>
    </row>
    <row r="1327" spans="1:17" x14ac:dyDescent="0.25">
      <c r="A1327" s="17">
        <v>26326</v>
      </c>
      <c r="B1327" s="18" t="str">
        <f>HYPERLINK("https://dakpo.gialai.gov.vn/Gioi-thieu/Co-cau-to-chuc/co-cau-ubnd.aspx", "UBND Ủy ban nhân dân thị trấn Đak Pơ tỉnh Gia Lai")</f>
        <v>UBND Ủy ban nhân dân thị trấn Đak Pơ tỉnh Gia Lai</v>
      </c>
      <c r="C1327" s="19" t="s">
        <v>12</v>
      </c>
      <c r="D1327" s="21"/>
      <c r="E1327" s="20" t="s">
        <v>14</v>
      </c>
      <c r="F1327" s="20" t="s">
        <v>14</v>
      </c>
      <c r="G1327" s="20" t="s">
        <v>14</v>
      </c>
      <c r="H1327" s="20" t="s">
        <v>14</v>
      </c>
      <c r="I1327" s="20"/>
      <c r="J1327" s="20"/>
      <c r="K1327" s="20"/>
      <c r="L1327" s="20"/>
      <c r="M1327" s="20"/>
      <c r="N1327" s="20"/>
      <c r="O1327" s="20"/>
      <c r="P1327" s="20"/>
      <c r="Q1327" s="20"/>
    </row>
    <row r="1328" spans="1:17" x14ac:dyDescent="0.25">
      <c r="A1328" s="17">
        <v>26327</v>
      </c>
      <c r="B1328" s="18" t="str">
        <f>HYPERLINK("https://www.facebook.com/thitranphutuc/", "Công an thị trấn Phú Túc tỉnh Gia Lai")</f>
        <v>Công an thị trấn Phú Túc tỉnh Gia Lai</v>
      </c>
      <c r="C1328" s="19" t="s">
        <v>12</v>
      </c>
      <c r="D1328" s="21" t="s">
        <v>13</v>
      </c>
      <c r="E1328" s="20" t="s">
        <v>14</v>
      </c>
      <c r="F1328" s="20" t="s">
        <v>14</v>
      </c>
      <c r="G1328" s="20" t="s">
        <v>14</v>
      </c>
      <c r="H1328" s="20" t="s">
        <v>15</v>
      </c>
      <c r="I1328" s="20"/>
      <c r="J1328" s="20"/>
      <c r="K1328" s="20"/>
      <c r="L1328" s="20"/>
      <c r="M1328" s="20"/>
      <c r="N1328" s="20"/>
      <c r="O1328" s="20"/>
      <c r="P1328" s="20"/>
      <c r="Q1328" s="20"/>
    </row>
    <row r="1329" spans="1:17" x14ac:dyDescent="0.25">
      <c r="A1329" s="17">
        <v>26328</v>
      </c>
      <c r="B1329" s="18" t="str">
        <f>HYPERLINK("https://krongpa.gialai.gov.vn/Thi-tran-Phu-Tuc/Tin-tuc.aspx", "UBND Ủy ban nhân dân thị trấn Phú Túc tỉnh Gia Lai")</f>
        <v>UBND Ủy ban nhân dân thị trấn Phú Túc tỉnh Gia Lai</v>
      </c>
      <c r="C1329" s="19" t="s">
        <v>12</v>
      </c>
      <c r="D1329" s="21"/>
      <c r="E1329" s="20" t="s">
        <v>14</v>
      </c>
      <c r="F1329" s="20" t="s">
        <v>14</v>
      </c>
      <c r="G1329" s="20" t="s">
        <v>14</v>
      </c>
      <c r="H1329" s="20" t="s">
        <v>14</v>
      </c>
      <c r="I1329" s="20"/>
      <c r="J1329" s="20"/>
      <c r="K1329" s="20"/>
      <c r="L1329" s="20"/>
      <c r="M1329" s="20"/>
      <c r="N1329" s="20"/>
      <c r="O1329" s="20"/>
      <c r="P1329" s="20"/>
      <c r="Q1329" s="20"/>
    </row>
    <row r="1330" spans="1:17" x14ac:dyDescent="0.25">
      <c r="A1330" s="17">
        <v>26329</v>
      </c>
      <c r="B1330" s="18" t="str">
        <f>HYPERLINK("https://www.facebook.com/ConganPhuthien/?locale=vi_VN", "Công an thị trấn Phú Thiện _x000D__x000D_
 _x000D__x000D_
  tỉnh Gia Lai")</f>
        <v>Công an thị trấn Phú Thiện _x000D__x000D_
 _x000D__x000D_
  tỉnh Gia Lai</v>
      </c>
      <c r="C1330" s="19" t="s">
        <v>12</v>
      </c>
      <c r="D1330" s="21" t="s">
        <v>13</v>
      </c>
      <c r="E1330" s="20" t="s">
        <v>14</v>
      </c>
      <c r="F1330" s="20" t="s">
        <v>14</v>
      </c>
      <c r="G1330" s="20" t="s">
        <v>14</v>
      </c>
      <c r="H1330" s="20" t="s">
        <v>15</v>
      </c>
      <c r="I1330" s="20"/>
      <c r="J1330" s="20"/>
      <c r="K1330" s="20"/>
      <c r="L1330" s="20"/>
      <c r="M1330" s="20"/>
      <c r="N1330" s="20"/>
      <c r="O1330" s="20"/>
      <c r="P1330" s="20"/>
      <c r="Q1330" s="20"/>
    </row>
    <row r="1331" spans="1:17" x14ac:dyDescent="0.25">
      <c r="A1331" s="17">
        <v>26330</v>
      </c>
      <c r="B1331" s="18" t="str">
        <f>HYPERLINK("https://phuthien.gialai.gov.vn/Thi-tran-Phu-Thien/Home.aspx", "UBND Ủy ban nhân dân thị trấn Phú Thiện _x000D__x000D_
 _x000D__x000D_
  tỉnh Gia Lai")</f>
        <v>UBND Ủy ban nhân dân thị trấn Phú Thiện _x000D__x000D_
 _x000D__x000D_
  tỉnh Gia Lai</v>
      </c>
      <c r="C1331" s="19" t="s">
        <v>12</v>
      </c>
      <c r="D1331" s="21"/>
      <c r="E1331" s="20" t="s">
        <v>14</v>
      </c>
      <c r="F1331" s="20" t="s">
        <v>14</v>
      </c>
      <c r="G1331" s="20" t="s">
        <v>14</v>
      </c>
      <c r="H1331" s="20" t="s">
        <v>14</v>
      </c>
      <c r="I1331" s="20"/>
      <c r="J1331" s="20"/>
      <c r="K1331" s="20"/>
      <c r="L1331" s="20"/>
      <c r="M1331" s="20"/>
      <c r="N1331" s="20"/>
      <c r="O1331" s="20"/>
      <c r="P1331" s="20"/>
      <c r="Q1331" s="20"/>
    </row>
    <row r="1332" spans="1:17" x14ac:dyDescent="0.25">
      <c r="A1332" s="17">
        <v>26331</v>
      </c>
      <c r="B1332" s="18" t="s">
        <v>131</v>
      </c>
      <c r="C1332" s="22" t="s">
        <v>14</v>
      </c>
      <c r="D1332" s="21" t="s">
        <v>13</v>
      </c>
      <c r="E1332" s="20" t="s">
        <v>14</v>
      </c>
      <c r="F1332" s="20" t="s">
        <v>14</v>
      </c>
      <c r="G1332" s="20" t="s">
        <v>14</v>
      </c>
      <c r="H1332" s="20" t="s">
        <v>15</v>
      </c>
      <c r="I1332" s="20"/>
      <c r="J1332" s="20"/>
      <c r="K1332" s="20"/>
      <c r="L1332" s="20"/>
      <c r="M1332" s="20"/>
      <c r="N1332" s="20"/>
      <c r="O1332" s="20"/>
      <c r="P1332" s="20"/>
      <c r="Q1332" s="20"/>
    </row>
    <row r="1333" spans="1:17" x14ac:dyDescent="0.25">
      <c r="A1333" s="17">
        <v>26332</v>
      </c>
      <c r="B1333" s="18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1333" s="19" t="s">
        <v>12</v>
      </c>
      <c r="D1333" s="21"/>
      <c r="E1333" s="20" t="s">
        <v>14</v>
      </c>
      <c r="F1333" s="20" t="s">
        <v>14</v>
      </c>
      <c r="G1333" s="20" t="s">
        <v>14</v>
      </c>
      <c r="H1333" s="20" t="s">
        <v>14</v>
      </c>
      <c r="I1333" s="20"/>
      <c r="J1333" s="20"/>
      <c r="K1333" s="20"/>
      <c r="L1333" s="20"/>
      <c r="M1333" s="20"/>
      <c r="N1333" s="20"/>
      <c r="O1333" s="20"/>
      <c r="P1333" s="20"/>
      <c r="Q1333" s="20"/>
    </row>
    <row r="1334" spans="1:17" x14ac:dyDescent="0.25">
      <c r="A1334" s="17">
        <v>26333</v>
      </c>
      <c r="B1334" s="18" t="str">
        <f>HYPERLINK("https://www.facebook.com/antthuyenPhongDien/", "Công an thị trấn Phong Điền tỉnh THỪA THIÊN HUẾ")</f>
        <v>Công an thị trấn Phong Điền tỉnh THỪA THIÊN HUẾ</v>
      </c>
      <c r="C1334" s="19" t="s">
        <v>12</v>
      </c>
      <c r="D1334" s="21" t="s">
        <v>13</v>
      </c>
      <c r="E1334" s="20" t="s">
        <v>14</v>
      </c>
      <c r="F1334" s="20" t="s">
        <v>14</v>
      </c>
      <c r="G1334" s="20" t="s">
        <v>14</v>
      </c>
      <c r="H1334" s="20" t="s">
        <v>15</v>
      </c>
      <c r="I1334" s="20"/>
      <c r="J1334" s="20"/>
      <c r="K1334" s="20"/>
      <c r="L1334" s="20"/>
      <c r="M1334" s="20"/>
      <c r="N1334" s="20"/>
      <c r="O1334" s="20"/>
      <c r="P1334" s="20"/>
      <c r="Q1334" s="20"/>
    </row>
    <row r="1335" spans="1:17" x14ac:dyDescent="0.25">
      <c r="A1335" s="17">
        <v>26334</v>
      </c>
      <c r="B1335" s="18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1335" s="19" t="s">
        <v>12</v>
      </c>
      <c r="D1335" s="21"/>
      <c r="E1335" s="20" t="s">
        <v>14</v>
      </c>
      <c r="F1335" s="20" t="s">
        <v>14</v>
      </c>
      <c r="G1335" s="20" t="s">
        <v>14</v>
      </c>
      <c r="H1335" s="20" t="s">
        <v>14</v>
      </c>
      <c r="I1335" s="20"/>
      <c r="J1335" s="20"/>
      <c r="K1335" s="20"/>
      <c r="L1335" s="20"/>
      <c r="M1335" s="20"/>
      <c r="N1335" s="20"/>
      <c r="O1335" s="20"/>
      <c r="P1335" s="20"/>
      <c r="Q1335" s="20"/>
    </row>
    <row r="1336" spans="1:17" x14ac:dyDescent="0.25">
      <c r="A1336" s="17">
        <v>26335</v>
      </c>
      <c r="B1336" s="18" t="str">
        <f>HYPERLINK("https://www.facebook.com/tuoitreconganthuathienhue/", "Công an phường Thuận An _x000D__x000D_
 _x000D__x000D_
  tỉnh THỪA THIÊN HUẾ")</f>
        <v>Công an phường Thuận An _x000D__x000D_
 _x000D__x000D_
  tỉnh THỪA THIÊN HUẾ</v>
      </c>
      <c r="C1336" s="19" t="s">
        <v>12</v>
      </c>
      <c r="D1336" s="21" t="s">
        <v>13</v>
      </c>
      <c r="E1336" s="20" t="s">
        <v>14</v>
      </c>
      <c r="F1336" s="20" t="s">
        <v>14</v>
      </c>
      <c r="G1336" s="20" t="s">
        <v>14</v>
      </c>
      <c r="H1336" s="20" t="s">
        <v>15</v>
      </c>
      <c r="I1336" s="20"/>
      <c r="J1336" s="20"/>
      <c r="K1336" s="20"/>
      <c r="L1336" s="20"/>
      <c r="M1336" s="20"/>
      <c r="N1336" s="20"/>
      <c r="O1336" s="20"/>
      <c r="P1336" s="20"/>
      <c r="Q1336" s="20"/>
    </row>
    <row r="1337" spans="1:17" x14ac:dyDescent="0.25">
      <c r="A1337" s="17">
        <v>26336</v>
      </c>
      <c r="B1337" s="18" t="str">
        <f>HYPERLINK("https://thuanan.thuathienhue.gov.vn/", "UBND Ủy ban nhân dân phường Thuận An _x000D__x000D_
 _x000D__x000D_
  tỉnh THỪA THIÊN HUẾ")</f>
        <v>UBND Ủy ban nhân dân phường Thuận An _x000D__x000D_
 _x000D__x000D_
  tỉnh THỪA THIÊN HUẾ</v>
      </c>
      <c r="C1337" s="19" t="s">
        <v>12</v>
      </c>
      <c r="D1337" s="21"/>
      <c r="E1337" s="20" t="s">
        <v>14</v>
      </c>
      <c r="F1337" s="20" t="s">
        <v>14</v>
      </c>
      <c r="G1337" s="20" t="s">
        <v>14</v>
      </c>
      <c r="H1337" s="20" t="s">
        <v>14</v>
      </c>
      <c r="I1337" s="20"/>
      <c r="J1337" s="20"/>
      <c r="K1337" s="20"/>
      <c r="L1337" s="20"/>
      <c r="M1337" s="20"/>
      <c r="N1337" s="20"/>
      <c r="O1337" s="20"/>
      <c r="P1337" s="20"/>
      <c r="Q1337" s="20"/>
    </row>
    <row r="1338" spans="1:17" x14ac:dyDescent="0.25">
      <c r="A1338" s="17">
        <v>26337</v>
      </c>
      <c r="B1338" s="18" t="str">
        <f>HYPERLINK("https://www.facebook.com/anttTtPhuLoc/", "Công an thị trấn Phú Lộc _x000D__x000D_
 _x000D__x000D_
  tỉnh THỪA THIÊN HUẾ")</f>
        <v>Công an thị trấn Phú Lộc _x000D__x000D_
 _x000D__x000D_
  tỉnh THỪA THIÊN HUẾ</v>
      </c>
      <c r="C1338" s="19" t="s">
        <v>12</v>
      </c>
      <c r="D1338" s="21" t="s">
        <v>13</v>
      </c>
      <c r="E1338" s="20" t="s">
        <v>14</v>
      </c>
      <c r="F1338" s="20" t="s">
        <v>14</v>
      </c>
      <c r="G1338" s="20" t="s">
        <v>14</v>
      </c>
      <c r="H1338" s="20" t="s">
        <v>15</v>
      </c>
      <c r="I1338" s="20"/>
      <c r="J1338" s="20"/>
      <c r="K1338" s="20"/>
      <c r="L1338" s="20"/>
      <c r="M1338" s="20"/>
      <c r="N1338" s="20"/>
      <c r="O1338" s="20"/>
      <c r="P1338" s="20"/>
      <c r="Q1338" s="20"/>
    </row>
    <row r="1339" spans="1:17" x14ac:dyDescent="0.25">
      <c r="A1339" s="17">
        <v>26338</v>
      </c>
      <c r="B1339" s="18" t="str">
        <f>HYPERLINK("https://ttphuloc.thuathienhue.gov.vn/", "UBND Ủy ban nhân dân thị trấn Phú Lộc _x000D__x000D_
 _x000D__x000D_
  tỉnh THỪA THIÊN HUẾ")</f>
        <v>UBND Ủy ban nhân dân thị trấn Phú Lộc _x000D__x000D_
 _x000D__x000D_
  tỉnh THỪA THIÊN HUẾ</v>
      </c>
      <c r="C1339" s="19" t="s">
        <v>12</v>
      </c>
      <c r="D1339" s="21"/>
      <c r="E1339" s="20" t="s">
        <v>14</v>
      </c>
      <c r="F1339" s="20" t="s">
        <v>14</v>
      </c>
      <c r="G1339" s="20" t="s">
        <v>14</v>
      </c>
      <c r="H1339" s="20" t="s">
        <v>14</v>
      </c>
      <c r="I1339" s="20"/>
      <c r="J1339" s="20"/>
      <c r="K1339" s="20"/>
      <c r="L1339" s="20"/>
      <c r="M1339" s="20"/>
      <c r="N1339" s="20"/>
      <c r="O1339" s="20"/>
      <c r="P1339" s="20"/>
      <c r="Q1339" s="20"/>
    </row>
    <row r="1340" spans="1:17" x14ac:dyDescent="0.25">
      <c r="A1340" s="17">
        <v>26339</v>
      </c>
      <c r="B1340" s="18" t="str">
        <f>HYPERLINK("https://www.facebook.com/p/An-Ninh-Tr%E1%BA%ADt-T%E1%BB%B1-th%E1%BB%8B-tr%E1%BA%A5n-Khe-Tre-100068529475832/", "Công an thị trấn Khe Tre _x000D__x000D_
 _x000D__x000D_
  tỉnh THỪA THIÊN HUẾ")</f>
        <v>Công an thị trấn Khe Tre _x000D__x000D_
 _x000D__x000D_
  tỉnh THỪA THIÊN HUẾ</v>
      </c>
      <c r="C1340" s="19" t="s">
        <v>12</v>
      </c>
      <c r="D1340" s="21" t="s">
        <v>13</v>
      </c>
      <c r="E1340" s="20" t="s">
        <v>14</v>
      </c>
      <c r="F1340" s="20" t="s">
        <v>14</v>
      </c>
      <c r="G1340" s="20" t="s">
        <v>14</v>
      </c>
      <c r="H1340" s="20" t="s">
        <v>15</v>
      </c>
      <c r="I1340" s="20"/>
      <c r="J1340" s="20"/>
      <c r="K1340" s="20"/>
      <c r="L1340" s="20"/>
      <c r="M1340" s="20"/>
      <c r="N1340" s="20"/>
      <c r="O1340" s="20"/>
      <c r="P1340" s="20"/>
      <c r="Q1340" s="20"/>
    </row>
    <row r="1341" spans="1:17" x14ac:dyDescent="0.25">
      <c r="A1341" s="17">
        <v>26340</v>
      </c>
      <c r="B1341" s="18" t="str">
        <f>HYPERLINK("https://sxd.thuathienhue.gov.vn/?gd=17&amp;cn=489&amp;tc=2364", "UBND Ủy ban nhân dân thị trấn Khe Tre _x000D__x000D_
 _x000D__x000D_
  tỉnh THỪA THIÊN HUẾ")</f>
        <v>UBND Ủy ban nhân dân thị trấn Khe Tre _x000D__x000D_
 _x000D__x000D_
  tỉnh THỪA THIÊN HUẾ</v>
      </c>
      <c r="C1341" s="19" t="s">
        <v>12</v>
      </c>
      <c r="D1341" s="21"/>
      <c r="E1341" s="20" t="s">
        <v>14</v>
      </c>
      <c r="F1341" s="20" t="s">
        <v>14</v>
      </c>
      <c r="G1341" s="20" t="s">
        <v>14</v>
      </c>
      <c r="H1341" s="20" t="s">
        <v>14</v>
      </c>
      <c r="I1341" s="20"/>
      <c r="J1341" s="20"/>
      <c r="K1341" s="20"/>
      <c r="L1341" s="20"/>
      <c r="M1341" s="20"/>
      <c r="N1341" s="20"/>
      <c r="O1341" s="20"/>
      <c r="P1341" s="20"/>
      <c r="Q1341" s="20"/>
    </row>
    <row r="1342" spans="1:17" x14ac:dyDescent="0.25">
      <c r="A1342" s="17">
        <v>26341</v>
      </c>
      <c r="B1342" s="18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1342" s="19" t="s">
        <v>12</v>
      </c>
      <c r="D1342" s="21" t="s">
        <v>13</v>
      </c>
      <c r="E1342" s="20" t="s">
        <v>14</v>
      </c>
      <c r="F1342" s="20" t="s">
        <v>14</v>
      </c>
      <c r="G1342" s="20" t="s">
        <v>14</v>
      </c>
      <c r="H1342" s="20" t="s">
        <v>15</v>
      </c>
      <c r="I1342" s="20"/>
      <c r="J1342" s="20"/>
      <c r="K1342" s="20"/>
      <c r="L1342" s="20"/>
      <c r="M1342" s="20"/>
      <c r="N1342" s="20"/>
      <c r="O1342" s="20"/>
      <c r="P1342" s="20"/>
      <c r="Q1342" s="20"/>
    </row>
    <row r="1343" spans="1:17" x14ac:dyDescent="0.25">
      <c r="A1343" s="17">
        <v>26342</v>
      </c>
      <c r="B1343" s="18" t="str">
        <f>HYPERLINK("https://tanhiep.kiengiang.gov.vn/", "UBND Ủy ban nhân dân thị trấn Tân Hiệp tỉnh Kiên Giang")</f>
        <v>UBND Ủy ban nhân dân thị trấn Tân Hiệp tỉnh Kiên Giang</v>
      </c>
      <c r="C1343" s="19" t="s">
        <v>12</v>
      </c>
      <c r="D1343" s="21"/>
      <c r="E1343" s="20" t="s">
        <v>14</v>
      </c>
      <c r="F1343" s="20" t="s">
        <v>14</v>
      </c>
      <c r="G1343" s="20" t="s">
        <v>14</v>
      </c>
      <c r="H1343" s="20" t="s">
        <v>14</v>
      </c>
      <c r="I1343" s="20"/>
      <c r="J1343" s="20"/>
      <c r="K1343" s="20"/>
      <c r="L1343" s="20"/>
      <c r="M1343" s="20"/>
      <c r="N1343" s="20"/>
      <c r="O1343" s="20"/>
      <c r="P1343" s="20"/>
      <c r="Q1343" s="20"/>
    </row>
    <row r="1344" spans="1:17" x14ac:dyDescent="0.25">
      <c r="A1344" s="17">
        <v>26343</v>
      </c>
      <c r="B1344" s="18" t="s">
        <v>287</v>
      </c>
      <c r="C1344" s="22" t="s">
        <v>14</v>
      </c>
      <c r="D1344" s="21" t="s">
        <v>13</v>
      </c>
      <c r="E1344" s="20" t="s">
        <v>14</v>
      </c>
      <c r="F1344" s="20" t="s">
        <v>14</v>
      </c>
      <c r="G1344" s="20" t="s">
        <v>14</v>
      </c>
      <c r="H1344" s="20" t="s">
        <v>15</v>
      </c>
      <c r="I1344" s="20"/>
      <c r="J1344" s="20"/>
      <c r="K1344" s="20"/>
      <c r="L1344" s="20"/>
      <c r="M1344" s="20"/>
      <c r="N1344" s="20"/>
      <c r="O1344" s="20"/>
      <c r="P1344" s="20"/>
      <c r="Q1344" s="20"/>
    </row>
    <row r="1345" spans="1:17" x14ac:dyDescent="0.25">
      <c r="A1345" s="17">
        <v>26344</v>
      </c>
      <c r="B1345" s="18" t="str">
        <f>HYPERLINK("https://huyendakglei.kontum.gov.vn/", "UBND Ủy ban nhân dân thị trấn Đăk Glei _x000D__x000D_
 _x000D__x000D_
  tỉnh Kon Tum")</f>
        <v>UBND Ủy ban nhân dân thị trấn Đăk Glei _x000D__x000D_
 _x000D__x000D_
  tỉnh Kon Tum</v>
      </c>
      <c r="C1345" s="19" t="s">
        <v>12</v>
      </c>
      <c r="D1345" s="21"/>
      <c r="E1345" s="20" t="s">
        <v>14</v>
      </c>
      <c r="F1345" s="20" t="s">
        <v>14</v>
      </c>
      <c r="G1345" s="20" t="s">
        <v>14</v>
      </c>
      <c r="H1345" s="20" t="s">
        <v>14</v>
      </c>
      <c r="I1345" s="20"/>
      <c r="J1345" s="20"/>
      <c r="K1345" s="20"/>
      <c r="L1345" s="20"/>
      <c r="M1345" s="20"/>
      <c r="N1345" s="20"/>
      <c r="O1345" s="20"/>
      <c r="P1345" s="20"/>
      <c r="Q1345" s="20"/>
    </row>
    <row r="1346" spans="1:17" x14ac:dyDescent="0.25">
      <c r="A1346" s="17">
        <v>26345</v>
      </c>
      <c r="B1346" s="18" t="str">
        <f>HYPERLINK("https://www.facebook.com/tuoitredakto/", "Công an thị trấn Đăk Tô _x000D__x000D_
 _x000D__x000D_
  tỉnh Kon Tum")</f>
        <v>Công an thị trấn Đăk Tô _x000D__x000D_
 _x000D__x000D_
  tỉnh Kon Tum</v>
      </c>
      <c r="C1346" s="19" t="s">
        <v>12</v>
      </c>
      <c r="D1346" s="21" t="s">
        <v>13</v>
      </c>
      <c r="E1346" s="20" t="s">
        <v>14</v>
      </c>
      <c r="F1346" s="20" t="s">
        <v>14</v>
      </c>
      <c r="G1346" s="20" t="s">
        <v>14</v>
      </c>
      <c r="H1346" s="20" t="s">
        <v>15</v>
      </c>
      <c r="I1346" s="20"/>
      <c r="J1346" s="20"/>
      <c r="K1346" s="20"/>
      <c r="L1346" s="20"/>
      <c r="M1346" s="20"/>
      <c r="N1346" s="20"/>
      <c r="O1346" s="20"/>
      <c r="P1346" s="20"/>
      <c r="Q1346" s="20"/>
    </row>
    <row r="1347" spans="1:17" x14ac:dyDescent="0.25">
      <c r="A1347" s="17">
        <v>26346</v>
      </c>
      <c r="B1347" s="18" t="str">
        <f>HYPERLINK("https://huyendakto.kontum.gov.vn/", "UBND Ủy ban nhân dân thị trấn Đăk Tô _x000D__x000D_
 _x000D__x000D_
  tỉnh Kon Tum")</f>
        <v>UBND Ủy ban nhân dân thị trấn Đăk Tô _x000D__x000D_
 _x000D__x000D_
  tỉnh Kon Tum</v>
      </c>
      <c r="C1347" s="19" t="s">
        <v>12</v>
      </c>
      <c r="D1347" s="21"/>
      <c r="E1347" s="20" t="s">
        <v>14</v>
      </c>
      <c r="F1347" s="20" t="s">
        <v>14</v>
      </c>
      <c r="G1347" s="20" t="s">
        <v>14</v>
      </c>
      <c r="H1347" s="20" t="s">
        <v>14</v>
      </c>
      <c r="I1347" s="20"/>
      <c r="J1347" s="20"/>
      <c r="K1347" s="20"/>
      <c r="L1347" s="20"/>
      <c r="M1347" s="20"/>
      <c r="N1347" s="20"/>
      <c r="O1347" s="20"/>
      <c r="P1347" s="20"/>
      <c r="Q1347" s="20"/>
    </row>
    <row r="1348" spans="1:17" x14ac:dyDescent="0.25">
      <c r="A1348" s="17">
        <v>26347</v>
      </c>
      <c r="B1348" s="18" t="s">
        <v>288</v>
      </c>
      <c r="C1348" s="22" t="s">
        <v>14</v>
      </c>
      <c r="D1348" s="21" t="s">
        <v>13</v>
      </c>
      <c r="E1348" s="20" t="s">
        <v>14</v>
      </c>
      <c r="F1348" s="20" t="s">
        <v>14</v>
      </c>
      <c r="G1348" s="20" t="s">
        <v>14</v>
      </c>
      <c r="H1348" s="20" t="s">
        <v>15</v>
      </c>
      <c r="I1348" s="20"/>
      <c r="J1348" s="20"/>
      <c r="K1348" s="20"/>
      <c r="L1348" s="20"/>
      <c r="M1348" s="20"/>
      <c r="N1348" s="20"/>
      <c r="O1348" s="20"/>
      <c r="P1348" s="20"/>
      <c r="Q1348" s="20"/>
    </row>
    <row r="1349" spans="1:17" x14ac:dyDescent="0.25">
      <c r="A1349" s="17">
        <v>26348</v>
      </c>
      <c r="B1349" s="18" t="str">
        <f>HYPERLINK("http://dakrve.konray.kontum.gov.vn/", "UBND Ủy ban nhân dân thị trấn Đăk Rve _x000D__x000D_
 _x000D__x000D_
  tỉnh Kon Tum")</f>
        <v>UBND Ủy ban nhân dân thị trấn Đăk Rve _x000D__x000D_
 _x000D__x000D_
  tỉnh Kon Tum</v>
      </c>
      <c r="C1349" s="19" t="s">
        <v>12</v>
      </c>
      <c r="D1349" s="21"/>
      <c r="E1349" s="20" t="s">
        <v>14</v>
      </c>
      <c r="F1349" s="20" t="s">
        <v>14</v>
      </c>
      <c r="G1349" s="20" t="s">
        <v>14</v>
      </c>
      <c r="H1349" s="20" t="s">
        <v>14</v>
      </c>
      <c r="I1349" s="20"/>
      <c r="J1349" s="20"/>
      <c r="K1349" s="20"/>
      <c r="L1349" s="20"/>
      <c r="M1349" s="20"/>
      <c r="N1349" s="20"/>
      <c r="O1349" s="20"/>
      <c r="P1349" s="20"/>
      <c r="Q1349" s="20"/>
    </row>
    <row r="1350" spans="1:17" x14ac:dyDescent="0.25">
      <c r="A1350" s="17">
        <v>26349</v>
      </c>
      <c r="B1350" s="18" t="s">
        <v>289</v>
      </c>
      <c r="C1350" s="22" t="s">
        <v>14</v>
      </c>
      <c r="D1350" s="21" t="s">
        <v>13</v>
      </c>
      <c r="E1350" s="20" t="s">
        <v>14</v>
      </c>
      <c r="F1350" s="20" t="s">
        <v>14</v>
      </c>
      <c r="G1350" s="20" t="s">
        <v>14</v>
      </c>
      <c r="H1350" s="20" t="s">
        <v>15</v>
      </c>
      <c r="I1350" s="20"/>
      <c r="J1350" s="20"/>
      <c r="K1350" s="20"/>
      <c r="L1350" s="20"/>
      <c r="M1350" s="20"/>
      <c r="N1350" s="20"/>
      <c r="O1350" s="20"/>
      <c r="P1350" s="20"/>
      <c r="Q1350" s="20"/>
    </row>
    <row r="1351" spans="1:17" x14ac:dyDescent="0.25">
      <c r="A1351" s="17">
        <v>26350</v>
      </c>
      <c r="B1351" s="18" t="str">
        <f>HYPERLINK("https://vinhthuan.kiengiang.gov.vn/", "UBND Ủy ban nhân dân thị trấn Vĩnh Thuận _x000D__x000D_
 _x000D__x000D_
  tỉnh Kiên Giang")</f>
        <v>UBND Ủy ban nhân dân thị trấn Vĩnh Thuận _x000D__x000D_
 _x000D__x000D_
  tỉnh Kiên Giang</v>
      </c>
      <c r="C1351" s="19" t="s">
        <v>12</v>
      </c>
      <c r="D1351" s="21"/>
      <c r="E1351" s="20" t="s">
        <v>14</v>
      </c>
      <c r="F1351" s="20" t="s">
        <v>14</v>
      </c>
      <c r="G1351" s="20" t="s">
        <v>14</v>
      </c>
      <c r="H1351" s="20" t="s">
        <v>14</v>
      </c>
      <c r="I1351" s="20"/>
      <c r="J1351" s="20"/>
      <c r="K1351" s="20"/>
      <c r="L1351" s="20"/>
      <c r="M1351" s="20"/>
      <c r="N1351" s="20"/>
      <c r="O1351" s="20"/>
      <c r="P1351" s="20"/>
      <c r="Q1351" s="20"/>
    </row>
    <row r="1352" spans="1:17" x14ac:dyDescent="0.25">
      <c r="A1352" s="17">
        <v>26351</v>
      </c>
      <c r="B1352" s="18" t="str">
        <f>HYPERLINK("https://www.facebook.com/p/C%C3%B4ng-an-th%E1%BB%8B-tr%E1%BA%A5n-L%E1%BA%A1c-D%C6%B0%C6%A1ng-100087307715041/", "Công an thị trấn Lạc Dương _x000D__x000D_
 _x000D__x000D_
  tỉnh Lâm Đồng")</f>
        <v>Công an thị trấn Lạc Dương _x000D__x000D_
 _x000D__x000D_
  tỉnh Lâm Đồng</v>
      </c>
      <c r="C1352" s="19" t="s">
        <v>12</v>
      </c>
      <c r="D1352" s="19" t="s">
        <v>13</v>
      </c>
      <c r="E1352" s="20" t="s">
        <v>14</v>
      </c>
      <c r="F1352" s="20" t="s">
        <v>14</v>
      </c>
      <c r="G1352" s="20" t="s">
        <v>14</v>
      </c>
      <c r="H1352" s="20" t="s">
        <v>15</v>
      </c>
      <c r="I1352" s="20"/>
      <c r="J1352" s="20"/>
      <c r="K1352" s="20"/>
      <c r="L1352" s="20"/>
      <c r="M1352" s="20"/>
      <c r="N1352" s="20"/>
      <c r="O1352" s="20"/>
      <c r="P1352" s="20"/>
      <c r="Q1352" s="20"/>
    </row>
    <row r="1353" spans="1:17" x14ac:dyDescent="0.25">
      <c r="A1353" s="17">
        <v>26352</v>
      </c>
      <c r="B1353" s="18" t="str">
        <f>HYPERLINK("https://lamdong.gov.vn/sites/lacduong/ubnd/xa-thi-tran/SitePages/thi-tran-lac-duong.aspx", "UBND Ủy ban nhân dân thị trấn Lạc Dương _x000D__x000D_
 _x000D__x000D_
  tỉnh Lâm Đồng")</f>
        <v>UBND Ủy ban nhân dân thị trấn Lạc Dương _x000D__x000D_
 _x000D__x000D_
  tỉnh Lâm Đồng</v>
      </c>
      <c r="C1353" s="19" t="s">
        <v>12</v>
      </c>
      <c r="D1353" s="21"/>
      <c r="E1353" s="20" t="s">
        <v>14</v>
      </c>
      <c r="F1353" s="20" t="s">
        <v>14</v>
      </c>
      <c r="G1353" s="20" t="s">
        <v>14</v>
      </c>
      <c r="H1353" s="20" t="s">
        <v>14</v>
      </c>
      <c r="I1353" s="20"/>
      <c r="J1353" s="20"/>
      <c r="K1353" s="20"/>
      <c r="L1353" s="20"/>
      <c r="M1353" s="20"/>
      <c r="N1353" s="20"/>
      <c r="O1353" s="20"/>
      <c r="P1353" s="20"/>
      <c r="Q1353" s="20"/>
    </row>
    <row r="1354" spans="1:17" x14ac:dyDescent="0.25">
      <c r="A1354" s="17">
        <v>26353</v>
      </c>
      <c r="B1354" s="18" t="str">
        <f>HYPERLINK("https://www.facebook.com/conganthitranTanSon/", "Công an thị trấn Tân Sơn _x000D__x000D_
 _x000D__x000D_
  tỉnh Ninh Thuận")</f>
        <v>Công an thị trấn Tân Sơn _x000D__x000D_
 _x000D__x000D_
  tỉnh Ninh Thuận</v>
      </c>
      <c r="C1354" s="19" t="s">
        <v>12</v>
      </c>
      <c r="D1354" s="21" t="s">
        <v>13</v>
      </c>
      <c r="E1354" s="20" t="s">
        <v>14</v>
      </c>
      <c r="F1354" s="20" t="s">
        <v>14</v>
      </c>
      <c r="G1354" s="20" t="s">
        <v>14</v>
      </c>
      <c r="H1354" s="20" t="s">
        <v>15</v>
      </c>
      <c r="I1354" s="20"/>
      <c r="J1354" s="20"/>
      <c r="K1354" s="20"/>
      <c r="L1354" s="20"/>
      <c r="M1354" s="20"/>
      <c r="N1354" s="20"/>
      <c r="O1354" s="20"/>
      <c r="P1354" s="20"/>
      <c r="Q1354" s="20"/>
    </row>
    <row r="1355" spans="1:17" x14ac:dyDescent="0.25">
      <c r="A1355" s="17">
        <v>26354</v>
      </c>
      <c r="B1355" s="18" t="str">
        <f>HYPERLINK("https://ninhson.ninhthuan.gov.vn/", "UBND Ủy ban nhân dân thị trấn Tân Sơn _x000D__x000D_
 _x000D__x000D_
  tỉnh Ninh Thuận")</f>
        <v>UBND Ủy ban nhân dân thị trấn Tân Sơn _x000D__x000D_
 _x000D__x000D_
  tỉnh Ninh Thuận</v>
      </c>
      <c r="C1355" s="19" t="s">
        <v>12</v>
      </c>
      <c r="D1355" s="21"/>
      <c r="E1355" s="20" t="s">
        <v>14</v>
      </c>
      <c r="F1355" s="20" t="s">
        <v>14</v>
      </c>
      <c r="G1355" s="20" t="s">
        <v>14</v>
      </c>
      <c r="H1355" s="20" t="s">
        <v>14</v>
      </c>
      <c r="I1355" s="20"/>
      <c r="J1355" s="20"/>
      <c r="K1355" s="20"/>
      <c r="L1355" s="20"/>
      <c r="M1355" s="20"/>
      <c r="N1355" s="20"/>
      <c r="O1355" s="20"/>
      <c r="P1355" s="20"/>
      <c r="Q1355" s="20"/>
    </row>
    <row r="1356" spans="1:17" x14ac:dyDescent="0.25">
      <c r="A1356" s="17">
        <v>26355</v>
      </c>
      <c r="B1356" s="18" t="str">
        <f>HYPERLINK("https://www.facebook.com/adminphuocdan/", "Công an thị trấn Phước Dân _x000D__x000D_
 _x000D__x000D_
  tỉnh Ninh Thuận")</f>
        <v>Công an thị trấn Phước Dân _x000D__x000D_
 _x000D__x000D_
  tỉnh Ninh Thuận</v>
      </c>
      <c r="C1356" s="19" t="s">
        <v>12</v>
      </c>
      <c r="D1356" s="21" t="s">
        <v>13</v>
      </c>
      <c r="E1356" s="20" t="s">
        <v>14</v>
      </c>
      <c r="F1356" s="20" t="s">
        <v>14</v>
      </c>
      <c r="G1356" s="20" t="s">
        <v>14</v>
      </c>
      <c r="H1356" s="20" t="s">
        <v>15</v>
      </c>
      <c r="I1356" s="20"/>
      <c r="J1356" s="20"/>
      <c r="K1356" s="20"/>
      <c r="L1356" s="20"/>
      <c r="M1356" s="20"/>
      <c r="N1356" s="20"/>
      <c r="O1356" s="20"/>
      <c r="P1356" s="20"/>
      <c r="Q1356" s="20"/>
    </row>
    <row r="1357" spans="1:17" x14ac:dyDescent="0.25">
      <c r="A1357" s="17">
        <v>26356</v>
      </c>
      <c r="B1357" s="18" t="str">
        <f>HYPERLINK("https://ninhphuoc.ninhthuan.gov.vn/", "UBND Ủy ban nhân dân thị trấn Phước Dân _x000D__x000D_
 _x000D__x000D_
  tỉnh Ninh Thuận")</f>
        <v>UBND Ủy ban nhân dân thị trấn Phước Dân _x000D__x000D_
 _x000D__x000D_
  tỉnh Ninh Thuận</v>
      </c>
      <c r="C1357" s="19" t="s">
        <v>12</v>
      </c>
      <c r="D1357" s="21"/>
      <c r="E1357" s="20" t="s">
        <v>14</v>
      </c>
      <c r="F1357" s="20" t="s">
        <v>14</v>
      </c>
      <c r="G1357" s="20" t="s">
        <v>14</v>
      </c>
      <c r="H1357" s="20" t="s">
        <v>14</v>
      </c>
      <c r="I1357" s="20"/>
      <c r="J1357" s="20"/>
      <c r="K1357" s="20"/>
      <c r="L1357" s="20"/>
      <c r="M1357" s="20"/>
      <c r="N1357" s="20"/>
      <c r="O1357" s="20"/>
      <c r="P1357" s="20"/>
      <c r="Q1357" s="20"/>
    </row>
    <row r="1358" spans="1:17" x14ac:dyDescent="0.25">
      <c r="A1358" s="17">
        <v>26357</v>
      </c>
      <c r="B1358" s="18" t="str">
        <f>HYPERLINK("https://www.facebook.com/p/Tu%E1%BB%95i-tr%E1%BA%BB-C%C3%B4ng-an-huy%E1%BB%87n-Ninh-Ph%C6%B0%E1%BB%9Bc-100068114569027/", "Công an thị trấn Củng Sơn _x000D__x000D_
 _x000D__x000D_
  tỉnh Ninh Thuận")</f>
        <v>Công an thị trấn Củng Sơn _x000D__x000D_
 _x000D__x000D_
  tỉnh Ninh Thuận</v>
      </c>
      <c r="C1358" s="19" t="s">
        <v>12</v>
      </c>
      <c r="D1358" s="21" t="s">
        <v>13</v>
      </c>
      <c r="E1358" s="20" t="s">
        <v>14</v>
      </c>
      <c r="F1358" s="20" t="s">
        <v>14</v>
      </c>
      <c r="G1358" s="20" t="s">
        <v>14</v>
      </c>
      <c r="H1358" s="20" t="s">
        <v>15</v>
      </c>
      <c r="I1358" s="20"/>
      <c r="J1358" s="20"/>
      <c r="K1358" s="20"/>
      <c r="L1358" s="20"/>
      <c r="M1358" s="20"/>
      <c r="N1358" s="20"/>
      <c r="O1358" s="20"/>
      <c r="P1358" s="20"/>
      <c r="Q1358" s="20"/>
    </row>
    <row r="1359" spans="1:17" x14ac:dyDescent="0.25">
      <c r="A1359" s="17">
        <v>26358</v>
      </c>
      <c r="B1359" s="18" t="str">
        <f>HYPERLINK("https://ninhson.ninhthuan.gov.vn/portal/Pages/2024-10-8/Uy-ban-nhan-dan-huyen-Ninh-Son-trien-khai-Chi-thi-dydm0u.aspx", "UBND Ủy ban nhân dân thị trấn Củng Sơn _x000D__x000D_
 _x000D__x000D_
  tỉnh Ninh Thuận")</f>
        <v>UBND Ủy ban nhân dân thị trấn Củng Sơn _x000D__x000D_
 _x000D__x000D_
  tỉnh Ninh Thuận</v>
      </c>
      <c r="C1359" s="19" t="s">
        <v>12</v>
      </c>
      <c r="D1359" s="21"/>
      <c r="E1359" s="20" t="s">
        <v>14</v>
      </c>
      <c r="F1359" s="20" t="s">
        <v>14</v>
      </c>
      <c r="G1359" s="20" t="s">
        <v>14</v>
      </c>
      <c r="H1359" s="20" t="s">
        <v>14</v>
      </c>
      <c r="I1359" s="20"/>
      <c r="J1359" s="20"/>
      <c r="K1359" s="20"/>
      <c r="L1359" s="20"/>
      <c r="M1359" s="20"/>
      <c r="N1359" s="20"/>
      <c r="O1359" s="20"/>
      <c r="P1359" s="20"/>
      <c r="Q1359" s="20"/>
    </row>
    <row r="1360" spans="1:17" x14ac:dyDescent="0.25">
      <c r="A1360" s="17">
        <v>26359</v>
      </c>
      <c r="B1360" s="18" t="s">
        <v>290</v>
      </c>
      <c r="C1360" s="22" t="s">
        <v>14</v>
      </c>
      <c r="D1360" s="21" t="s">
        <v>13</v>
      </c>
      <c r="E1360" s="20" t="s">
        <v>14</v>
      </c>
      <c r="F1360" s="20" t="s">
        <v>14</v>
      </c>
      <c r="G1360" s="20" t="s">
        <v>14</v>
      </c>
      <c r="H1360" s="20" t="s">
        <v>15</v>
      </c>
      <c r="I1360" s="20"/>
      <c r="J1360" s="20"/>
      <c r="K1360" s="20"/>
      <c r="L1360" s="20"/>
      <c r="M1360" s="20"/>
      <c r="N1360" s="20"/>
      <c r="O1360" s="20"/>
      <c r="P1360" s="20"/>
      <c r="Q1360" s="20"/>
    </row>
    <row r="1361" spans="1:17" x14ac:dyDescent="0.25">
      <c r="A1361" s="17">
        <v>26360</v>
      </c>
      <c r="B1361" s="18" t="str">
        <f>HYPERLINK("http://hairieng.songhinh.phuyen.gov.vn/", "UBND Ủy ban nhân dân thị trấn Hai Riêng _x000D__x000D_
 _x000D__x000D_
  tỉnh Phú Yên")</f>
        <v>UBND Ủy ban nhân dân thị trấn Hai Riêng _x000D__x000D_
 _x000D__x000D_
  tỉnh Phú Yên</v>
      </c>
      <c r="C1361" s="19" t="s">
        <v>12</v>
      </c>
      <c r="D1361" s="21"/>
      <c r="E1361" s="20" t="s">
        <v>14</v>
      </c>
      <c r="F1361" s="20" t="s">
        <v>14</v>
      </c>
      <c r="G1361" s="20" t="s">
        <v>14</v>
      </c>
      <c r="H1361" s="20" t="s">
        <v>14</v>
      </c>
      <c r="I1361" s="20"/>
      <c r="J1361" s="20"/>
      <c r="K1361" s="20"/>
      <c r="L1361" s="20"/>
      <c r="M1361" s="20"/>
      <c r="N1361" s="20"/>
      <c r="O1361" s="20"/>
      <c r="P1361" s="20"/>
      <c r="Q1361" s="20"/>
    </row>
    <row r="1362" spans="1:17" x14ac:dyDescent="0.25">
      <c r="A1362" s="17">
        <v>26361</v>
      </c>
      <c r="B1362" s="18" t="str">
        <f>HYPERLINK("https://www.facebook.com/conganthitranphuthu/?locale=vi_VN", "Công an thị trấn Phú Thứ _x000D__x000D_
 _x000D__x000D_
  tỉnh Phú Yên")</f>
        <v>Công an thị trấn Phú Thứ _x000D__x000D_
 _x000D__x000D_
  tỉnh Phú Yên</v>
      </c>
      <c r="C1362" s="19" t="s">
        <v>12</v>
      </c>
      <c r="D1362" s="21" t="s">
        <v>13</v>
      </c>
      <c r="E1362" s="20" t="s">
        <v>14</v>
      </c>
      <c r="F1362" s="20" t="s">
        <v>14</v>
      </c>
      <c r="G1362" s="20" t="s">
        <v>14</v>
      </c>
      <c r="H1362" s="20" t="s">
        <v>15</v>
      </c>
      <c r="I1362" s="20"/>
      <c r="J1362" s="20"/>
      <c r="K1362" s="20"/>
      <c r="L1362" s="20"/>
      <c r="M1362" s="20"/>
      <c r="N1362" s="20"/>
      <c r="O1362" s="20"/>
      <c r="P1362" s="20"/>
      <c r="Q1362" s="20"/>
    </row>
    <row r="1363" spans="1:17" x14ac:dyDescent="0.25">
      <c r="A1363" s="17">
        <v>26362</v>
      </c>
      <c r="B1363" s="18" t="str">
        <f>HYPERLINK("http://phuthu.tayhoa.phuyen.gov.vn/", "UBND Ủy ban nhân dân thị trấn Phú Thứ _x000D__x000D_
 _x000D__x000D_
  tỉnh Phú Yên")</f>
        <v>UBND Ủy ban nhân dân thị trấn Phú Thứ _x000D__x000D_
 _x000D__x000D_
  tỉnh Phú Yên</v>
      </c>
      <c r="C1363" s="19" t="s">
        <v>12</v>
      </c>
      <c r="D1363" s="21"/>
      <c r="E1363" s="20" t="s">
        <v>14</v>
      </c>
      <c r="F1363" s="20" t="s">
        <v>14</v>
      </c>
      <c r="G1363" s="20" t="s">
        <v>14</v>
      </c>
      <c r="H1363" s="20" t="s">
        <v>14</v>
      </c>
      <c r="I1363" s="20"/>
      <c r="J1363" s="20"/>
      <c r="K1363" s="20"/>
      <c r="L1363" s="20"/>
      <c r="M1363" s="20"/>
      <c r="N1363" s="20"/>
      <c r="O1363" s="20"/>
      <c r="P1363" s="20"/>
      <c r="Q1363" s="20"/>
    </row>
    <row r="1364" spans="1:17" x14ac:dyDescent="0.25">
      <c r="A1364" s="17">
        <v>26363</v>
      </c>
      <c r="B1364" s="18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1364" s="19" t="s">
        <v>12</v>
      </c>
      <c r="D1364" s="21" t="s">
        <v>13</v>
      </c>
      <c r="E1364" s="20" t="s">
        <v>14</v>
      </c>
      <c r="F1364" s="20" t="s">
        <v>14</v>
      </c>
      <c r="G1364" s="20" t="s">
        <v>14</v>
      </c>
      <c r="H1364" s="20" t="s">
        <v>15</v>
      </c>
      <c r="I1364" s="20"/>
      <c r="J1364" s="20"/>
      <c r="K1364" s="20"/>
      <c r="L1364" s="20"/>
      <c r="M1364" s="20"/>
      <c r="N1364" s="20"/>
      <c r="O1364" s="20"/>
      <c r="P1364" s="20"/>
      <c r="Q1364" s="20"/>
    </row>
    <row r="1365" spans="1:17" x14ac:dyDescent="0.25">
      <c r="A1365" s="17">
        <v>26364</v>
      </c>
      <c r="B1365" s="18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1365" s="19" t="s">
        <v>12</v>
      </c>
      <c r="D1365" s="21"/>
      <c r="E1365" s="20" t="s">
        <v>14</v>
      </c>
      <c r="F1365" s="20" t="s">
        <v>14</v>
      </c>
      <c r="G1365" s="20" t="s">
        <v>14</v>
      </c>
      <c r="H1365" s="20" t="s">
        <v>14</v>
      </c>
      <c r="I1365" s="20"/>
      <c r="J1365" s="20"/>
      <c r="K1365" s="20"/>
      <c r="L1365" s="20"/>
      <c r="M1365" s="20"/>
      <c r="N1365" s="20"/>
      <c r="O1365" s="20"/>
      <c r="P1365" s="20"/>
      <c r="Q1365" s="20"/>
    </row>
    <row r="1366" spans="1:17" x14ac:dyDescent="0.25">
      <c r="A1366" s="17">
        <v>26365</v>
      </c>
      <c r="B1366" s="18" t="str">
        <f>HYPERLINK("https://www.facebook.com/congandateh/", "Công an thị trấn Đạ Tẻh _x000D__x000D_
 _x000D__x000D_
  tỉnh Lâm Đồng")</f>
        <v>Công an thị trấn Đạ Tẻh _x000D__x000D_
 _x000D__x000D_
  tỉnh Lâm Đồng</v>
      </c>
      <c r="C1366" s="19" t="s">
        <v>12</v>
      </c>
      <c r="D1366" s="21" t="s">
        <v>13</v>
      </c>
      <c r="E1366" s="20" t="s">
        <v>14</v>
      </c>
      <c r="F1366" s="20" t="s">
        <v>14</v>
      </c>
      <c r="G1366" s="20" t="s">
        <v>14</v>
      </c>
      <c r="H1366" s="20" t="s">
        <v>15</v>
      </c>
      <c r="I1366" s="20"/>
      <c r="J1366" s="20"/>
      <c r="K1366" s="20"/>
      <c r="L1366" s="20"/>
      <c r="M1366" s="20"/>
      <c r="N1366" s="20"/>
      <c r="O1366" s="20"/>
      <c r="P1366" s="20"/>
      <c r="Q1366" s="20"/>
    </row>
    <row r="1367" spans="1:17" x14ac:dyDescent="0.25">
      <c r="A1367" s="17">
        <v>26366</v>
      </c>
      <c r="B1367" s="18" t="str">
        <f>HYPERLINK("https://lamdong.gov.vn/sites/dateh/hethongchinhtri/tintuc-ubnd/cx-tn/SitePages/thi-tran-da-teh.aspx", "UBND Ủy ban nhân dân thị trấn Đạ Tẻh _x000D__x000D_
 _x000D__x000D_
  tỉnh Lâm Đồng")</f>
        <v>UBND Ủy ban nhân dân thị trấn Đạ Tẻh _x000D__x000D_
 _x000D__x000D_
  tỉnh Lâm Đồng</v>
      </c>
      <c r="C1367" s="19" t="s">
        <v>12</v>
      </c>
      <c r="D1367" s="21"/>
      <c r="E1367" s="20" t="s">
        <v>14</v>
      </c>
      <c r="F1367" s="20" t="s">
        <v>14</v>
      </c>
      <c r="G1367" s="20" t="s">
        <v>14</v>
      </c>
      <c r="H1367" s="20" t="s">
        <v>14</v>
      </c>
      <c r="I1367" s="20"/>
      <c r="J1367" s="20"/>
      <c r="K1367" s="20"/>
      <c r="L1367" s="20"/>
      <c r="M1367" s="20"/>
      <c r="N1367" s="20"/>
      <c r="O1367" s="20"/>
      <c r="P1367" s="20"/>
      <c r="Q1367" s="20"/>
    </row>
    <row r="1368" spans="1:17" x14ac:dyDescent="0.25">
      <c r="A1368" s="17">
        <v>26367</v>
      </c>
      <c r="B1368" s="18" t="str">
        <f>HYPERLINK("https://www.facebook.com/tuoitreconganquangbinh/", "Công an thị trấn Quy Đạt _x000D__x000D_
 _x000D__x000D_
  tỉnh Quảng Bình")</f>
        <v>Công an thị trấn Quy Đạt _x000D__x000D_
 _x000D__x000D_
  tỉnh Quảng Bình</v>
      </c>
      <c r="C1368" s="19" t="s">
        <v>12</v>
      </c>
      <c r="D1368" s="21" t="s">
        <v>13</v>
      </c>
      <c r="E1368" s="20" t="s">
        <v>14</v>
      </c>
      <c r="F1368" s="20" t="s">
        <v>14</v>
      </c>
      <c r="G1368" s="20" t="s">
        <v>14</v>
      </c>
      <c r="H1368" s="20" t="s">
        <v>15</v>
      </c>
      <c r="I1368" s="20"/>
      <c r="J1368" s="20"/>
      <c r="K1368" s="20"/>
      <c r="L1368" s="20"/>
      <c r="M1368" s="20"/>
      <c r="N1368" s="20"/>
      <c r="O1368" s="20"/>
      <c r="P1368" s="20"/>
      <c r="Q1368" s="20"/>
    </row>
    <row r="1369" spans="1:17" x14ac:dyDescent="0.25">
      <c r="A1369" s="17">
        <v>26368</v>
      </c>
      <c r="B1369" s="18" t="str">
        <f>HYPERLINK("https://minhhoa.quangbinh.gov.vn/chi-tiet-tin/-/view-article/1/439131382673156029/1417683812137", "UBND Ủy ban nhân dân thị trấn Quy Đạt _x000D__x000D_
 _x000D__x000D_
  tỉnh Quảng Bình")</f>
        <v>UBND Ủy ban nhân dân thị trấn Quy Đạt _x000D__x000D_
 _x000D__x000D_
  tỉnh Quảng Bình</v>
      </c>
      <c r="C1369" s="19" t="s">
        <v>12</v>
      </c>
      <c r="D1369" s="21"/>
      <c r="E1369" s="20" t="s">
        <v>14</v>
      </c>
      <c r="F1369" s="20" t="s">
        <v>14</v>
      </c>
      <c r="G1369" s="20" t="s">
        <v>14</v>
      </c>
      <c r="H1369" s="20" t="s">
        <v>14</v>
      </c>
      <c r="I1369" s="20"/>
      <c r="J1369" s="20"/>
      <c r="K1369" s="20"/>
      <c r="L1369" s="20"/>
      <c r="M1369" s="20"/>
      <c r="N1369" s="20"/>
      <c r="O1369" s="20"/>
      <c r="P1369" s="20"/>
      <c r="Q1369" s="20"/>
    </row>
    <row r="1370" spans="1:17" x14ac:dyDescent="0.25">
      <c r="A1370" s="17">
        <v>26369</v>
      </c>
      <c r="B1370" s="18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1370" s="19" t="s">
        <v>12</v>
      </c>
      <c r="D1370" s="21" t="s">
        <v>13</v>
      </c>
      <c r="E1370" s="20" t="s">
        <v>14</v>
      </c>
      <c r="F1370" s="20" t="s">
        <v>14</v>
      </c>
      <c r="G1370" s="20" t="s">
        <v>14</v>
      </c>
      <c r="H1370" s="20" t="s">
        <v>15</v>
      </c>
      <c r="I1370" s="20"/>
      <c r="J1370" s="20"/>
      <c r="K1370" s="20"/>
      <c r="L1370" s="20"/>
      <c r="M1370" s="20"/>
      <c r="N1370" s="20"/>
      <c r="O1370" s="20"/>
      <c r="P1370" s="20"/>
      <c r="Q1370" s="20"/>
    </row>
    <row r="1371" spans="1:17" x14ac:dyDescent="0.25">
      <c r="A1371" s="17">
        <v>26370</v>
      </c>
      <c r="B1371" s="18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1371" s="19" t="s">
        <v>12</v>
      </c>
      <c r="D1371" s="21"/>
      <c r="E1371" s="20" t="s">
        <v>14</v>
      </c>
      <c r="F1371" s="20" t="s">
        <v>14</v>
      </c>
      <c r="G1371" s="20" t="s">
        <v>14</v>
      </c>
      <c r="H1371" s="20" t="s">
        <v>14</v>
      </c>
      <c r="I1371" s="20"/>
      <c r="J1371" s="20"/>
      <c r="K1371" s="20"/>
      <c r="L1371" s="20"/>
      <c r="M1371" s="20"/>
      <c r="N1371" s="20"/>
      <c r="O1371" s="20"/>
      <c r="P1371" s="20"/>
      <c r="Q1371" s="20"/>
    </row>
    <row r="1372" spans="1:17" x14ac:dyDescent="0.25">
      <c r="A1372" s="17">
        <v>26371</v>
      </c>
      <c r="B1372" s="18" t="s">
        <v>291</v>
      </c>
      <c r="C1372" s="22" t="s">
        <v>14</v>
      </c>
      <c r="D1372" s="21" t="s">
        <v>13</v>
      </c>
      <c r="E1372" s="20" t="s">
        <v>14</v>
      </c>
      <c r="F1372" s="20" t="s">
        <v>14</v>
      </c>
      <c r="G1372" s="20" t="s">
        <v>14</v>
      </c>
      <c r="H1372" s="20" t="s">
        <v>15</v>
      </c>
      <c r="I1372" s="20"/>
      <c r="J1372" s="20"/>
      <c r="K1372" s="20"/>
      <c r="L1372" s="20"/>
      <c r="M1372" s="20"/>
      <c r="N1372" s="20"/>
      <c r="O1372" s="20"/>
      <c r="P1372" s="20"/>
      <c r="Q1372" s="20"/>
    </row>
    <row r="1373" spans="1:17" x14ac:dyDescent="0.25">
      <c r="A1373" s="17">
        <v>26372</v>
      </c>
      <c r="B1373" s="18" t="str">
        <f>HYPERLINK("https://botrach.quangbinh.gov.vn/chi-tiet-tin/-/view-article/1/1404469290797/1597731676594", "UBND Ủy ban nhân dân thị trấn Hoàn Lão _x000D__x000D_
 _x000D__x000D_
  tỉnh Quảng Bình")</f>
        <v>UBND Ủy ban nhân dân thị trấn Hoàn Lão _x000D__x000D_
 _x000D__x000D_
  tỉnh Quảng Bình</v>
      </c>
      <c r="C1373" s="19" t="s">
        <v>12</v>
      </c>
      <c r="D1373" s="21"/>
      <c r="E1373" s="20" t="s">
        <v>14</v>
      </c>
      <c r="F1373" s="20" t="s">
        <v>14</v>
      </c>
      <c r="G1373" s="20" t="s">
        <v>14</v>
      </c>
      <c r="H1373" s="20" t="s">
        <v>14</v>
      </c>
      <c r="I1373" s="20"/>
      <c r="J1373" s="20"/>
      <c r="K1373" s="20"/>
      <c r="L1373" s="20"/>
      <c r="M1373" s="20"/>
      <c r="N1373" s="20"/>
      <c r="O1373" s="20"/>
      <c r="P1373" s="20"/>
      <c r="Q1373" s="20"/>
    </row>
    <row r="1374" spans="1:17" x14ac:dyDescent="0.25">
      <c r="A1374" s="17">
        <v>26373</v>
      </c>
      <c r="B1374" s="18" t="str">
        <f>HYPERLINK("https://www.facebook.com/p/C%C3%B4ng-an-th%E1%BB%8B-tr%E1%BA%A5n-N%C3%B4ng-Tr%C6%B0%E1%BB%9Dng-Vi%E1%BB%87t-Trung-100078692996406/", "Công an thị trấn Nông Trường Việt Trung _x000D__x000D_
 _x000D__x000D_
  tỉnh Quảng Bình")</f>
        <v>Công an thị trấn Nông Trường Việt Trung _x000D__x000D_
 _x000D__x000D_
  tỉnh Quảng Bình</v>
      </c>
      <c r="C1374" s="19" t="s">
        <v>12</v>
      </c>
      <c r="D1374" s="21" t="s">
        <v>13</v>
      </c>
      <c r="E1374" s="20" t="s">
        <v>14</v>
      </c>
      <c r="F1374" s="20" t="s">
        <v>14</v>
      </c>
      <c r="G1374" s="20" t="s">
        <v>14</v>
      </c>
      <c r="H1374" s="20" t="s">
        <v>15</v>
      </c>
      <c r="I1374" s="20"/>
      <c r="J1374" s="20"/>
      <c r="K1374" s="20"/>
      <c r="L1374" s="20"/>
      <c r="M1374" s="20"/>
      <c r="N1374" s="20"/>
      <c r="O1374" s="20"/>
      <c r="P1374" s="20"/>
      <c r="Q1374" s="20"/>
    </row>
    <row r="1375" spans="1:17" x14ac:dyDescent="0.25">
      <c r="A1375" s="17">
        <v>26374</v>
      </c>
      <c r="B1375" s="18" t="str">
        <f>HYPERLINK("https://viettrung.quangbinh.gov.vn/", "UBND Ủy ban nhân dân thị trấn Nông Trường Việt Trung _x000D__x000D_
 _x000D__x000D_
  tỉnh Quảng Bình")</f>
        <v>UBND Ủy ban nhân dân thị trấn Nông Trường Việt Trung _x000D__x000D_
 _x000D__x000D_
  tỉnh Quảng Bình</v>
      </c>
      <c r="C1375" s="19" t="s">
        <v>12</v>
      </c>
      <c r="D1375" s="21"/>
      <c r="E1375" s="20" t="s">
        <v>14</v>
      </c>
      <c r="F1375" s="20" t="s">
        <v>14</v>
      </c>
      <c r="G1375" s="20" t="s">
        <v>14</v>
      </c>
      <c r="H1375" s="20" t="s">
        <v>14</v>
      </c>
      <c r="I1375" s="20"/>
      <c r="J1375" s="20"/>
      <c r="K1375" s="20"/>
      <c r="L1375" s="20"/>
      <c r="M1375" s="20"/>
      <c r="N1375" s="20"/>
      <c r="O1375" s="20"/>
      <c r="P1375" s="20"/>
      <c r="Q1375" s="20"/>
    </row>
    <row r="1376" spans="1:17" x14ac:dyDescent="0.25">
      <c r="A1376" s="17">
        <v>26375</v>
      </c>
      <c r="B1376" s="18" t="str">
        <f>HYPERLINK("https://www.facebook.com/conganthitranquanhau/", "Công an thị trấn Quán Hàu _x000D__x000D_
 _x000D__x000D_
  tỉnh Quảng Bình")</f>
        <v>Công an thị trấn Quán Hàu _x000D__x000D_
 _x000D__x000D_
  tỉnh Quảng Bình</v>
      </c>
      <c r="C1376" s="19" t="s">
        <v>12</v>
      </c>
      <c r="D1376" s="21" t="s">
        <v>13</v>
      </c>
      <c r="E1376" s="20" t="s">
        <v>14</v>
      </c>
      <c r="F1376" s="20" t="s">
        <v>14</v>
      </c>
      <c r="G1376" s="20" t="s">
        <v>14</v>
      </c>
      <c r="H1376" s="20" t="s">
        <v>15</v>
      </c>
      <c r="I1376" s="20"/>
      <c r="J1376" s="20"/>
      <c r="K1376" s="20"/>
      <c r="L1376" s="20"/>
      <c r="M1376" s="20"/>
      <c r="N1376" s="20"/>
      <c r="O1376" s="20"/>
      <c r="P1376" s="20"/>
      <c r="Q1376" s="20"/>
    </row>
    <row r="1377" spans="1:17" x14ac:dyDescent="0.25">
      <c r="A1377" s="17">
        <v>26376</v>
      </c>
      <c r="B1377" s="18" t="str">
        <f>HYPERLINK("https://quanhau.quangbinh.gov.vn/", "UBND Ủy ban nhân dân thị trấn Quán Hàu _x000D__x000D_
 _x000D__x000D_
  tỉnh Quảng Bình")</f>
        <v>UBND Ủy ban nhân dân thị trấn Quán Hàu _x000D__x000D_
 _x000D__x000D_
  tỉnh Quảng Bình</v>
      </c>
      <c r="C1377" s="19" t="s">
        <v>12</v>
      </c>
      <c r="D1377" s="21"/>
      <c r="E1377" s="20" t="s">
        <v>14</v>
      </c>
      <c r="F1377" s="20" t="s">
        <v>14</v>
      </c>
      <c r="G1377" s="20" t="s">
        <v>14</v>
      </c>
      <c r="H1377" s="20" t="s">
        <v>14</v>
      </c>
      <c r="I1377" s="20"/>
      <c r="J1377" s="20"/>
      <c r="K1377" s="20"/>
      <c r="L1377" s="20"/>
      <c r="M1377" s="20"/>
      <c r="N1377" s="20"/>
      <c r="O1377" s="20"/>
      <c r="P1377" s="20"/>
      <c r="Q1377" s="20"/>
    </row>
    <row r="1378" spans="1:17" x14ac:dyDescent="0.25">
      <c r="A1378" s="17">
        <v>26377</v>
      </c>
      <c r="B1378" s="18" t="s">
        <v>132</v>
      </c>
      <c r="C1378" s="22" t="s">
        <v>14</v>
      </c>
      <c r="D1378" s="21" t="s">
        <v>13</v>
      </c>
      <c r="E1378" s="20" t="s">
        <v>14</v>
      </c>
      <c r="F1378" s="20" t="s">
        <v>14</v>
      </c>
      <c r="G1378" s="20" t="s">
        <v>14</v>
      </c>
      <c r="H1378" s="20" t="s">
        <v>15</v>
      </c>
      <c r="I1378" s="20"/>
      <c r="J1378" s="20"/>
      <c r="K1378" s="20"/>
      <c r="L1378" s="20"/>
      <c r="M1378" s="20"/>
      <c r="N1378" s="20"/>
      <c r="O1378" s="20"/>
      <c r="P1378" s="20"/>
      <c r="Q1378" s="20"/>
    </row>
    <row r="1379" spans="1:17" x14ac:dyDescent="0.25">
      <c r="A1379" s="17">
        <v>26378</v>
      </c>
      <c r="B1379" s="18" t="str">
        <f>HYPERLINK("https://quangbinh.gov.vn/chi-tiet-tin/-/view-article/1/14012495784457/1511178790317", "UBND Ủy ban nhân dân thị trấn Nông Trường Lệ Ninh tỉnh Quảng Bình")</f>
        <v>UBND Ủy ban nhân dân thị trấn Nông Trường Lệ Ninh tỉnh Quảng Bình</v>
      </c>
      <c r="C1379" s="19" t="s">
        <v>12</v>
      </c>
      <c r="D1379" s="21"/>
      <c r="E1379" s="20" t="s">
        <v>14</v>
      </c>
      <c r="F1379" s="20" t="s">
        <v>14</v>
      </c>
      <c r="G1379" s="20" t="s">
        <v>14</v>
      </c>
      <c r="H1379" s="20" t="s">
        <v>14</v>
      </c>
      <c r="I1379" s="20"/>
      <c r="J1379" s="20"/>
      <c r="K1379" s="20"/>
      <c r="L1379" s="20"/>
      <c r="M1379" s="20"/>
      <c r="N1379" s="20"/>
      <c r="O1379" s="20"/>
      <c r="P1379" s="20"/>
      <c r="Q1379" s="20"/>
    </row>
    <row r="1380" spans="1:17" x14ac:dyDescent="0.25">
      <c r="A1380" s="17">
        <v>26379</v>
      </c>
      <c r="B1380" s="18" t="s">
        <v>292</v>
      </c>
      <c r="C1380" s="22" t="s">
        <v>14</v>
      </c>
      <c r="D1380" s="21" t="s">
        <v>13</v>
      </c>
      <c r="E1380" s="20" t="s">
        <v>14</v>
      </c>
      <c r="F1380" s="20" t="s">
        <v>14</v>
      </c>
      <c r="G1380" s="20" t="s">
        <v>14</v>
      </c>
      <c r="H1380" s="20" t="s">
        <v>15</v>
      </c>
      <c r="I1380" s="20"/>
      <c r="J1380" s="20"/>
      <c r="K1380" s="20"/>
      <c r="L1380" s="20"/>
      <c r="M1380" s="20"/>
      <c r="N1380" s="20"/>
      <c r="O1380" s="20"/>
      <c r="P1380" s="20"/>
      <c r="Q1380" s="20"/>
    </row>
    <row r="1381" spans="1:17" x14ac:dyDescent="0.25">
      <c r="A1381" s="17">
        <v>26380</v>
      </c>
      <c r="B1381" s="18" t="str">
        <f>HYPERLINK("https://kiengiang.quangbinh.gov.vn/", "UBND Ủy ban nhân dân thị trấn Kiến Giang _x000D__x000D_
 _x000D__x000D_
  tỉnh Quảng Bình")</f>
        <v>UBND Ủy ban nhân dân thị trấn Kiến Giang _x000D__x000D_
 _x000D__x000D_
  tỉnh Quảng Bình</v>
      </c>
      <c r="C1381" s="19" t="s">
        <v>12</v>
      </c>
      <c r="D1381" s="21"/>
      <c r="E1381" s="20" t="s">
        <v>14</v>
      </c>
      <c r="F1381" s="20" t="s">
        <v>14</v>
      </c>
      <c r="G1381" s="20" t="s">
        <v>14</v>
      </c>
      <c r="H1381" s="20" t="s">
        <v>14</v>
      </c>
      <c r="I1381" s="20"/>
      <c r="J1381" s="20"/>
      <c r="K1381" s="20"/>
      <c r="L1381" s="20"/>
      <c r="M1381" s="20"/>
      <c r="N1381" s="20"/>
      <c r="O1381" s="20"/>
      <c r="P1381" s="20"/>
      <c r="Q1381" s="20"/>
    </row>
    <row r="1382" spans="1:17" x14ac:dyDescent="0.25">
      <c r="A1382" s="17">
        <v>26381</v>
      </c>
      <c r="B1382" s="18" t="str">
        <f>HYPERLINK("https://www.facebook.com/policeprao/", "Công an thị trấn Prao tỉnh Quảng Nam")</f>
        <v>Công an thị trấn Prao tỉnh Quảng Nam</v>
      </c>
      <c r="C1382" s="19" t="s">
        <v>12</v>
      </c>
      <c r="D1382" s="21" t="s">
        <v>13</v>
      </c>
      <c r="E1382" s="20" t="s">
        <v>14</v>
      </c>
      <c r="F1382" s="20" t="s">
        <v>14</v>
      </c>
      <c r="G1382" s="20" t="s">
        <v>14</v>
      </c>
      <c r="H1382" s="20" t="s">
        <v>15</v>
      </c>
      <c r="I1382" s="20"/>
      <c r="J1382" s="20"/>
      <c r="K1382" s="20"/>
      <c r="L1382" s="20"/>
      <c r="M1382" s="20"/>
      <c r="N1382" s="20"/>
      <c r="O1382" s="20"/>
      <c r="P1382" s="20"/>
      <c r="Q1382" s="20"/>
    </row>
    <row r="1383" spans="1:17" x14ac:dyDescent="0.25">
      <c r="A1383" s="17">
        <v>26382</v>
      </c>
      <c r="B1383" s="18" t="str">
        <f>HYPERLINK("https://donggiang.quangnam.gov.vn/webcenter/portal/donggiang", "UBND Ủy ban nhân dân thị trấn Prao tỉnh Quảng Nam")</f>
        <v>UBND Ủy ban nhân dân thị trấn Prao tỉnh Quảng Nam</v>
      </c>
      <c r="C1383" s="19" t="s">
        <v>12</v>
      </c>
      <c r="D1383" s="21"/>
      <c r="E1383" s="20" t="s">
        <v>14</v>
      </c>
      <c r="F1383" s="20" t="s">
        <v>14</v>
      </c>
      <c r="G1383" s="20" t="s">
        <v>14</v>
      </c>
      <c r="H1383" s="20" t="s">
        <v>14</v>
      </c>
      <c r="I1383" s="20"/>
      <c r="J1383" s="20"/>
      <c r="K1383" s="20"/>
      <c r="L1383" s="20"/>
      <c r="M1383" s="20"/>
      <c r="N1383" s="20"/>
      <c r="O1383" s="20"/>
      <c r="P1383" s="20"/>
      <c r="Q1383" s="20"/>
    </row>
    <row r="1384" spans="1:17" x14ac:dyDescent="0.25">
      <c r="A1384" s="17">
        <v>26383</v>
      </c>
      <c r="B1384" s="18" t="str">
        <f>HYPERLINK("https://www.facebook.com/policeainghia/", "Công an thị trấn Ái Nghĩa _x000D__x000D_
 _x000D__x000D_
  tỉnh Quảng Nam")</f>
        <v>Công an thị trấn Ái Nghĩa _x000D__x000D_
 _x000D__x000D_
  tỉnh Quảng Nam</v>
      </c>
      <c r="C1384" s="19" t="s">
        <v>12</v>
      </c>
      <c r="D1384" s="21" t="s">
        <v>13</v>
      </c>
      <c r="E1384" s="20" t="s">
        <v>14</v>
      </c>
      <c r="F1384" s="20" t="s">
        <v>14</v>
      </c>
      <c r="G1384" s="20" t="s">
        <v>14</v>
      </c>
      <c r="H1384" s="20" t="s">
        <v>15</v>
      </c>
      <c r="I1384" s="20"/>
      <c r="J1384" s="20"/>
      <c r="K1384" s="20"/>
      <c r="L1384" s="20"/>
      <c r="M1384" s="20"/>
      <c r="N1384" s="20"/>
      <c r="O1384" s="20"/>
      <c r="P1384" s="20"/>
      <c r="Q1384" s="20"/>
    </row>
    <row r="1385" spans="1:17" x14ac:dyDescent="0.25">
      <c r="A1385" s="17">
        <v>26384</v>
      </c>
      <c r="B1385" s="18" t="str">
        <f>HYPERLINK("https://dailoc.quangnam.gov.vn/Default.aspx?tabid=107&amp;NewsViews=4278", "UBND Ủy ban nhân dân thị trấn Ái Nghĩa _x000D__x000D_
 _x000D__x000D_
  tỉnh Quảng Nam")</f>
        <v>UBND Ủy ban nhân dân thị trấn Ái Nghĩa _x000D__x000D_
 _x000D__x000D_
  tỉnh Quảng Nam</v>
      </c>
      <c r="C1385" s="19" t="s">
        <v>12</v>
      </c>
      <c r="D1385" s="21"/>
      <c r="E1385" s="20" t="s">
        <v>14</v>
      </c>
      <c r="F1385" s="20" t="s">
        <v>14</v>
      </c>
      <c r="G1385" s="20" t="s">
        <v>14</v>
      </c>
      <c r="H1385" s="20" t="s">
        <v>14</v>
      </c>
      <c r="I1385" s="20"/>
      <c r="J1385" s="20"/>
      <c r="K1385" s="20"/>
      <c r="L1385" s="20"/>
      <c r="M1385" s="20"/>
      <c r="N1385" s="20"/>
      <c r="O1385" s="20"/>
      <c r="P1385" s="20"/>
      <c r="Q1385" s="20"/>
    </row>
    <row r="1386" spans="1:17" x14ac:dyDescent="0.25">
      <c r="A1386" s="17">
        <v>26385</v>
      </c>
      <c r="B1386" s="18" t="str">
        <f>HYPERLINK("https://www.facebook.com/policenamphuoc/", "Công an thị trấn Nam Phước _x000D__x000D_
 _x000D__x000D_
  tỉnh Quảng Nam")</f>
        <v>Công an thị trấn Nam Phước _x000D__x000D_
 _x000D__x000D_
  tỉnh Quảng Nam</v>
      </c>
      <c r="C1386" s="19" t="s">
        <v>12</v>
      </c>
      <c r="D1386" s="21" t="s">
        <v>13</v>
      </c>
      <c r="E1386" s="20" t="s">
        <v>14</v>
      </c>
      <c r="F1386" s="20" t="s">
        <v>14</v>
      </c>
      <c r="G1386" s="20" t="s">
        <v>14</v>
      </c>
      <c r="H1386" s="20" t="s">
        <v>15</v>
      </c>
      <c r="I1386" s="20"/>
      <c r="J1386" s="20"/>
      <c r="K1386" s="20"/>
      <c r="L1386" s="20"/>
      <c r="M1386" s="20"/>
      <c r="N1386" s="20"/>
      <c r="O1386" s="20"/>
      <c r="P1386" s="20"/>
      <c r="Q1386" s="20"/>
    </row>
    <row r="1387" spans="1:17" x14ac:dyDescent="0.25">
      <c r="A1387" s="17">
        <v>26386</v>
      </c>
      <c r="B1387" s="18" t="str">
        <f>HYPERLINK("https://stnmt.quangnam.gov.vn/webcenter/portal/duyxuyen/pages_tin-tuc/chi-tiet-tin?dDocName=PORTAL027874", "UBND Ủy ban nhân dân thị trấn Nam Phước _x000D__x000D_
 _x000D__x000D_
  tỉnh Quảng Nam")</f>
        <v>UBND Ủy ban nhân dân thị trấn Nam Phước _x000D__x000D_
 _x000D__x000D_
  tỉnh Quảng Nam</v>
      </c>
      <c r="C1387" s="19" t="s">
        <v>12</v>
      </c>
      <c r="D1387" s="21"/>
      <c r="E1387" s="20" t="s">
        <v>14</v>
      </c>
      <c r="F1387" s="20" t="s">
        <v>14</v>
      </c>
      <c r="G1387" s="20" t="s">
        <v>14</v>
      </c>
      <c r="H1387" s="20" t="s">
        <v>14</v>
      </c>
      <c r="I1387" s="20"/>
      <c r="J1387" s="20"/>
      <c r="K1387" s="20"/>
      <c r="L1387" s="20"/>
      <c r="M1387" s="20"/>
      <c r="N1387" s="20"/>
      <c r="O1387" s="20"/>
      <c r="P1387" s="20"/>
      <c r="Q1387" s="20"/>
    </row>
    <row r="1388" spans="1:17" x14ac:dyDescent="0.25">
      <c r="A1388" s="17">
        <v>26387</v>
      </c>
      <c r="B1388" s="18" t="str">
        <f>HYPERLINK("https://www.facebook.com/tuoitreconganquangnam/", "Công an thị trấn Đông Phú _x000D__x000D_
 _x000D__x000D_
  tỉnh Quảng Nam")</f>
        <v>Công an thị trấn Đông Phú _x000D__x000D_
 _x000D__x000D_
  tỉnh Quảng Nam</v>
      </c>
      <c r="C1388" s="19" t="s">
        <v>12</v>
      </c>
      <c r="D1388" s="21" t="s">
        <v>13</v>
      </c>
      <c r="E1388" s="20" t="s">
        <v>14</v>
      </c>
      <c r="F1388" s="20" t="s">
        <v>14</v>
      </c>
      <c r="G1388" s="20" t="s">
        <v>14</v>
      </c>
      <c r="H1388" s="20" t="s">
        <v>15</v>
      </c>
      <c r="I1388" s="20"/>
      <c r="J1388" s="20"/>
      <c r="K1388" s="20"/>
      <c r="L1388" s="20"/>
      <c r="M1388" s="20"/>
      <c r="N1388" s="20"/>
      <c r="O1388" s="20"/>
      <c r="P1388" s="20"/>
      <c r="Q1388" s="20"/>
    </row>
    <row r="1389" spans="1:17" x14ac:dyDescent="0.25">
      <c r="A1389" s="17">
        <v>26388</v>
      </c>
      <c r="B1389" s="18" t="str">
        <f>HYPERLINK("http://dongphu.queson.quangnam.gov.vn/", "UBND Ủy ban nhân dân thị trấn Đông Phú _x000D__x000D_
 _x000D__x000D_
  tỉnh Quảng Nam")</f>
        <v>UBND Ủy ban nhân dân thị trấn Đông Phú _x000D__x000D_
 _x000D__x000D_
  tỉnh Quảng Nam</v>
      </c>
      <c r="C1389" s="19" t="s">
        <v>12</v>
      </c>
      <c r="D1389" s="21"/>
      <c r="E1389" s="20" t="s">
        <v>14</v>
      </c>
      <c r="F1389" s="20" t="s">
        <v>14</v>
      </c>
      <c r="G1389" s="20" t="s">
        <v>14</v>
      </c>
      <c r="H1389" s="20" t="s">
        <v>14</v>
      </c>
      <c r="I1389" s="20"/>
      <c r="J1389" s="20"/>
      <c r="K1389" s="20"/>
      <c r="L1389" s="20"/>
      <c r="M1389" s="20"/>
      <c r="N1389" s="20"/>
      <c r="O1389" s="20"/>
      <c r="P1389" s="20"/>
      <c r="Q1389" s="20"/>
    </row>
    <row r="1390" spans="1:17" x14ac:dyDescent="0.25">
      <c r="A1390" s="17">
        <v>26389</v>
      </c>
      <c r="B1390" s="18" t="s">
        <v>293</v>
      </c>
      <c r="C1390" s="22" t="s">
        <v>14</v>
      </c>
      <c r="D1390" s="21" t="s">
        <v>13</v>
      </c>
      <c r="E1390" s="20" t="s">
        <v>14</v>
      </c>
      <c r="F1390" s="20" t="s">
        <v>14</v>
      </c>
      <c r="G1390" s="20" t="s">
        <v>14</v>
      </c>
      <c r="H1390" s="20" t="s">
        <v>15</v>
      </c>
      <c r="I1390" s="20"/>
      <c r="J1390" s="20"/>
      <c r="K1390" s="20"/>
      <c r="L1390" s="20"/>
      <c r="M1390" s="20"/>
      <c r="N1390" s="20"/>
      <c r="O1390" s="20"/>
      <c r="P1390" s="20"/>
      <c r="Q1390" s="20"/>
    </row>
    <row r="1391" spans="1:17" x14ac:dyDescent="0.25">
      <c r="A1391" s="17">
        <v>26390</v>
      </c>
      <c r="B1391" s="18" t="str">
        <f>HYPERLINK("https://stnmt.quangnam.gov.vn/webcenter/portal/namgiang/pages_danh-ba-dien-thoai-nam-giang?deptId=2477", "UBND Ủy ban nhân dân thị trấn Thạnh Mỹ _x000D__x000D_
 _x000D__x000D_
  tỉnh Quảng Nam")</f>
        <v>UBND Ủy ban nhân dân thị trấn Thạnh Mỹ _x000D__x000D_
 _x000D__x000D_
  tỉnh Quảng Nam</v>
      </c>
      <c r="C1391" s="19" t="s">
        <v>12</v>
      </c>
      <c r="D1391" s="21"/>
      <c r="E1391" s="20" t="s">
        <v>14</v>
      </c>
      <c r="F1391" s="20" t="s">
        <v>14</v>
      </c>
      <c r="G1391" s="20" t="s">
        <v>14</v>
      </c>
      <c r="H1391" s="20" t="s">
        <v>14</v>
      </c>
      <c r="I1391" s="20"/>
      <c r="J1391" s="20"/>
      <c r="K1391" s="20"/>
      <c r="L1391" s="20"/>
      <c r="M1391" s="20"/>
      <c r="N1391" s="20"/>
      <c r="O1391" s="20"/>
      <c r="P1391" s="20"/>
      <c r="Q1391" s="20"/>
    </row>
    <row r="1392" spans="1:17" x14ac:dyDescent="0.25">
      <c r="A1392" s="17">
        <v>26391</v>
      </c>
      <c r="B1392" s="18" t="str">
        <f>HYPERLINK("https://www.facebook.com/doanthanhnienkhamduc/", "Công an thị trấn Khâm Đức _x000D__x000D_
 _x000D__x000D_
  tỉnh Quảng Nam")</f>
        <v>Công an thị trấn Khâm Đức _x000D__x000D_
 _x000D__x000D_
  tỉnh Quảng Nam</v>
      </c>
      <c r="C1392" s="19" t="s">
        <v>12</v>
      </c>
      <c r="D1392" s="21" t="s">
        <v>13</v>
      </c>
      <c r="E1392" s="20" t="s">
        <v>14</v>
      </c>
      <c r="F1392" s="20" t="s">
        <v>14</v>
      </c>
      <c r="G1392" s="20" t="s">
        <v>14</v>
      </c>
      <c r="H1392" s="20" t="s">
        <v>15</v>
      </c>
      <c r="I1392" s="20"/>
      <c r="J1392" s="20"/>
      <c r="K1392" s="20"/>
      <c r="L1392" s="20"/>
      <c r="M1392" s="20"/>
      <c r="N1392" s="20"/>
      <c r="O1392" s="20"/>
      <c r="P1392" s="20"/>
      <c r="Q1392" s="20"/>
    </row>
    <row r="1393" spans="1:17" x14ac:dyDescent="0.25">
      <c r="A1393" s="17">
        <v>26392</v>
      </c>
      <c r="B1393" s="18" t="str">
        <f>HYPERLINK("https://tamky.quangnam.gov.vn/webcenter/portal/phuocson/pages_tin-tuc/chi-tiet?dDocName=PORTAL334780", "UBND Ủy ban nhân dân thị trấn Khâm Đức _x000D__x000D_
 _x000D__x000D_
  tỉnh Quảng Nam")</f>
        <v>UBND Ủy ban nhân dân thị trấn Khâm Đức _x000D__x000D_
 _x000D__x000D_
  tỉnh Quảng Nam</v>
      </c>
      <c r="C1393" s="19" t="s">
        <v>12</v>
      </c>
      <c r="D1393" s="21"/>
      <c r="E1393" s="20" t="s">
        <v>14</v>
      </c>
      <c r="F1393" s="20" t="s">
        <v>14</v>
      </c>
      <c r="G1393" s="20" t="s">
        <v>14</v>
      </c>
      <c r="H1393" s="20" t="s">
        <v>14</v>
      </c>
      <c r="I1393" s="20"/>
      <c r="J1393" s="20"/>
      <c r="K1393" s="20"/>
      <c r="L1393" s="20"/>
      <c r="M1393" s="20"/>
      <c r="N1393" s="20"/>
      <c r="O1393" s="20"/>
      <c r="P1393" s="20"/>
      <c r="Q1393" s="20"/>
    </row>
    <row r="1394" spans="1:17" x14ac:dyDescent="0.25">
      <c r="A1394" s="17">
        <v>26393</v>
      </c>
      <c r="B1394" s="18" t="str">
        <f>HYPERLINK("https://www.facebook.com/policehalam/", "Công an thị trấn Hà Lam _x000D__x000D_
 _x000D__x000D_
  tỉnh Quảng Nam")</f>
        <v>Công an thị trấn Hà Lam _x000D__x000D_
 _x000D__x000D_
  tỉnh Quảng Nam</v>
      </c>
      <c r="C1394" s="19" t="s">
        <v>12</v>
      </c>
      <c r="D1394" s="21" t="s">
        <v>13</v>
      </c>
      <c r="E1394" s="20" t="s">
        <v>14</v>
      </c>
      <c r="F1394" s="20" t="s">
        <v>14</v>
      </c>
      <c r="G1394" s="20" t="s">
        <v>14</v>
      </c>
      <c r="H1394" s="20" t="s">
        <v>15</v>
      </c>
      <c r="I1394" s="20"/>
      <c r="J1394" s="20"/>
      <c r="K1394" s="20"/>
      <c r="L1394" s="20"/>
      <c r="M1394" s="20"/>
      <c r="N1394" s="20"/>
      <c r="O1394" s="20"/>
      <c r="P1394" s="20"/>
      <c r="Q1394" s="20"/>
    </row>
    <row r="1395" spans="1:17" x14ac:dyDescent="0.25">
      <c r="A1395" s="17">
        <v>26394</v>
      </c>
      <c r="B1395" s="18" t="str">
        <f>HYPERLINK("http://halam.thangbinh.quangnam.gov.vn/", "UBND Ủy ban nhân dân thị trấn Hà Lam _x000D__x000D_
 _x000D__x000D_
  tỉnh Quảng Nam")</f>
        <v>UBND Ủy ban nhân dân thị trấn Hà Lam _x000D__x000D_
 _x000D__x000D_
  tỉnh Quảng Nam</v>
      </c>
      <c r="C1395" s="19" t="s">
        <v>12</v>
      </c>
      <c r="D1395" s="21"/>
      <c r="E1395" s="20" t="s">
        <v>14</v>
      </c>
      <c r="F1395" s="20" t="s">
        <v>14</v>
      </c>
      <c r="G1395" s="20" t="s">
        <v>14</v>
      </c>
      <c r="H1395" s="20" t="s">
        <v>14</v>
      </c>
      <c r="I1395" s="20"/>
      <c r="J1395" s="20"/>
      <c r="K1395" s="20"/>
      <c r="L1395" s="20"/>
      <c r="M1395" s="20"/>
      <c r="N1395" s="20"/>
      <c r="O1395" s="20"/>
      <c r="P1395" s="20"/>
      <c r="Q1395" s="20"/>
    </row>
    <row r="1396" spans="1:17" x14ac:dyDescent="0.25">
      <c r="A1396" s="17">
        <v>26395</v>
      </c>
      <c r="B1396" s="18" t="str">
        <f>HYPERLINK("https://www.facebook.com/policetienky/", "Công an thị trấn Tiên Kỳ _x000D__x000D_
 _x000D__x000D_
  tỉnh Quảng Nam")</f>
        <v>Công an thị trấn Tiên Kỳ _x000D__x000D_
 _x000D__x000D_
  tỉnh Quảng Nam</v>
      </c>
      <c r="C1396" s="19" t="s">
        <v>12</v>
      </c>
      <c r="D1396" s="21" t="s">
        <v>13</v>
      </c>
      <c r="E1396" s="20" t="s">
        <v>14</v>
      </c>
      <c r="F1396" s="20" t="s">
        <v>14</v>
      </c>
      <c r="G1396" s="20" t="s">
        <v>14</v>
      </c>
      <c r="H1396" s="20" t="s">
        <v>15</v>
      </c>
      <c r="I1396" s="20"/>
      <c r="J1396" s="20"/>
      <c r="K1396" s="20"/>
      <c r="L1396" s="20"/>
      <c r="M1396" s="20"/>
      <c r="N1396" s="20"/>
      <c r="O1396" s="20"/>
      <c r="P1396" s="20"/>
      <c r="Q1396" s="20"/>
    </row>
    <row r="1397" spans="1:17" x14ac:dyDescent="0.25">
      <c r="A1397" s="17">
        <v>26396</v>
      </c>
      <c r="B1397" s="18" t="str">
        <f>HYPERLINK("http://tienky.tienphuoc.quangnam.gov.vn/Default.aspx?tabid=849&amp;tags=ubnd+th%E1%BB%8B+tr%E1%BA%A5n+ti%C3%AAn+k%E1%BB%B3", "UBND Ủy ban nhân dân thị trấn Tiên Kỳ _x000D__x000D_
 _x000D__x000D_
  tỉnh Quảng Nam")</f>
        <v>UBND Ủy ban nhân dân thị trấn Tiên Kỳ _x000D__x000D_
 _x000D__x000D_
  tỉnh Quảng Nam</v>
      </c>
      <c r="C1397" s="19" t="s">
        <v>12</v>
      </c>
      <c r="D1397" s="21"/>
      <c r="E1397" s="20" t="s">
        <v>14</v>
      </c>
      <c r="F1397" s="20" t="s">
        <v>14</v>
      </c>
      <c r="G1397" s="20" t="s">
        <v>14</v>
      </c>
      <c r="H1397" s="20" t="s">
        <v>14</v>
      </c>
      <c r="I1397" s="20"/>
      <c r="J1397" s="20"/>
      <c r="K1397" s="20"/>
      <c r="L1397" s="20"/>
      <c r="M1397" s="20"/>
      <c r="N1397" s="20"/>
      <c r="O1397" s="20"/>
      <c r="P1397" s="20"/>
      <c r="Q1397" s="20"/>
    </row>
    <row r="1398" spans="1:17" x14ac:dyDescent="0.25">
      <c r="A1398" s="17">
        <v>26397</v>
      </c>
      <c r="B1398" s="18" t="str">
        <f>HYPERLINK("https://www.facebook.com/policetramy/", "Công an thị trấn Trà My _x000D__x000D_
 _x000D__x000D_
  tỉnh Quảng Nam")</f>
        <v>Công an thị trấn Trà My _x000D__x000D_
 _x000D__x000D_
  tỉnh Quảng Nam</v>
      </c>
      <c r="C1398" s="19" t="s">
        <v>12</v>
      </c>
      <c r="D1398" s="21" t="s">
        <v>13</v>
      </c>
      <c r="E1398" s="20" t="s">
        <v>14</v>
      </c>
      <c r="F1398" s="20" t="s">
        <v>14</v>
      </c>
      <c r="G1398" s="20" t="s">
        <v>14</v>
      </c>
      <c r="H1398" s="20" t="s">
        <v>15</v>
      </c>
      <c r="I1398" s="20"/>
      <c r="J1398" s="20"/>
      <c r="K1398" s="20"/>
      <c r="L1398" s="20"/>
      <c r="M1398" s="20"/>
      <c r="N1398" s="20"/>
      <c r="O1398" s="20"/>
      <c r="P1398" s="20"/>
      <c r="Q1398" s="20"/>
    </row>
    <row r="1399" spans="1:17" x14ac:dyDescent="0.25">
      <c r="A1399" s="17">
        <v>26398</v>
      </c>
      <c r="B1399" s="18" t="str">
        <f>HYPERLINK("https://bactramy.quangnam.gov.vn/webcenter/portal/bactramy", "UBND Ủy ban nhân dân thị trấn Trà My _x000D__x000D_
 _x000D__x000D_
  tỉnh Quảng Nam")</f>
        <v>UBND Ủy ban nhân dân thị trấn Trà My _x000D__x000D_
 _x000D__x000D_
  tỉnh Quảng Nam</v>
      </c>
      <c r="C1399" s="19" t="s">
        <v>12</v>
      </c>
      <c r="D1399" s="21"/>
      <c r="E1399" s="20" t="s">
        <v>14</v>
      </c>
      <c r="F1399" s="20" t="s">
        <v>14</v>
      </c>
      <c r="G1399" s="20" t="s">
        <v>14</v>
      </c>
      <c r="H1399" s="20" t="s">
        <v>14</v>
      </c>
      <c r="I1399" s="20"/>
      <c r="J1399" s="20"/>
      <c r="K1399" s="20"/>
      <c r="L1399" s="20"/>
      <c r="M1399" s="20"/>
      <c r="N1399" s="20"/>
      <c r="O1399" s="20"/>
      <c r="P1399" s="20"/>
      <c r="Q1399" s="20"/>
    </row>
    <row r="1400" spans="1:17" x14ac:dyDescent="0.25">
      <c r="A1400" s="17">
        <v>26399</v>
      </c>
      <c r="B1400" s="18" t="str">
        <f>HYPERLINK("https://www.facebook.com/policettnuithanh/", "Công an thị trấn Núi Thành _x000D__x000D_
 _x000D__x000D_
  tỉnh Quảng Nam")</f>
        <v>Công an thị trấn Núi Thành _x000D__x000D_
 _x000D__x000D_
  tỉnh Quảng Nam</v>
      </c>
      <c r="C1400" s="19" t="s">
        <v>12</v>
      </c>
      <c r="D1400" s="21" t="s">
        <v>13</v>
      </c>
      <c r="E1400" s="20" t="s">
        <v>14</v>
      </c>
      <c r="F1400" s="20" t="s">
        <v>14</v>
      </c>
      <c r="G1400" s="20" t="s">
        <v>14</v>
      </c>
      <c r="H1400" s="20" t="s">
        <v>15</v>
      </c>
      <c r="I1400" s="20"/>
      <c r="J1400" s="20"/>
      <c r="K1400" s="20"/>
      <c r="L1400" s="20"/>
      <c r="M1400" s="20"/>
      <c r="N1400" s="20"/>
      <c r="O1400" s="20"/>
      <c r="P1400" s="20"/>
      <c r="Q1400" s="20"/>
    </row>
    <row r="1401" spans="1:17" x14ac:dyDescent="0.25">
      <c r="A1401" s="17">
        <v>26400</v>
      </c>
      <c r="B1401" s="18" t="str">
        <f>HYPERLINK("https://nuithanh.quangnam.gov.vn/webcenter/portal/nuithanh", "UBND Ủy ban nhân dân thị trấn Núi Thành _x000D__x000D_
 _x000D__x000D_
  tỉnh Quảng Nam")</f>
        <v>UBND Ủy ban nhân dân thị trấn Núi Thành _x000D__x000D_
 _x000D__x000D_
  tỉnh Quảng Nam</v>
      </c>
      <c r="C1401" s="19" t="s">
        <v>12</v>
      </c>
      <c r="D1401" s="21"/>
      <c r="E1401" s="20" t="s">
        <v>14</v>
      </c>
      <c r="F1401" s="20" t="s">
        <v>14</v>
      </c>
      <c r="G1401" s="20" t="s">
        <v>14</v>
      </c>
      <c r="H1401" s="20" t="s">
        <v>14</v>
      </c>
      <c r="I1401" s="20"/>
      <c r="J1401" s="20"/>
      <c r="K1401" s="20"/>
      <c r="L1401" s="20"/>
      <c r="M1401" s="20"/>
      <c r="N1401" s="20"/>
      <c r="O1401" s="20"/>
      <c r="P1401" s="20"/>
      <c r="Q1401" s="20"/>
    </row>
    <row r="1402" spans="1:17" x14ac:dyDescent="0.25">
      <c r="A1402" s="17">
        <v>26401</v>
      </c>
      <c r="B1402" s="18" t="str">
        <f>HYPERLINK("https://www.facebook.com/policephuthinh/", "Công an thị trấn Phú Thịnh _x000D__x000D_
 _x000D__x000D_
  tỉnh Quảng Nam")</f>
        <v>Công an thị trấn Phú Thịnh _x000D__x000D_
 _x000D__x000D_
  tỉnh Quảng Nam</v>
      </c>
      <c r="C1402" s="19" t="s">
        <v>12</v>
      </c>
      <c r="D1402" s="21" t="s">
        <v>13</v>
      </c>
      <c r="E1402" s="20" t="s">
        <v>14</v>
      </c>
      <c r="F1402" s="20" t="s">
        <v>14</v>
      </c>
      <c r="G1402" s="20" t="s">
        <v>14</v>
      </c>
      <c r="H1402" s="20" t="s">
        <v>15</v>
      </c>
      <c r="I1402" s="20"/>
      <c r="J1402" s="20"/>
      <c r="K1402" s="20"/>
      <c r="L1402" s="20"/>
      <c r="M1402" s="20"/>
      <c r="N1402" s="20"/>
      <c r="O1402" s="20"/>
      <c r="P1402" s="20"/>
      <c r="Q1402" s="20"/>
    </row>
    <row r="1403" spans="1:17" x14ac:dyDescent="0.25">
      <c r="A1403" s="17">
        <v>26402</v>
      </c>
      <c r="B1403" s="18" t="str">
        <f>HYPERLINK("https://phuninh.quangnam.gov.vn/webcenter/portal/phuninh/pages_danh-ba/", "UBND Ủy ban nhân dân thị trấn Phú Thịnh _x000D__x000D_
 _x000D__x000D_
  tỉnh Quảng Nam")</f>
        <v>UBND Ủy ban nhân dân thị trấn Phú Thịnh _x000D__x000D_
 _x000D__x000D_
  tỉnh Quảng Nam</v>
      </c>
      <c r="C1403" s="19" t="s">
        <v>12</v>
      </c>
      <c r="D1403" s="21"/>
      <c r="E1403" s="20" t="s">
        <v>14</v>
      </c>
      <c r="F1403" s="20" t="s">
        <v>14</v>
      </c>
      <c r="G1403" s="20" t="s">
        <v>14</v>
      </c>
      <c r="H1403" s="20" t="s">
        <v>14</v>
      </c>
      <c r="I1403" s="20"/>
      <c r="J1403" s="20"/>
      <c r="K1403" s="20"/>
      <c r="L1403" s="20"/>
      <c r="M1403" s="20"/>
      <c r="N1403" s="20"/>
      <c r="O1403" s="20"/>
      <c r="P1403" s="20"/>
      <c r="Q1403" s="20"/>
    </row>
    <row r="1404" spans="1:17" x14ac:dyDescent="0.25">
      <c r="A1404" s="17">
        <v>26403</v>
      </c>
      <c r="B1404" s="18" t="str">
        <f>HYPERLINK("https://www.facebook.com/p/C%C3%B4ng-an-th%E1%BB%8B-tr%E1%BA%A5n-H%E1%BB%93-X%C3%A1-100069246517834/", "Công an thị trấn Hồ Xá _x000D__x000D_
 _x000D__x000D_
  tỉnh Quảng Trị")</f>
        <v>Công an thị trấn Hồ Xá _x000D__x000D_
 _x000D__x000D_
  tỉnh Quảng Trị</v>
      </c>
      <c r="C1404" s="19" t="s">
        <v>12</v>
      </c>
      <c r="D1404" s="21" t="s">
        <v>13</v>
      </c>
      <c r="E1404" s="20" t="s">
        <v>14</v>
      </c>
      <c r="F1404" s="20" t="s">
        <v>14</v>
      </c>
      <c r="G1404" s="20" t="s">
        <v>14</v>
      </c>
      <c r="H1404" s="20" t="s">
        <v>15</v>
      </c>
      <c r="I1404" s="20"/>
      <c r="J1404" s="20"/>
      <c r="K1404" s="20"/>
      <c r="L1404" s="20"/>
      <c r="M1404" s="20"/>
      <c r="N1404" s="20"/>
      <c r="O1404" s="20"/>
      <c r="P1404" s="20"/>
      <c r="Q1404" s="20"/>
    </row>
    <row r="1405" spans="1:17" x14ac:dyDescent="0.25">
      <c r="A1405" s="17">
        <v>26404</v>
      </c>
      <c r="B1405" s="18" t="str">
        <f>HYPERLINK("https://tthoxa.vinhlinh.quangtri.gov.vn/", "UBND Ủy ban nhân dân thị trấn Hồ Xá _x000D__x000D_
 _x000D__x000D_
  tỉnh Quảng Trị")</f>
        <v>UBND Ủy ban nhân dân thị trấn Hồ Xá _x000D__x000D_
 _x000D__x000D_
  tỉnh Quảng Trị</v>
      </c>
      <c r="C1405" s="19" t="s">
        <v>12</v>
      </c>
      <c r="D1405" s="21"/>
      <c r="E1405" s="20" t="s">
        <v>14</v>
      </c>
      <c r="F1405" s="20" t="s">
        <v>14</v>
      </c>
      <c r="G1405" s="20" t="s">
        <v>14</v>
      </c>
      <c r="H1405" s="20" t="s">
        <v>14</v>
      </c>
      <c r="I1405" s="20"/>
      <c r="J1405" s="20"/>
      <c r="K1405" s="20"/>
      <c r="L1405" s="20"/>
      <c r="M1405" s="20"/>
      <c r="N1405" s="20"/>
      <c r="O1405" s="20"/>
      <c r="P1405" s="20"/>
      <c r="Q1405" s="20"/>
    </row>
    <row r="1406" spans="1:17" x14ac:dyDescent="0.25">
      <c r="A1406" s="17">
        <v>26405</v>
      </c>
      <c r="B1406" s="18" t="str">
        <f>HYPERLINK("https://www.facebook.com/p/ANTT-Th%E1%BB%8B-tr%E1%BA%A5n-C%E1%BB%ADa-T%C3%B9ng-100063539615188/", "Công an thị trấn Cửa Tùng _x000D__x000D_
 _x000D__x000D_
  tỉnh Quảng Trị")</f>
        <v>Công an thị trấn Cửa Tùng _x000D__x000D_
 _x000D__x000D_
  tỉnh Quảng Trị</v>
      </c>
      <c r="C1406" s="19" t="s">
        <v>12</v>
      </c>
      <c r="D1406" s="21" t="s">
        <v>13</v>
      </c>
      <c r="E1406" s="20" t="s">
        <v>14</v>
      </c>
      <c r="F1406" s="20" t="s">
        <v>14</v>
      </c>
      <c r="G1406" s="20" t="s">
        <v>14</v>
      </c>
      <c r="H1406" s="20" t="s">
        <v>15</v>
      </c>
      <c r="I1406" s="20"/>
      <c r="J1406" s="20"/>
      <c r="K1406" s="20"/>
      <c r="L1406" s="20"/>
      <c r="M1406" s="20"/>
      <c r="N1406" s="20"/>
      <c r="O1406" s="20"/>
      <c r="P1406" s="20"/>
      <c r="Q1406" s="20"/>
    </row>
    <row r="1407" spans="1:17" x14ac:dyDescent="0.25">
      <c r="A1407" s="17">
        <v>26406</v>
      </c>
      <c r="B1407" s="18" t="str">
        <f>HYPERLINK("https://ttcuatung.vinhlinh.quangtri.gov.vn/", "UBND Ủy ban nhân dân thị trấn Cửa Tùng _x000D__x000D_
 _x000D__x000D_
  tỉnh Quảng Trị")</f>
        <v>UBND Ủy ban nhân dân thị trấn Cửa Tùng _x000D__x000D_
 _x000D__x000D_
  tỉnh Quảng Trị</v>
      </c>
      <c r="C1407" s="19" t="s">
        <v>12</v>
      </c>
      <c r="D1407" s="21"/>
      <c r="E1407" s="20" t="s">
        <v>14</v>
      </c>
      <c r="F1407" s="20" t="s">
        <v>14</v>
      </c>
      <c r="G1407" s="20" t="s">
        <v>14</v>
      </c>
      <c r="H1407" s="20" t="s">
        <v>14</v>
      </c>
      <c r="I1407" s="20"/>
      <c r="J1407" s="20"/>
      <c r="K1407" s="20"/>
      <c r="L1407" s="20"/>
      <c r="M1407" s="20"/>
      <c r="N1407" s="20"/>
      <c r="O1407" s="20"/>
      <c r="P1407" s="20"/>
      <c r="Q1407" s="20"/>
    </row>
    <row r="1408" spans="1:17" x14ac:dyDescent="0.25">
      <c r="A1408" s="17">
        <v>26407</v>
      </c>
      <c r="B1408" s="18" t="str">
        <f>HYPERLINK("https://www.facebook.com/p/ANTT-Lao-B%E1%BA%A3o-100046755258295/", "Công an thị trấn Lao Bảo _x000D__x000D_
 _x000D__x000D_
  tỉnh Quảng Trị")</f>
        <v>Công an thị trấn Lao Bảo _x000D__x000D_
 _x000D__x000D_
  tỉnh Quảng Trị</v>
      </c>
      <c r="C1408" s="19" t="s">
        <v>12</v>
      </c>
      <c r="D1408" s="21" t="s">
        <v>13</v>
      </c>
      <c r="E1408" s="20" t="s">
        <v>14</v>
      </c>
      <c r="F1408" s="20" t="s">
        <v>14</v>
      </c>
      <c r="G1408" s="20" t="s">
        <v>14</v>
      </c>
      <c r="H1408" s="20" t="s">
        <v>15</v>
      </c>
      <c r="I1408" s="20"/>
      <c r="J1408" s="20"/>
      <c r="K1408" s="20"/>
      <c r="L1408" s="20"/>
      <c r="M1408" s="20"/>
      <c r="N1408" s="20"/>
      <c r="O1408" s="20"/>
      <c r="P1408" s="20"/>
      <c r="Q1408" s="20"/>
    </row>
    <row r="1409" spans="1:17" x14ac:dyDescent="0.25">
      <c r="A1409" s="17">
        <v>26408</v>
      </c>
      <c r="B1409" s="18" t="str">
        <f>HYPERLINK("https://ttlaobao.huonghoa.quangtri.gov.vn/", "UBND Ủy ban nhân dân thị trấn Lao Bảo _x000D__x000D_
 _x000D__x000D_
  tỉnh Quảng Trị")</f>
        <v>UBND Ủy ban nhân dân thị trấn Lao Bảo _x000D__x000D_
 _x000D__x000D_
  tỉnh Quảng Trị</v>
      </c>
      <c r="C1409" s="19" t="s">
        <v>12</v>
      </c>
      <c r="D1409" s="21"/>
      <c r="E1409" s="20" t="s">
        <v>14</v>
      </c>
      <c r="F1409" s="20" t="s">
        <v>14</v>
      </c>
      <c r="G1409" s="20" t="s">
        <v>14</v>
      </c>
      <c r="H1409" s="20" t="s">
        <v>14</v>
      </c>
      <c r="I1409" s="20"/>
      <c r="J1409" s="20"/>
      <c r="K1409" s="20"/>
      <c r="L1409" s="20"/>
      <c r="M1409" s="20"/>
      <c r="N1409" s="20"/>
      <c r="O1409" s="20"/>
      <c r="P1409" s="20"/>
      <c r="Q1409" s="20"/>
    </row>
    <row r="1410" spans="1:17" x14ac:dyDescent="0.25">
      <c r="A1410" s="17">
        <v>26409</v>
      </c>
      <c r="B1410" s="18" t="s">
        <v>294</v>
      </c>
      <c r="C1410" s="22" t="s">
        <v>14</v>
      </c>
      <c r="D1410" s="21" t="s">
        <v>13</v>
      </c>
      <c r="E1410" s="20" t="s">
        <v>14</v>
      </c>
      <c r="F1410" s="20" t="s">
        <v>14</v>
      </c>
      <c r="G1410" s="20" t="s">
        <v>14</v>
      </c>
      <c r="H1410" s="20" t="s">
        <v>15</v>
      </c>
      <c r="I1410" s="20"/>
      <c r="J1410" s="20"/>
      <c r="K1410" s="20"/>
      <c r="L1410" s="20"/>
      <c r="M1410" s="20"/>
      <c r="N1410" s="20"/>
      <c r="O1410" s="20"/>
      <c r="P1410" s="20"/>
      <c r="Q1410" s="20"/>
    </row>
    <row r="1411" spans="1:17" x14ac:dyDescent="0.25">
      <c r="A1411" s="17">
        <v>26410</v>
      </c>
      <c r="B1411" s="18" t="str">
        <f>HYPERLINK("https://ttgiolinh.giolinh.quangtri.gov.vn/", "UBND Ủy ban nhân dân thị trấn Gio Linh _x000D__x000D_
 _x000D__x000D_
  tỉnh Quảng Trị")</f>
        <v>UBND Ủy ban nhân dân thị trấn Gio Linh _x000D__x000D_
 _x000D__x000D_
  tỉnh Quảng Trị</v>
      </c>
      <c r="C1411" s="19" t="s">
        <v>12</v>
      </c>
      <c r="D1411" s="21"/>
      <c r="E1411" s="20" t="s">
        <v>14</v>
      </c>
      <c r="F1411" s="20" t="s">
        <v>14</v>
      </c>
      <c r="G1411" s="20" t="s">
        <v>14</v>
      </c>
      <c r="H1411" s="20" t="s">
        <v>14</v>
      </c>
      <c r="I1411" s="20"/>
      <c r="J1411" s="20"/>
      <c r="K1411" s="20"/>
      <c r="L1411" s="20"/>
      <c r="M1411" s="20"/>
      <c r="N1411" s="20"/>
      <c r="O1411" s="20"/>
      <c r="P1411" s="20"/>
      <c r="Q1411" s="20"/>
    </row>
    <row r="1412" spans="1:17" x14ac:dyDescent="0.25">
      <c r="A1412" s="17">
        <v>26411</v>
      </c>
      <c r="B1412" s="18" t="s">
        <v>295</v>
      </c>
      <c r="C1412" s="22" t="s">
        <v>14</v>
      </c>
      <c r="D1412" s="21" t="s">
        <v>13</v>
      </c>
      <c r="E1412" s="20" t="s">
        <v>14</v>
      </c>
      <c r="F1412" s="20" t="s">
        <v>14</v>
      </c>
      <c r="G1412" s="20" t="s">
        <v>14</v>
      </c>
      <c r="H1412" s="20" t="s">
        <v>15</v>
      </c>
      <c r="I1412" s="20"/>
      <c r="J1412" s="20"/>
      <c r="K1412" s="20"/>
      <c r="L1412" s="20"/>
      <c r="M1412" s="20"/>
      <c r="N1412" s="20"/>
      <c r="O1412" s="20"/>
      <c r="P1412" s="20"/>
      <c r="Q1412" s="20"/>
    </row>
    <row r="1413" spans="1:17" x14ac:dyDescent="0.25">
      <c r="A1413" s="17">
        <v>26412</v>
      </c>
      <c r="B1413" s="18" t="str">
        <f>HYPERLINK("https://ttcuaviet.giolinh.quangtri.gov.vn/", "UBND Ủy ban nhân dân thị trấn Cửa Việt _x000D__x000D_
 _x000D__x000D_
  tỉnh Quảng Trị")</f>
        <v>UBND Ủy ban nhân dân thị trấn Cửa Việt _x000D__x000D_
 _x000D__x000D_
  tỉnh Quảng Trị</v>
      </c>
      <c r="C1413" s="19" t="s">
        <v>12</v>
      </c>
      <c r="D1413" s="21"/>
      <c r="E1413" s="20" t="s">
        <v>14</v>
      </c>
      <c r="F1413" s="20" t="s">
        <v>14</v>
      </c>
      <c r="G1413" s="20" t="s">
        <v>14</v>
      </c>
      <c r="H1413" s="20" t="s">
        <v>14</v>
      </c>
      <c r="I1413" s="20"/>
      <c r="J1413" s="20"/>
      <c r="K1413" s="20"/>
      <c r="L1413" s="20"/>
      <c r="M1413" s="20"/>
      <c r="N1413" s="20"/>
      <c r="O1413" s="20"/>
      <c r="P1413" s="20"/>
      <c r="Q1413" s="20"/>
    </row>
    <row r="1414" spans="1:17" x14ac:dyDescent="0.25">
      <c r="A1414" s="17">
        <v>26413</v>
      </c>
      <c r="B1414" s="18" t="str">
        <f>HYPERLINK("https://www.facebook.com/p/ANTT-Th%E1%BB%8B-tr%E1%BA%A5n-%C3%81i-T%E1%BB%AD-100062091741630/", "Công an thị trấn Ái Tử _x000D__x000D_
 _x000D__x000D_
  tỉnh Quảng Trị")</f>
        <v>Công an thị trấn Ái Tử _x000D__x000D_
 _x000D__x000D_
  tỉnh Quảng Trị</v>
      </c>
      <c r="C1414" s="19" t="s">
        <v>12</v>
      </c>
      <c r="D1414" s="21" t="s">
        <v>13</v>
      </c>
      <c r="E1414" s="20" t="s">
        <v>14</v>
      </c>
      <c r="F1414" s="20" t="s">
        <v>14</v>
      </c>
      <c r="G1414" s="20" t="s">
        <v>14</v>
      </c>
      <c r="H1414" s="20" t="s">
        <v>15</v>
      </c>
      <c r="I1414" s="20"/>
      <c r="J1414" s="20"/>
      <c r="K1414" s="20"/>
      <c r="L1414" s="20"/>
      <c r="M1414" s="20"/>
      <c r="N1414" s="20"/>
      <c r="O1414" s="20"/>
      <c r="P1414" s="20"/>
      <c r="Q1414" s="20"/>
    </row>
    <row r="1415" spans="1:17" x14ac:dyDescent="0.25">
      <c r="A1415" s="17">
        <v>26414</v>
      </c>
      <c r="B1415" s="18" t="str">
        <f>HYPERLINK("https://ttaitu.trieuphong.quangtri.gov.vn/", "UBND Ủy ban nhân dân thị trấn Ái Tử _x000D__x000D_
 _x000D__x000D_
  tỉnh Quảng Trị")</f>
        <v>UBND Ủy ban nhân dân thị trấn Ái Tử _x000D__x000D_
 _x000D__x000D_
  tỉnh Quảng Trị</v>
      </c>
      <c r="C1415" s="19" t="s">
        <v>12</v>
      </c>
      <c r="D1415" s="21"/>
      <c r="E1415" s="20" t="s">
        <v>14</v>
      </c>
      <c r="F1415" s="20" t="s">
        <v>14</v>
      </c>
      <c r="G1415" s="20" t="s">
        <v>14</v>
      </c>
      <c r="H1415" s="20" t="s">
        <v>14</v>
      </c>
      <c r="I1415" s="20"/>
      <c r="J1415" s="20"/>
      <c r="K1415" s="20"/>
      <c r="L1415" s="20"/>
      <c r="M1415" s="20"/>
      <c r="N1415" s="20"/>
      <c r="O1415" s="20"/>
      <c r="P1415" s="20"/>
      <c r="Q1415" s="20"/>
    </row>
    <row r="1416" spans="1:17" x14ac:dyDescent="0.25">
      <c r="A1416" s="17">
        <v>26415</v>
      </c>
      <c r="B1416" s="18" t="s">
        <v>296</v>
      </c>
      <c r="C1416" s="22" t="s">
        <v>14</v>
      </c>
      <c r="D1416" s="21" t="s">
        <v>13</v>
      </c>
      <c r="E1416" s="20" t="s">
        <v>14</v>
      </c>
      <c r="F1416" s="20" t="s">
        <v>14</v>
      </c>
      <c r="G1416" s="20" t="s">
        <v>14</v>
      </c>
      <c r="H1416" s="20" t="s">
        <v>15</v>
      </c>
      <c r="I1416" s="20"/>
      <c r="J1416" s="20"/>
      <c r="K1416" s="20"/>
      <c r="L1416" s="20"/>
      <c r="M1416" s="20"/>
      <c r="N1416" s="20"/>
      <c r="O1416" s="20"/>
      <c r="P1416" s="20"/>
      <c r="Q1416" s="20"/>
    </row>
    <row r="1417" spans="1:17" x14ac:dyDescent="0.25">
      <c r="A1417" s="17">
        <v>26416</v>
      </c>
      <c r="B1417" s="18" t="str">
        <f>HYPERLINK("https://mytu.soctrang.gov.vn/huyenmytu/1304/33055/62316/382362/Tin-thoi-su/Le-cong-bo-Quyet-dinh-ve-cong-tac-can-bo-tai-thi-tran-Huynh-Huu-Nghia.aspx", "UBND Ủy ban nhân dân thị trấn Huỳnh Hữu Nghĩa _x000D__x000D_
 _x000D__x000D_
  tỉnh Sóc Trăng")</f>
        <v>UBND Ủy ban nhân dân thị trấn Huỳnh Hữu Nghĩa _x000D__x000D_
 _x000D__x000D_
  tỉnh Sóc Trăng</v>
      </c>
      <c r="C1417" s="19" t="s">
        <v>12</v>
      </c>
      <c r="D1417" s="21"/>
      <c r="E1417" s="20" t="s">
        <v>14</v>
      </c>
      <c r="F1417" s="20" t="s">
        <v>14</v>
      </c>
      <c r="G1417" s="20" t="s">
        <v>14</v>
      </c>
      <c r="H1417" s="20" t="s">
        <v>14</v>
      </c>
      <c r="I1417" s="20"/>
      <c r="J1417" s="20"/>
      <c r="K1417" s="20"/>
      <c r="L1417" s="20"/>
      <c r="M1417" s="20"/>
      <c r="N1417" s="20"/>
      <c r="O1417" s="20"/>
      <c r="P1417" s="20"/>
      <c r="Q1417" s="20"/>
    </row>
    <row r="1418" spans="1:17" x14ac:dyDescent="0.25">
      <c r="A1418" s="17">
        <v>26417</v>
      </c>
      <c r="B1418" s="18" t="str">
        <f>HYPERLINK("https://www.facebook.com/Police.TanBien/", "Công an thị trấn Tân Biên _x000D__x000D_
 _x000D__x000D_
  tỉnh TÂY NINH")</f>
        <v>Công an thị trấn Tân Biên _x000D__x000D_
 _x000D__x000D_
  tỉnh TÂY NINH</v>
      </c>
      <c r="C1418" s="19" t="s">
        <v>12</v>
      </c>
      <c r="D1418" s="21" t="s">
        <v>13</v>
      </c>
      <c r="E1418" s="20" t="s">
        <v>14</v>
      </c>
      <c r="F1418" s="20" t="s">
        <v>14</v>
      </c>
      <c r="G1418" s="20" t="s">
        <v>14</v>
      </c>
      <c r="H1418" s="20" t="s">
        <v>15</v>
      </c>
      <c r="I1418" s="20"/>
      <c r="J1418" s="20"/>
      <c r="K1418" s="20"/>
      <c r="L1418" s="20"/>
      <c r="M1418" s="20"/>
      <c r="N1418" s="20"/>
      <c r="O1418" s="20"/>
      <c r="P1418" s="20"/>
      <c r="Q1418" s="20"/>
    </row>
    <row r="1419" spans="1:17" x14ac:dyDescent="0.25">
      <c r="A1419" s="17">
        <v>26418</v>
      </c>
      <c r="B1419" s="18" t="str">
        <f>HYPERLINK("https://tanbien.tayninh.gov.vn/", "UBND Ủy ban nhân dân thị trấn Tân Biên _x000D__x000D_
 _x000D__x000D_
  tỉnh TÂY NINH")</f>
        <v>UBND Ủy ban nhân dân thị trấn Tân Biên _x000D__x000D_
 _x000D__x000D_
  tỉnh TÂY NINH</v>
      </c>
      <c r="C1419" s="19" t="s">
        <v>12</v>
      </c>
      <c r="D1419" s="21"/>
      <c r="E1419" s="20" t="s">
        <v>14</v>
      </c>
      <c r="F1419" s="20" t="s">
        <v>14</v>
      </c>
      <c r="G1419" s="20" t="s">
        <v>14</v>
      </c>
      <c r="H1419" s="20" t="s">
        <v>14</v>
      </c>
      <c r="I1419" s="20"/>
      <c r="J1419" s="20"/>
      <c r="K1419" s="20"/>
      <c r="L1419" s="20"/>
      <c r="M1419" s="20"/>
      <c r="N1419" s="20"/>
      <c r="O1419" s="20"/>
      <c r="P1419" s="20"/>
      <c r="Q1419" s="20"/>
    </row>
    <row r="1420" spans="1:17" x14ac:dyDescent="0.25">
      <c r="A1420" s="17">
        <v>26419</v>
      </c>
      <c r="B1420" s="18" t="str">
        <f>HYPERLINK("https://www.facebook.com/huunuoi.qlhcd20s/?locale=vi_VN", "Công an thị trấn Tân Châu _x000D__x000D_
 _x000D__x000D_
  tỉnh TÂY NINH")</f>
        <v>Công an thị trấn Tân Châu _x000D__x000D_
 _x000D__x000D_
  tỉnh TÂY NINH</v>
      </c>
      <c r="C1420" s="19" t="s">
        <v>12</v>
      </c>
      <c r="D1420" s="21" t="s">
        <v>13</v>
      </c>
      <c r="E1420" s="20" t="s">
        <v>14</v>
      </c>
      <c r="F1420" s="20" t="s">
        <v>14</v>
      </c>
      <c r="G1420" s="20" t="s">
        <v>14</v>
      </c>
      <c r="H1420" s="20" t="s">
        <v>15</v>
      </c>
      <c r="I1420" s="20"/>
      <c r="J1420" s="20"/>
      <c r="K1420" s="20"/>
      <c r="L1420" s="20"/>
      <c r="M1420" s="20"/>
      <c r="N1420" s="20"/>
      <c r="O1420" s="20"/>
      <c r="P1420" s="20"/>
      <c r="Q1420" s="20"/>
    </row>
    <row r="1421" spans="1:17" x14ac:dyDescent="0.25">
      <c r="A1421" s="17">
        <v>26420</v>
      </c>
      <c r="B1421" s="18" t="str">
        <f>HYPERLINK("https://tanchau.tayninh.gov.vn/", "UBND Ủy ban nhân dân thị trấn Tân Châu _x000D__x000D_
 _x000D__x000D_
  tỉnh TÂY NINH")</f>
        <v>UBND Ủy ban nhân dân thị trấn Tân Châu _x000D__x000D_
 _x000D__x000D_
  tỉnh TÂY NINH</v>
      </c>
      <c r="C1421" s="19" t="s">
        <v>12</v>
      </c>
      <c r="D1421" s="21"/>
      <c r="E1421" s="20" t="s">
        <v>14</v>
      </c>
      <c r="F1421" s="20" t="s">
        <v>14</v>
      </c>
      <c r="G1421" s="20" t="s">
        <v>14</v>
      </c>
      <c r="H1421" s="20" t="s">
        <v>14</v>
      </c>
      <c r="I1421" s="20"/>
      <c r="J1421" s="20"/>
      <c r="K1421" s="20"/>
      <c r="L1421" s="20"/>
      <c r="M1421" s="20"/>
      <c r="N1421" s="20"/>
      <c r="O1421" s="20"/>
      <c r="P1421" s="20"/>
      <c r="Q1421" s="20"/>
    </row>
    <row r="1422" spans="1:17" x14ac:dyDescent="0.25">
      <c r="A1422" s="17">
        <v>26421</v>
      </c>
      <c r="B1422" s="18" t="str">
        <f>HYPERLINK("https://www.facebook.com/p/C%C3%B4ng-an-D%C6%B0%C6%A1ng-Minh-Ch%C3%A2u-100064300770703/", "Công an thị trấn Dương Minh Châu _x000D__x000D_
 _x000D__x000D_
  tỉnh TÂY NINH")</f>
        <v>Công an thị trấn Dương Minh Châu _x000D__x000D_
 _x000D__x000D_
  tỉnh TÂY NINH</v>
      </c>
      <c r="C1422" s="19" t="s">
        <v>12</v>
      </c>
      <c r="D1422" s="21" t="s">
        <v>13</v>
      </c>
      <c r="E1422" s="20" t="s">
        <v>14</v>
      </c>
      <c r="F1422" s="20" t="s">
        <v>14</v>
      </c>
      <c r="G1422" s="20" t="s">
        <v>14</v>
      </c>
      <c r="H1422" s="20" t="s">
        <v>15</v>
      </c>
      <c r="I1422" s="20"/>
      <c r="J1422" s="20"/>
      <c r="K1422" s="20"/>
      <c r="L1422" s="20"/>
      <c r="M1422" s="20"/>
      <c r="N1422" s="20"/>
      <c r="O1422" s="20"/>
      <c r="P1422" s="20"/>
      <c r="Q1422" s="20"/>
    </row>
    <row r="1423" spans="1:17" x14ac:dyDescent="0.25">
      <c r="A1423" s="17">
        <v>26422</v>
      </c>
      <c r="B1423" s="18" t="str">
        <f>HYPERLINK("https://duongminhchau.tayninh.gov.vn/", "UBND Ủy ban nhân dân thị trấn Dương Minh Châu _x000D__x000D_
 _x000D__x000D_
  tỉnh TÂY NINH")</f>
        <v>UBND Ủy ban nhân dân thị trấn Dương Minh Châu _x000D__x000D_
 _x000D__x000D_
  tỉnh TÂY NINH</v>
      </c>
      <c r="C1423" s="19" t="s">
        <v>12</v>
      </c>
      <c r="D1423" s="21"/>
      <c r="E1423" s="20" t="s">
        <v>14</v>
      </c>
      <c r="F1423" s="20" t="s">
        <v>14</v>
      </c>
      <c r="G1423" s="20" t="s">
        <v>14</v>
      </c>
      <c r="H1423" s="20" t="s">
        <v>14</v>
      </c>
      <c r="I1423" s="20"/>
      <c r="J1423" s="20"/>
      <c r="K1423" s="20"/>
      <c r="L1423" s="20"/>
      <c r="M1423" s="20"/>
      <c r="N1423" s="20"/>
      <c r="O1423" s="20"/>
      <c r="P1423" s="20"/>
      <c r="Q1423" s="20"/>
    </row>
    <row r="1424" spans="1:17" x14ac:dyDescent="0.25">
      <c r="A1424" s="17">
        <v>26423</v>
      </c>
      <c r="B1424" s="18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1424" s="19" t="s">
        <v>12</v>
      </c>
      <c r="D1424" s="21" t="s">
        <v>13</v>
      </c>
      <c r="E1424" s="20" t="s">
        <v>14</v>
      </c>
      <c r="F1424" s="20" t="s">
        <v>14</v>
      </c>
      <c r="G1424" s="20" t="s">
        <v>14</v>
      </c>
      <c r="H1424" s="20" t="s">
        <v>15</v>
      </c>
      <c r="I1424" s="20"/>
      <c r="J1424" s="20"/>
      <c r="K1424" s="20"/>
      <c r="L1424" s="20"/>
      <c r="M1424" s="20"/>
      <c r="N1424" s="20"/>
      <c r="O1424" s="20"/>
      <c r="P1424" s="20"/>
      <c r="Q1424" s="20"/>
    </row>
    <row r="1425" spans="1:17" x14ac:dyDescent="0.25">
      <c r="A1425" s="17">
        <v>26424</v>
      </c>
      <c r="B1425" s="18" t="str">
        <f>HYPERLINK("https://chauthanh.tayninh.gov.vn/", "UBND Ủy ban nhân dân thị trấn Châu Thành tỉnh TÂY NINH")</f>
        <v>UBND Ủy ban nhân dân thị trấn Châu Thành tỉnh TÂY NINH</v>
      </c>
      <c r="C1425" s="19" t="s">
        <v>12</v>
      </c>
      <c r="D1425" s="21"/>
      <c r="E1425" s="20" t="s">
        <v>14</v>
      </c>
      <c r="F1425" s="20" t="s">
        <v>14</v>
      </c>
      <c r="G1425" s="20" t="s">
        <v>14</v>
      </c>
      <c r="H1425" s="20" t="s">
        <v>14</v>
      </c>
      <c r="I1425" s="20"/>
      <c r="J1425" s="20"/>
      <c r="K1425" s="20"/>
      <c r="L1425" s="20"/>
      <c r="M1425" s="20"/>
      <c r="N1425" s="20"/>
      <c r="O1425" s="20"/>
      <c r="P1425" s="20"/>
      <c r="Q1425" s="20"/>
    </row>
    <row r="1426" spans="1:17" x14ac:dyDescent="0.25">
      <c r="A1426" s="17">
        <v>26425</v>
      </c>
      <c r="B1426" s="18" t="str">
        <f>HYPERLINK("https://www.facebook.com/p/C%C3%B4ng-an-th%E1%BB%8B-tr%E1%BA%A5n-G%C3%B2-D%E1%BA%A7u-100070279838313/", "Công an thị trấn Gò Dầu _x000D__x000D_
 _x000D__x000D_
  tỉnh TÂY NINH")</f>
        <v>Công an thị trấn Gò Dầu _x000D__x000D_
 _x000D__x000D_
  tỉnh TÂY NINH</v>
      </c>
      <c r="C1426" s="19" t="s">
        <v>12</v>
      </c>
      <c r="D1426" s="21" t="s">
        <v>13</v>
      </c>
      <c r="E1426" s="20" t="s">
        <v>14</v>
      </c>
      <c r="F1426" s="20" t="s">
        <v>14</v>
      </c>
      <c r="G1426" s="20" t="s">
        <v>14</v>
      </c>
      <c r="H1426" s="20" t="s">
        <v>15</v>
      </c>
      <c r="I1426" s="20"/>
      <c r="J1426" s="20"/>
      <c r="K1426" s="20"/>
      <c r="L1426" s="20"/>
      <c r="M1426" s="20"/>
      <c r="N1426" s="20"/>
      <c r="O1426" s="20"/>
      <c r="P1426" s="20"/>
      <c r="Q1426" s="20"/>
    </row>
    <row r="1427" spans="1:17" x14ac:dyDescent="0.25">
      <c r="A1427" s="17">
        <v>26426</v>
      </c>
      <c r="B1427" s="18" t="str">
        <f>HYPERLINK("https://godau.tayninh.gov.vn/vi/page/Uy-ban-nhan-dan-Thi-Tran.html", "UBND Ủy ban nhân dân thị trấn Gò Dầu _x000D__x000D_
 _x000D__x000D_
  tỉnh TÂY NINH")</f>
        <v>UBND Ủy ban nhân dân thị trấn Gò Dầu _x000D__x000D_
 _x000D__x000D_
  tỉnh TÂY NINH</v>
      </c>
      <c r="C1427" s="19" t="s">
        <v>12</v>
      </c>
      <c r="D1427" s="21"/>
      <c r="E1427" s="20" t="s">
        <v>14</v>
      </c>
      <c r="F1427" s="20" t="s">
        <v>14</v>
      </c>
      <c r="G1427" s="20" t="s">
        <v>14</v>
      </c>
      <c r="H1427" s="20" t="s">
        <v>14</v>
      </c>
      <c r="I1427" s="20"/>
      <c r="J1427" s="20"/>
      <c r="K1427" s="20"/>
      <c r="L1427" s="20"/>
      <c r="M1427" s="20"/>
      <c r="N1427" s="20"/>
      <c r="O1427" s="20"/>
      <c r="P1427" s="20"/>
      <c r="Q1427" s="20"/>
    </row>
    <row r="1428" spans="1:17" x14ac:dyDescent="0.25">
      <c r="A1428" s="17">
        <v>26427</v>
      </c>
      <c r="B1428" s="18" t="str">
        <f>HYPERLINK("https://www.facebook.com/conganbencau/?locale=vi_VN", "Công an thị trấn Bến Cầu _x000D__x000D_
 _x000D__x000D_
  tỉnh TÂY NINH")</f>
        <v>Công an thị trấn Bến Cầu _x000D__x000D_
 _x000D__x000D_
  tỉnh TÂY NINH</v>
      </c>
      <c r="C1428" s="19" t="s">
        <v>12</v>
      </c>
      <c r="D1428" s="21" t="s">
        <v>13</v>
      </c>
      <c r="E1428" s="20" t="s">
        <v>14</v>
      </c>
      <c r="F1428" s="20" t="s">
        <v>14</v>
      </c>
      <c r="G1428" s="20" t="s">
        <v>14</v>
      </c>
      <c r="H1428" s="20" t="s">
        <v>15</v>
      </c>
      <c r="I1428" s="20"/>
      <c r="J1428" s="20"/>
      <c r="K1428" s="20"/>
      <c r="L1428" s="20"/>
      <c r="M1428" s="20"/>
      <c r="N1428" s="20"/>
      <c r="O1428" s="20"/>
      <c r="P1428" s="20"/>
      <c r="Q1428" s="20"/>
    </row>
    <row r="1429" spans="1:17" x14ac:dyDescent="0.25">
      <c r="A1429" s="17">
        <v>26428</v>
      </c>
      <c r="B1429" s="18" t="str">
        <f>HYPERLINK("https://bencau.tayninh.gov.vn/", "UBND Ủy ban nhân dân thị trấn Bến Cầu _x000D__x000D_
 _x000D__x000D_
  tỉnh TÂY NINH")</f>
        <v>UBND Ủy ban nhân dân thị trấn Bến Cầu _x000D__x000D_
 _x000D__x000D_
  tỉnh TÂY NINH</v>
      </c>
      <c r="C1429" s="19" t="s">
        <v>12</v>
      </c>
      <c r="D1429" s="21"/>
      <c r="E1429" s="20" t="s">
        <v>14</v>
      </c>
      <c r="F1429" s="20" t="s">
        <v>14</v>
      </c>
      <c r="G1429" s="20" t="s">
        <v>14</v>
      </c>
      <c r="H1429" s="20" t="s">
        <v>14</v>
      </c>
      <c r="I1429" s="20"/>
      <c r="J1429" s="20"/>
      <c r="K1429" s="20"/>
      <c r="L1429" s="20"/>
      <c r="M1429" s="20"/>
      <c r="N1429" s="20"/>
      <c r="O1429" s="20"/>
      <c r="P1429" s="20"/>
      <c r="Q1429" s="20"/>
    </row>
    <row r="1430" spans="1:17" x14ac:dyDescent="0.25">
      <c r="A1430" s="17">
        <v>26429</v>
      </c>
      <c r="B1430" s="18" t="str">
        <f>HYPERLINK("https://www.facebook.com/p/C%C3%B4ng-an-th%E1%BB%8B-tr%E1%BA%A5n-C%C3%A1i-B%C3%A8-100077060963854/", "Công an thị trấn Cái Bè _x000D__x000D_
 _x000D__x000D_
  tỉnh TIỀN GIANG")</f>
        <v>Công an thị trấn Cái Bè _x000D__x000D_
 _x000D__x000D_
  tỉnh TIỀN GIANG</v>
      </c>
      <c r="C1430" s="19" t="s">
        <v>12</v>
      </c>
      <c r="D1430" s="21" t="s">
        <v>13</v>
      </c>
      <c r="E1430" s="20" t="s">
        <v>14</v>
      </c>
      <c r="F1430" s="20" t="s">
        <v>14</v>
      </c>
      <c r="G1430" s="20" t="s">
        <v>14</v>
      </c>
      <c r="H1430" s="20" t="s">
        <v>15</v>
      </c>
      <c r="I1430" s="20"/>
      <c r="J1430" s="20"/>
      <c r="K1430" s="20"/>
      <c r="L1430" s="20"/>
      <c r="M1430" s="20"/>
      <c r="N1430" s="20"/>
      <c r="O1430" s="20"/>
      <c r="P1430" s="20"/>
      <c r="Q1430" s="20"/>
    </row>
    <row r="1431" spans="1:17" x14ac:dyDescent="0.25">
      <c r="A1431" s="17">
        <v>26430</v>
      </c>
      <c r="B1431" s="18" t="str">
        <f>HYPERLINK("https://caibe.tiengiang.gov.vn/", "UBND Ủy ban nhân dân thị trấn Cái Bè _x000D__x000D_
 _x000D__x000D_
  tỉnh TIỀN GIANG")</f>
        <v>UBND Ủy ban nhân dân thị trấn Cái Bè _x000D__x000D_
 _x000D__x000D_
  tỉnh TIỀN GIANG</v>
      </c>
      <c r="C1431" s="19" t="s">
        <v>12</v>
      </c>
      <c r="D1431" s="21"/>
      <c r="E1431" s="20" t="s">
        <v>14</v>
      </c>
      <c r="F1431" s="20" t="s">
        <v>14</v>
      </c>
      <c r="G1431" s="20" t="s">
        <v>14</v>
      </c>
      <c r="H1431" s="20" t="s">
        <v>14</v>
      </c>
      <c r="I1431" s="20"/>
      <c r="J1431" s="20"/>
      <c r="K1431" s="20"/>
      <c r="L1431" s="20"/>
      <c r="M1431" s="20"/>
      <c r="N1431" s="20"/>
      <c r="O1431" s="20"/>
      <c r="P1431" s="20"/>
      <c r="Q1431" s="20"/>
    </row>
    <row r="1432" spans="1:17" x14ac:dyDescent="0.25">
      <c r="A1432" s="17">
        <v>26431</v>
      </c>
      <c r="B1432" s="18" t="str">
        <f>HYPERLINK("https://www.facebook.com/conganthitrantanhiep/", "Công an thị trấn Tân Hiệp tỉnh TIỀN GIANG")</f>
        <v>Công an thị trấn Tân Hiệp tỉnh TIỀN GIANG</v>
      </c>
      <c r="C1432" s="19" t="s">
        <v>12</v>
      </c>
      <c r="D1432" s="21" t="s">
        <v>13</v>
      </c>
      <c r="E1432" s="20" t="s">
        <v>14</v>
      </c>
      <c r="F1432" s="20" t="s">
        <v>14</v>
      </c>
      <c r="G1432" s="20" t="s">
        <v>14</v>
      </c>
      <c r="H1432" s="20" t="s">
        <v>15</v>
      </c>
      <c r="I1432" s="20"/>
      <c r="J1432" s="20"/>
      <c r="K1432" s="20"/>
      <c r="L1432" s="20"/>
      <c r="M1432" s="20"/>
      <c r="N1432" s="20"/>
      <c r="O1432" s="20"/>
      <c r="P1432" s="20"/>
      <c r="Q1432" s="20"/>
    </row>
    <row r="1433" spans="1:17" x14ac:dyDescent="0.25">
      <c r="A1433" s="17">
        <v>26432</v>
      </c>
      <c r="B1433" s="18" t="str">
        <f>HYPERLINK("https://chauthanh.tiengiang.gov.vn/thi-tran-tan-hiep", "UBND Ủy ban nhân dân thị trấn Tân Hiệp tỉnh TIỀN GIANG")</f>
        <v>UBND Ủy ban nhân dân thị trấn Tân Hiệp tỉnh TIỀN GIANG</v>
      </c>
      <c r="C1433" s="19" t="s">
        <v>12</v>
      </c>
      <c r="D1433" s="21"/>
      <c r="E1433" s="20" t="s">
        <v>14</v>
      </c>
      <c r="F1433" s="20" t="s">
        <v>14</v>
      </c>
      <c r="G1433" s="20" t="s">
        <v>14</v>
      </c>
      <c r="H1433" s="20" t="s">
        <v>14</v>
      </c>
      <c r="I1433" s="20"/>
      <c r="J1433" s="20"/>
      <c r="K1433" s="20"/>
      <c r="L1433" s="20"/>
      <c r="M1433" s="20"/>
      <c r="N1433" s="20"/>
      <c r="O1433" s="20"/>
      <c r="P1433" s="20"/>
      <c r="Q1433" s="20"/>
    </row>
    <row r="1434" spans="1:17" x14ac:dyDescent="0.25">
      <c r="A1434" s="17">
        <v>26433</v>
      </c>
      <c r="B1434" s="18" t="str">
        <f>HYPERLINK("https://www.facebook.com/alohacanglong/", "Công an thị trấn Càng Long _x000D__x000D_
 _x000D__x000D_
  tỉnh Bến Tre")</f>
        <v>Công an thị trấn Càng Long _x000D__x000D_
 _x000D__x000D_
  tỉnh Bến Tre</v>
      </c>
      <c r="C1434" s="19" t="s">
        <v>12</v>
      </c>
      <c r="D1434" s="21" t="s">
        <v>13</v>
      </c>
      <c r="E1434" s="20" t="s">
        <v>14</v>
      </c>
      <c r="F1434" s="20" t="s">
        <v>14</v>
      </c>
      <c r="G1434" s="20" t="s">
        <v>14</v>
      </c>
      <c r="H1434" s="20" t="s">
        <v>15</v>
      </c>
      <c r="I1434" s="20"/>
      <c r="J1434" s="20"/>
      <c r="K1434" s="20"/>
      <c r="L1434" s="20"/>
      <c r="M1434" s="20"/>
      <c r="N1434" s="20"/>
      <c r="O1434" s="20"/>
      <c r="P1434" s="20"/>
      <c r="Q1434" s="20"/>
    </row>
    <row r="1435" spans="1:17" x14ac:dyDescent="0.25">
      <c r="A1435" s="17">
        <v>26434</v>
      </c>
      <c r="B1435" s="18" t="str">
        <f>HYPERLINK("https://sxd.travinh.gov.vn/tin-noi-bat/hoi-nghi-cong-bo-do-an-quy-hoach-chung-thanh-pho-tra-vinh-mo-rong-den-nam-2045-698702", "UBND Ủy ban nhân dân thị trấn Càng Long _x000D__x000D_
 _x000D__x000D_
  tỉnh Bến Tre")</f>
        <v>UBND Ủy ban nhân dân thị trấn Càng Long _x000D__x000D_
 _x000D__x000D_
  tỉnh Bến Tre</v>
      </c>
      <c r="C1435" s="19" t="s">
        <v>12</v>
      </c>
      <c r="D1435" s="21"/>
      <c r="E1435" s="20" t="s">
        <v>14</v>
      </c>
      <c r="F1435" s="20" t="s">
        <v>14</v>
      </c>
      <c r="G1435" s="20" t="s">
        <v>14</v>
      </c>
      <c r="H1435" s="20" t="s">
        <v>14</v>
      </c>
      <c r="I1435" s="20"/>
      <c r="J1435" s="20"/>
      <c r="K1435" s="20"/>
      <c r="L1435" s="20"/>
      <c r="M1435" s="20"/>
      <c r="N1435" s="20"/>
      <c r="O1435" s="20"/>
      <c r="P1435" s="20"/>
      <c r="Q1435" s="20"/>
    </row>
    <row r="1436" spans="1:17" x14ac:dyDescent="0.25">
      <c r="A1436" s="17">
        <v>26435</v>
      </c>
      <c r="B1436" s="18" t="s">
        <v>133</v>
      </c>
      <c r="C1436" s="22" t="s">
        <v>14</v>
      </c>
      <c r="D1436" s="21" t="s">
        <v>13</v>
      </c>
      <c r="E1436" s="20" t="s">
        <v>14</v>
      </c>
      <c r="F1436" s="20" t="s">
        <v>14</v>
      </c>
      <c r="G1436" s="20" t="s">
        <v>14</v>
      </c>
      <c r="H1436" s="20" t="s">
        <v>15</v>
      </c>
      <c r="I1436" s="20"/>
      <c r="J1436" s="20"/>
      <c r="K1436" s="20"/>
      <c r="L1436" s="20"/>
      <c r="M1436" s="20"/>
      <c r="N1436" s="20"/>
      <c r="O1436" s="20"/>
      <c r="P1436" s="20"/>
      <c r="Q1436" s="20"/>
    </row>
    <row r="1437" spans="1:17" x14ac:dyDescent="0.25">
      <c r="A1437" s="17">
        <v>26436</v>
      </c>
      <c r="B1437" s="18" t="str">
        <f>HYPERLINK("https://cauke.travinh.gov.vn/", "UBND Ủy ban nhân dân thị trấn Cầu Kè tỉnh Trà Vinh")</f>
        <v>UBND Ủy ban nhân dân thị trấn Cầu Kè tỉnh Trà Vinh</v>
      </c>
      <c r="C1437" s="19" t="s">
        <v>12</v>
      </c>
      <c r="D1437" s="21"/>
      <c r="E1437" s="20" t="s">
        <v>14</v>
      </c>
      <c r="F1437" s="20" t="s">
        <v>14</v>
      </c>
      <c r="G1437" s="20" t="s">
        <v>14</v>
      </c>
      <c r="H1437" s="20" t="s">
        <v>14</v>
      </c>
      <c r="I1437" s="20"/>
      <c r="J1437" s="20"/>
      <c r="K1437" s="20"/>
      <c r="L1437" s="20"/>
      <c r="M1437" s="20"/>
      <c r="N1437" s="20"/>
      <c r="O1437" s="20"/>
      <c r="P1437" s="20"/>
      <c r="Q1437" s="20"/>
    </row>
    <row r="1438" spans="1:17" x14ac:dyDescent="0.25">
      <c r="A1438" s="17">
        <v>26437</v>
      </c>
      <c r="B1438" s="18" t="str">
        <f>HYPERLINK("https://www.facebook.com/CONGAN.TTCAUQUAN/", "Công an thị trấn Cầu Quan _x000D__x000D_
 _x000D__x000D_
  tỉnh Trà Vinh")</f>
        <v>Công an thị trấn Cầu Quan _x000D__x000D_
 _x000D__x000D_
  tỉnh Trà Vinh</v>
      </c>
      <c r="C1438" s="19" t="s">
        <v>12</v>
      </c>
      <c r="D1438" s="21" t="s">
        <v>13</v>
      </c>
      <c r="E1438" s="20" t="s">
        <v>14</v>
      </c>
      <c r="F1438" s="20" t="s">
        <v>14</v>
      </c>
      <c r="G1438" s="20" t="s">
        <v>14</v>
      </c>
      <c r="H1438" s="20" t="s">
        <v>15</v>
      </c>
      <c r="I1438" s="20"/>
      <c r="J1438" s="20"/>
      <c r="K1438" s="20"/>
      <c r="L1438" s="20"/>
      <c r="M1438" s="20"/>
      <c r="N1438" s="20"/>
      <c r="O1438" s="20"/>
      <c r="P1438" s="20"/>
      <c r="Q1438" s="20"/>
    </row>
    <row r="1439" spans="1:17" x14ac:dyDescent="0.25">
      <c r="A1439" s="17">
        <v>26438</v>
      </c>
      <c r="B1439" s="18" t="str">
        <f>HYPERLINK("https://thitrancauquan.tieucan.travinh.gov.vn/", "UBND Ủy ban nhân dân thị trấn Cầu Quan _x000D__x000D_
 _x000D__x000D_
  tỉnh Trà Vinh")</f>
        <v>UBND Ủy ban nhân dân thị trấn Cầu Quan _x000D__x000D_
 _x000D__x000D_
  tỉnh Trà Vinh</v>
      </c>
      <c r="C1439" s="19" t="s">
        <v>12</v>
      </c>
      <c r="D1439" s="21"/>
      <c r="E1439" s="20" t="s">
        <v>14</v>
      </c>
      <c r="F1439" s="20" t="s">
        <v>14</v>
      </c>
      <c r="G1439" s="20" t="s">
        <v>14</v>
      </c>
      <c r="H1439" s="20" t="s">
        <v>14</v>
      </c>
      <c r="I1439" s="20"/>
      <c r="J1439" s="20"/>
      <c r="K1439" s="20"/>
      <c r="L1439" s="20"/>
      <c r="M1439" s="20"/>
      <c r="N1439" s="20"/>
      <c r="O1439" s="20"/>
      <c r="P1439" s="20"/>
      <c r="Q1439" s="20"/>
    </row>
    <row r="1440" spans="1:17" x14ac:dyDescent="0.25">
      <c r="A1440" s="17">
        <v>26439</v>
      </c>
      <c r="B1440" s="18" t="s">
        <v>297</v>
      </c>
      <c r="C1440" s="22" t="s">
        <v>14</v>
      </c>
      <c r="D1440" s="19" t="s">
        <v>13</v>
      </c>
      <c r="E1440" s="20" t="s">
        <v>14</v>
      </c>
      <c r="F1440" s="20" t="s">
        <v>14</v>
      </c>
      <c r="G1440" s="20" t="s">
        <v>14</v>
      </c>
      <c r="H1440" s="20" t="s">
        <v>15</v>
      </c>
      <c r="I1440" s="20"/>
      <c r="J1440" s="20"/>
      <c r="K1440" s="20"/>
      <c r="L1440" s="20"/>
      <c r="M1440" s="20"/>
      <c r="N1440" s="20"/>
      <c r="O1440" s="20"/>
      <c r="P1440" s="20"/>
      <c r="Q1440" s="20"/>
    </row>
    <row r="1441" spans="1:17" x14ac:dyDescent="0.25">
      <c r="A1441" s="17">
        <v>26440</v>
      </c>
      <c r="B1441" s="18" t="str">
        <f>HYPERLINK("https://chauthanh.travinh.gov.vn/", "UBND Ủy ban nhân dân thị trấn Châu Thành _x000D__x000D_
 _x000D__x000D_
  tỉnh Trà Vinh")</f>
        <v>UBND Ủy ban nhân dân thị trấn Châu Thành _x000D__x000D_
 _x000D__x000D_
  tỉnh Trà Vinh</v>
      </c>
      <c r="C1441" s="19" t="s">
        <v>12</v>
      </c>
      <c r="D1441" s="21"/>
      <c r="E1441" s="20" t="s">
        <v>14</v>
      </c>
      <c r="F1441" s="20" t="s">
        <v>14</v>
      </c>
      <c r="G1441" s="20" t="s">
        <v>14</v>
      </c>
      <c r="H1441" s="20" t="s">
        <v>14</v>
      </c>
      <c r="I1441" s="20"/>
      <c r="J1441" s="20"/>
      <c r="K1441" s="20"/>
      <c r="L1441" s="20"/>
      <c r="M1441" s="20"/>
      <c r="N1441" s="20"/>
      <c r="O1441" s="20"/>
      <c r="P1441" s="20"/>
      <c r="Q1441" s="20"/>
    </row>
    <row r="1442" spans="1:17" x14ac:dyDescent="0.25">
      <c r="A1442" s="17">
        <v>26441</v>
      </c>
      <c r="B1442" s="18" t="s">
        <v>298</v>
      </c>
      <c r="C1442" s="22" t="s">
        <v>14</v>
      </c>
      <c r="D1442" s="19" t="s">
        <v>13</v>
      </c>
      <c r="E1442" s="20" t="s">
        <v>14</v>
      </c>
      <c r="F1442" s="20" t="s">
        <v>14</v>
      </c>
      <c r="G1442" s="20" t="s">
        <v>14</v>
      </c>
      <c r="H1442" s="20" t="s">
        <v>15</v>
      </c>
      <c r="I1442" s="20"/>
      <c r="J1442" s="20"/>
      <c r="K1442" s="20"/>
      <c r="L1442" s="20"/>
      <c r="M1442" s="20"/>
      <c r="N1442" s="20"/>
      <c r="O1442" s="20"/>
      <c r="P1442" s="20"/>
      <c r="Q1442" s="20"/>
    </row>
    <row r="1443" spans="1:17" x14ac:dyDescent="0.25">
      <c r="A1443" s="17">
        <v>26442</v>
      </c>
      <c r="B1443" s="18" t="str">
        <f>HYPERLINK("https://caungang.travinh.gov.vn/", "UBND Ủy ban nhân dân thị trấn Cầu Ngang _x000D__x000D_
 _x000D__x000D_
  tỉnh Trà Vinh")</f>
        <v>UBND Ủy ban nhân dân thị trấn Cầu Ngang _x000D__x000D_
 _x000D__x000D_
  tỉnh Trà Vinh</v>
      </c>
      <c r="C1443" s="19" t="s">
        <v>12</v>
      </c>
      <c r="D1443" s="21"/>
      <c r="E1443" s="20" t="s">
        <v>14</v>
      </c>
      <c r="F1443" s="20" t="s">
        <v>14</v>
      </c>
      <c r="G1443" s="20" t="s">
        <v>14</v>
      </c>
      <c r="H1443" s="20" t="s">
        <v>14</v>
      </c>
      <c r="I1443" s="20"/>
      <c r="J1443" s="20"/>
      <c r="K1443" s="20"/>
      <c r="L1443" s="20"/>
      <c r="M1443" s="20"/>
      <c r="N1443" s="20"/>
      <c r="O1443" s="20"/>
      <c r="P1443" s="20"/>
      <c r="Q1443" s="20"/>
    </row>
    <row r="1444" spans="1:17" x14ac:dyDescent="0.25">
      <c r="A1444" s="17">
        <v>26443</v>
      </c>
      <c r="B1444" s="18" t="s">
        <v>299</v>
      </c>
      <c r="C1444" s="22" t="s">
        <v>14</v>
      </c>
      <c r="D1444" s="21" t="s">
        <v>13</v>
      </c>
      <c r="E1444" s="20" t="s">
        <v>14</v>
      </c>
      <c r="F1444" s="20" t="s">
        <v>14</v>
      </c>
      <c r="G1444" s="20" t="s">
        <v>14</v>
      </c>
      <c r="H1444" s="20" t="s">
        <v>15</v>
      </c>
      <c r="I1444" s="20"/>
      <c r="J1444" s="20"/>
      <c r="K1444" s="20"/>
      <c r="L1444" s="20"/>
      <c r="M1444" s="20"/>
      <c r="N1444" s="20"/>
      <c r="O1444" s="20"/>
      <c r="P1444" s="20"/>
      <c r="Q1444" s="20"/>
    </row>
    <row r="1445" spans="1:17" x14ac:dyDescent="0.25">
      <c r="A1445" s="17">
        <v>26444</v>
      </c>
      <c r="B1445" s="18" t="str">
        <f>HYPERLINK("https://thitranmylong.caungang.travinh.gov.vn/", "UBND Ủy ban nhân dân thị trấn Mỹ Long _x000D__x000D_
 _x000D__x000D_
  tỉnh Trà Vinh")</f>
        <v>UBND Ủy ban nhân dân thị trấn Mỹ Long _x000D__x000D_
 _x000D__x000D_
  tỉnh Trà Vinh</v>
      </c>
      <c r="C1445" s="19" t="s">
        <v>12</v>
      </c>
      <c r="D1445" s="21"/>
      <c r="E1445" s="20" t="s">
        <v>14</v>
      </c>
      <c r="F1445" s="20" t="s">
        <v>14</v>
      </c>
      <c r="G1445" s="20" t="s">
        <v>14</v>
      </c>
      <c r="H1445" s="20" t="s">
        <v>14</v>
      </c>
      <c r="I1445" s="20"/>
      <c r="J1445" s="20"/>
      <c r="K1445" s="20"/>
      <c r="L1445" s="20"/>
      <c r="M1445" s="20"/>
      <c r="N1445" s="20"/>
      <c r="O1445" s="20"/>
      <c r="P1445" s="20"/>
      <c r="Q1445" s="20"/>
    </row>
    <row r="1446" spans="1:17" x14ac:dyDescent="0.25">
      <c r="A1446" s="17">
        <v>26445</v>
      </c>
      <c r="B1446" s="18" t="s">
        <v>300</v>
      </c>
      <c r="C1446" s="22" t="s">
        <v>14</v>
      </c>
      <c r="D1446" s="21" t="s">
        <v>13</v>
      </c>
      <c r="E1446" s="20" t="s">
        <v>14</v>
      </c>
      <c r="F1446" s="20" t="s">
        <v>14</v>
      </c>
      <c r="G1446" s="20" t="s">
        <v>14</v>
      </c>
      <c r="H1446" s="20" t="s">
        <v>15</v>
      </c>
      <c r="I1446" s="20"/>
      <c r="J1446" s="20"/>
      <c r="K1446" s="20"/>
      <c r="L1446" s="20"/>
      <c r="M1446" s="20"/>
      <c r="N1446" s="20"/>
      <c r="O1446" s="20"/>
      <c r="P1446" s="20"/>
      <c r="Q1446" s="20"/>
    </row>
    <row r="1447" spans="1:17" x14ac:dyDescent="0.25">
      <c r="A1447" s="17">
        <v>26446</v>
      </c>
      <c r="B1447" s="18" t="str">
        <f>HYPERLINK("https://tracu.travinh.gov.vn/", "UBND Ủy ban nhân dân thị trấn Trà Cú _x000D__x000D_
 _x000D__x000D_
  tỉnh Trà Vinh")</f>
        <v>UBND Ủy ban nhân dân thị trấn Trà Cú _x000D__x000D_
 _x000D__x000D_
  tỉnh Trà Vinh</v>
      </c>
      <c r="C1447" s="19" t="s">
        <v>12</v>
      </c>
      <c r="D1447" s="21"/>
      <c r="E1447" s="20" t="s">
        <v>14</v>
      </c>
      <c r="F1447" s="20" t="s">
        <v>14</v>
      </c>
      <c r="G1447" s="20" t="s">
        <v>14</v>
      </c>
      <c r="H1447" s="20" t="s">
        <v>14</v>
      </c>
      <c r="I1447" s="20"/>
      <c r="J1447" s="20"/>
      <c r="K1447" s="20"/>
      <c r="L1447" s="20"/>
      <c r="M1447" s="20"/>
      <c r="N1447" s="20"/>
      <c r="O1447" s="20"/>
      <c r="P1447" s="20"/>
      <c r="Q1447" s="20"/>
    </row>
    <row r="1448" spans="1:17" x14ac:dyDescent="0.25">
      <c r="A1448" s="17">
        <v>26447</v>
      </c>
      <c r="B1448" s="18" t="str">
        <f>HYPERLINK("https://www.facebook.com/p/C%C3%B4ng-an-Th%E1%BB%8B-tr%E1%BA%A5n-%C4%90%E1%BB%8Bnh-An-100075801682686/", "Công an thị trấn Định An _x000D__x000D_
 _x000D__x000D_
  tỉnh Trà Vinh")</f>
        <v>Công an thị trấn Định An _x000D__x000D_
 _x000D__x000D_
  tỉnh Trà Vinh</v>
      </c>
      <c r="C1448" s="19" t="s">
        <v>12</v>
      </c>
      <c r="D1448" s="19" t="s">
        <v>13</v>
      </c>
      <c r="E1448" s="20" t="s">
        <v>14</v>
      </c>
      <c r="F1448" s="20" t="s">
        <v>14</v>
      </c>
      <c r="G1448" s="20" t="s">
        <v>14</v>
      </c>
      <c r="H1448" s="20" t="s">
        <v>15</v>
      </c>
      <c r="I1448" s="20"/>
      <c r="J1448" s="20"/>
      <c r="K1448" s="20"/>
      <c r="L1448" s="20"/>
      <c r="M1448" s="20"/>
      <c r="N1448" s="20"/>
      <c r="O1448" s="20"/>
      <c r="P1448" s="20"/>
      <c r="Q1448" s="20"/>
    </row>
    <row r="1449" spans="1:17" x14ac:dyDescent="0.25">
      <c r="A1449" s="17">
        <v>26448</v>
      </c>
      <c r="B1449" s="18" t="str">
        <f>HYPERLINK("https://www.travinh.gov.vn/", "UBND Ủy ban nhân dân thị trấn Định An _x000D__x000D_
 _x000D__x000D_
  tỉnh Trà Vinh")</f>
        <v>UBND Ủy ban nhân dân thị trấn Định An _x000D__x000D_
 _x000D__x000D_
  tỉnh Trà Vinh</v>
      </c>
      <c r="C1449" s="19" t="s">
        <v>12</v>
      </c>
      <c r="D1449" s="21"/>
      <c r="E1449" s="20" t="s">
        <v>14</v>
      </c>
      <c r="F1449" s="20" t="s">
        <v>14</v>
      </c>
      <c r="G1449" s="20" t="s">
        <v>14</v>
      </c>
      <c r="H1449" s="20" t="s">
        <v>14</v>
      </c>
      <c r="I1449" s="20"/>
      <c r="J1449" s="20"/>
      <c r="K1449" s="20"/>
      <c r="L1449" s="20"/>
      <c r="M1449" s="20"/>
      <c r="N1449" s="20"/>
      <c r="O1449" s="20"/>
      <c r="P1449" s="20"/>
      <c r="Q1449" s="20"/>
    </row>
    <row r="1450" spans="1:17" x14ac:dyDescent="0.25">
      <c r="A1450" s="17">
        <v>26449</v>
      </c>
      <c r="B1450" s="18" t="str">
        <f>HYPERLINK("https://www.facebook.com/conganlienhoa/", "Công an xã Liên Hoa tỉnh Thái Bình")</f>
        <v>Công an xã Liên Hoa tỉnh Thái Bình</v>
      </c>
      <c r="C1450" s="19" t="s">
        <v>12</v>
      </c>
      <c r="D1450" s="19" t="s">
        <v>13</v>
      </c>
      <c r="E1450" s="20" t="s">
        <v>14</v>
      </c>
      <c r="F1450" s="20" t="s">
        <v>14</v>
      </c>
      <c r="G1450" s="20" t="s">
        <v>14</v>
      </c>
      <c r="H1450" s="20" t="s">
        <v>15</v>
      </c>
      <c r="I1450" s="20"/>
      <c r="J1450" s="20"/>
      <c r="K1450" s="20"/>
      <c r="L1450" s="20"/>
      <c r="M1450" s="20"/>
      <c r="N1450" s="20"/>
      <c r="O1450" s="20"/>
      <c r="P1450" s="20"/>
      <c r="Q1450" s="20"/>
    </row>
    <row r="1451" spans="1:17" x14ac:dyDescent="0.25">
      <c r="A1451" s="17">
        <v>26450</v>
      </c>
      <c r="B1451" s="18" t="str">
        <f>HYPERLINK("https://donghung.thaibinh.gov.vn/tin-tuc/van-hoa-xa-hoi/le-cong-bo-nghi-quyet-cua-btvqh-ve-viec-sap-nhap-xa-hoa-nam-.html", "UBND Ủy ban nhân dân xã Liên Hoa tỉnh Thái Bình")</f>
        <v>UBND Ủy ban nhân dân xã Liên Hoa tỉnh Thái Bình</v>
      </c>
      <c r="C1451" s="19" t="s">
        <v>12</v>
      </c>
      <c r="D1451" s="21"/>
      <c r="E1451" s="20" t="s">
        <v>14</v>
      </c>
      <c r="F1451" s="20" t="s">
        <v>14</v>
      </c>
      <c r="G1451" s="20" t="s">
        <v>14</v>
      </c>
      <c r="H1451" s="20" t="s">
        <v>14</v>
      </c>
      <c r="I1451" s="20"/>
      <c r="J1451" s="20"/>
      <c r="K1451" s="20"/>
      <c r="L1451" s="20"/>
      <c r="M1451" s="20"/>
      <c r="N1451" s="20"/>
      <c r="O1451" s="20"/>
      <c r="P1451" s="20"/>
      <c r="Q1451" s="20"/>
    </row>
    <row r="1452" spans="1:17" x14ac:dyDescent="0.25">
      <c r="A1452" s="17">
        <v>26451</v>
      </c>
      <c r="B1452" s="18" t="s">
        <v>134</v>
      </c>
      <c r="C1452" s="22" t="s">
        <v>14</v>
      </c>
      <c r="D1452" s="19" t="s">
        <v>13</v>
      </c>
      <c r="E1452" s="20" t="s">
        <v>14</v>
      </c>
      <c r="F1452" s="20" t="s">
        <v>14</v>
      </c>
      <c r="G1452" s="20" t="s">
        <v>14</v>
      </c>
      <c r="H1452" s="20" t="s">
        <v>15</v>
      </c>
      <c r="I1452" s="20"/>
      <c r="J1452" s="20"/>
      <c r="K1452" s="20"/>
      <c r="L1452" s="20"/>
      <c r="M1452" s="20"/>
      <c r="N1452" s="20"/>
      <c r="O1452" s="20"/>
      <c r="P1452" s="20"/>
      <c r="Q1452" s="20"/>
    </row>
    <row r="1453" spans="1:17" x14ac:dyDescent="0.25">
      <c r="A1453" s="17">
        <v>26452</v>
      </c>
      <c r="B1453" s="18" t="str">
        <f>HYPERLINK("https://dichvucong.hungyen.gov.vn/dichvucong/hotline", "UBND Ủy ban nhân dân xã Liên Khê tỉnh Hưng Yên")</f>
        <v>UBND Ủy ban nhân dân xã Liên Khê tỉnh Hưng Yên</v>
      </c>
      <c r="C1453" s="19" t="s">
        <v>12</v>
      </c>
      <c r="D1453" s="21"/>
      <c r="E1453" s="20" t="s">
        <v>14</v>
      </c>
      <c r="F1453" s="20" t="s">
        <v>14</v>
      </c>
      <c r="G1453" s="20" t="s">
        <v>14</v>
      </c>
      <c r="H1453" s="20" t="s">
        <v>14</v>
      </c>
      <c r="I1453" s="20"/>
      <c r="J1453" s="20"/>
      <c r="K1453" s="20"/>
      <c r="L1453" s="20"/>
      <c r="M1453" s="20"/>
      <c r="N1453" s="20"/>
      <c r="O1453" s="20"/>
      <c r="P1453" s="20"/>
      <c r="Q1453" s="20"/>
    </row>
    <row r="1454" spans="1:17" x14ac:dyDescent="0.25">
      <c r="A1454" s="17">
        <v>26453</v>
      </c>
      <c r="B1454" s="18" t="str">
        <f>HYPERLINK("https://www.facebook.com/tuoitrecongansonla/", "Công an xã Liên Sơn _x000D__x000D_
 _x000D__x000D_
  tỉnh Ninh Bình")</f>
        <v>Công an xã Liên Sơn _x000D__x000D_
 _x000D__x000D_
  tỉnh Ninh Bình</v>
      </c>
      <c r="C1454" s="19" t="s">
        <v>12</v>
      </c>
      <c r="D1454" s="19" t="s">
        <v>13</v>
      </c>
      <c r="E1454" s="20" t="s">
        <v>14</v>
      </c>
      <c r="F1454" s="20" t="s">
        <v>14</v>
      </c>
      <c r="G1454" s="20" t="s">
        <v>14</v>
      </c>
      <c r="H1454" s="20" t="s">
        <v>15</v>
      </c>
      <c r="I1454" s="20"/>
      <c r="J1454" s="20"/>
      <c r="K1454" s="20"/>
      <c r="L1454" s="20"/>
      <c r="M1454" s="20"/>
      <c r="N1454" s="20"/>
      <c r="O1454" s="20"/>
      <c r="P1454" s="20"/>
      <c r="Q1454" s="20"/>
    </row>
    <row r="1455" spans="1:17" x14ac:dyDescent="0.25">
      <c r="A1455" s="17">
        <v>26454</v>
      </c>
      <c r="B1455" s="18" t="str">
        <f>HYPERLINK("https://lienson.giavien.ninhbinh.gov.vn/", "UBND Ủy ban nhân dân xã Liên Sơn _x000D__x000D_
 _x000D__x000D_
  tỉnh Ninh Bình")</f>
        <v>UBND Ủy ban nhân dân xã Liên Sơn _x000D__x000D_
 _x000D__x000D_
  tỉnh Ninh Bình</v>
      </c>
      <c r="C1455" s="19" t="s">
        <v>12</v>
      </c>
      <c r="D1455" s="21"/>
      <c r="E1455" s="20" t="s">
        <v>14</v>
      </c>
      <c r="F1455" s="20" t="s">
        <v>14</v>
      </c>
      <c r="G1455" s="20" t="s">
        <v>14</v>
      </c>
      <c r="H1455" s="20" t="s">
        <v>14</v>
      </c>
      <c r="I1455" s="20"/>
      <c r="J1455" s="20"/>
      <c r="K1455" s="20"/>
      <c r="L1455" s="20"/>
      <c r="M1455" s="20"/>
      <c r="N1455" s="20"/>
      <c r="O1455" s="20"/>
      <c r="P1455" s="20"/>
      <c r="Q1455" s="20"/>
    </row>
    <row r="1456" spans="1:17" x14ac:dyDescent="0.25">
      <c r="A1456" s="17">
        <v>26455</v>
      </c>
      <c r="B1456" s="18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1456" s="19" t="s">
        <v>12</v>
      </c>
      <c r="D1456" s="19" t="s">
        <v>13</v>
      </c>
      <c r="E1456" s="20" t="s">
        <v>14</v>
      </c>
      <c r="F1456" s="20" t="s">
        <v>14</v>
      </c>
      <c r="G1456" s="20" t="s">
        <v>14</v>
      </c>
      <c r="H1456" s="20" t="s">
        <v>15</v>
      </c>
      <c r="I1456" s="20"/>
      <c r="J1456" s="20"/>
      <c r="K1456" s="20"/>
      <c r="L1456" s="20"/>
      <c r="M1456" s="20"/>
      <c r="N1456" s="20"/>
      <c r="O1456" s="20"/>
      <c r="P1456" s="20"/>
      <c r="Q1456" s="20"/>
    </row>
    <row r="1457" spans="1:17" x14ac:dyDescent="0.25">
      <c r="A1457" s="17">
        <v>26456</v>
      </c>
      <c r="B1457" s="18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1457" s="19" t="s">
        <v>12</v>
      </c>
      <c r="D1457" s="21"/>
      <c r="E1457" s="20" t="s">
        <v>14</v>
      </c>
      <c r="F1457" s="20" t="s">
        <v>14</v>
      </c>
      <c r="G1457" s="20" t="s">
        <v>14</v>
      </c>
      <c r="H1457" s="20" t="s">
        <v>14</v>
      </c>
      <c r="I1457" s="20"/>
      <c r="J1457" s="20"/>
      <c r="K1457" s="20"/>
      <c r="L1457" s="20"/>
      <c r="M1457" s="20"/>
      <c r="N1457" s="20"/>
      <c r="O1457" s="20"/>
      <c r="P1457" s="20"/>
      <c r="Q1457" s="20"/>
    </row>
    <row r="1458" spans="1:17" x14ac:dyDescent="0.25">
      <c r="A1458" s="17">
        <v>26457</v>
      </c>
      <c r="B1458" s="18" t="s">
        <v>301</v>
      </c>
      <c r="C1458" s="22" t="s">
        <v>14</v>
      </c>
      <c r="D1458" s="19" t="s">
        <v>13</v>
      </c>
      <c r="E1458" s="20" t="s">
        <v>14</v>
      </c>
      <c r="F1458" s="20" t="s">
        <v>14</v>
      </c>
      <c r="G1458" s="20" t="s">
        <v>14</v>
      </c>
      <c r="H1458" s="20" t="s">
        <v>15</v>
      </c>
      <c r="I1458" s="20"/>
      <c r="J1458" s="20"/>
      <c r="K1458" s="20"/>
      <c r="L1458" s="20"/>
      <c r="M1458" s="20"/>
      <c r="N1458" s="20"/>
      <c r="O1458" s="20"/>
      <c r="P1458" s="20"/>
      <c r="Q1458" s="20"/>
    </row>
    <row r="1459" spans="1:17" x14ac:dyDescent="0.25">
      <c r="A1459" s="17">
        <v>26458</v>
      </c>
      <c r="B1459" s="18" t="str">
        <f>HYPERLINK("https://sonla.gov.vn/tin-chinh-tri/dong-chi-truong-ban-tuyen-giao-tinh-uy-du-sinh-hoat-chi-bo-ban-hien-xa-liep-te-huyen-thuan-chau-761528", "UBND Ủy ban nhân dân xã Liệp Tè _x000D__x000D_
 _x000D__x000D_
  tỉnh Sơn La")</f>
        <v>UBND Ủy ban nhân dân xã Liệp Tè _x000D__x000D_
 _x000D__x000D_
  tỉnh Sơn La</v>
      </c>
      <c r="C1459" s="19" t="s">
        <v>12</v>
      </c>
      <c r="D1459" s="21"/>
      <c r="E1459" s="20" t="s">
        <v>14</v>
      </c>
      <c r="F1459" s="20" t="s">
        <v>14</v>
      </c>
      <c r="G1459" s="20" t="s">
        <v>14</v>
      </c>
      <c r="H1459" s="20" t="s">
        <v>14</v>
      </c>
      <c r="I1459" s="20"/>
      <c r="J1459" s="20"/>
      <c r="K1459" s="20"/>
      <c r="L1459" s="20"/>
      <c r="M1459" s="20"/>
      <c r="N1459" s="20"/>
      <c r="O1459" s="20"/>
      <c r="P1459" s="20"/>
      <c r="Q1459" s="20"/>
    </row>
    <row r="1460" spans="1:17" x14ac:dyDescent="0.25">
      <c r="A1460" s="17">
        <v>26459</v>
      </c>
      <c r="B1460" s="18" t="s">
        <v>302</v>
      </c>
      <c r="C1460" s="22" t="s">
        <v>14</v>
      </c>
      <c r="D1460" s="19" t="s">
        <v>13</v>
      </c>
      <c r="E1460" s="20" t="s">
        <v>14</v>
      </c>
      <c r="F1460" s="20" t="s">
        <v>14</v>
      </c>
      <c r="G1460" s="20" t="s">
        <v>14</v>
      </c>
      <c r="H1460" s="20" t="s">
        <v>15</v>
      </c>
      <c r="I1460" s="20"/>
      <c r="J1460" s="20"/>
      <c r="K1460" s="20"/>
      <c r="L1460" s="20"/>
      <c r="M1460" s="20"/>
      <c r="N1460" s="20"/>
      <c r="O1460" s="20"/>
      <c r="P1460" s="20"/>
      <c r="Q1460" s="20"/>
    </row>
    <row r="1461" spans="1:17" x14ac:dyDescent="0.25">
      <c r="A1461" s="17">
        <v>26460</v>
      </c>
      <c r="B1461" s="18" t="str">
        <f>HYPERLINK("https://linhhai.giolinh.quangtri.gov.vn/", "UBND Ủy ban nhân dân xã Linh Hải _x000D__x000D_
 _x000D__x000D_
  tỉnh Quảng Trị")</f>
        <v>UBND Ủy ban nhân dân xã Linh Hải _x000D__x000D_
 _x000D__x000D_
  tỉnh Quảng Trị</v>
      </c>
      <c r="C1461" s="19" t="s">
        <v>12</v>
      </c>
      <c r="D1461" s="21"/>
      <c r="E1461" s="20" t="s">
        <v>14</v>
      </c>
      <c r="F1461" s="20" t="s">
        <v>14</v>
      </c>
      <c r="G1461" s="20" t="s">
        <v>14</v>
      </c>
      <c r="H1461" s="20" t="s">
        <v>14</v>
      </c>
      <c r="I1461" s="20"/>
      <c r="J1461" s="20"/>
      <c r="K1461" s="20"/>
      <c r="L1461" s="20"/>
      <c r="M1461" s="20"/>
      <c r="N1461" s="20"/>
      <c r="O1461" s="20"/>
      <c r="P1461" s="20"/>
      <c r="Q1461" s="20"/>
    </row>
    <row r="1462" spans="1:17" x14ac:dyDescent="0.25">
      <c r="A1462" s="17">
        <v>26461</v>
      </c>
      <c r="B1462" s="18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1462" s="19" t="s">
        <v>12</v>
      </c>
      <c r="D1462" s="19" t="s">
        <v>13</v>
      </c>
      <c r="E1462" s="20" t="s">
        <v>14</v>
      </c>
      <c r="F1462" s="20" t="s">
        <v>14</v>
      </c>
      <c r="G1462" s="20" t="s">
        <v>14</v>
      </c>
      <c r="H1462" s="20" t="s">
        <v>15</v>
      </c>
      <c r="I1462" s="20"/>
      <c r="J1462" s="20"/>
      <c r="K1462" s="20"/>
      <c r="L1462" s="20"/>
      <c r="M1462" s="20"/>
      <c r="N1462" s="20"/>
      <c r="O1462" s="20"/>
      <c r="P1462" s="20"/>
      <c r="Q1462" s="20"/>
    </row>
    <row r="1463" spans="1:17" x14ac:dyDescent="0.25">
      <c r="A1463" s="17">
        <v>26462</v>
      </c>
      <c r="B1463" s="18" t="str">
        <f>HYPERLINK("https://binhdai.bentre.gov.vn/longdinh", "UBND Ủy ban nhân dân xã Long Định tỉnh Bến Tre")</f>
        <v>UBND Ủy ban nhân dân xã Long Định tỉnh Bến Tre</v>
      </c>
      <c r="C1463" s="19" t="s">
        <v>12</v>
      </c>
      <c r="D1463" s="21"/>
      <c r="E1463" s="20" t="s">
        <v>14</v>
      </c>
      <c r="F1463" s="20" t="s">
        <v>14</v>
      </c>
      <c r="G1463" s="20" t="s">
        <v>14</v>
      </c>
      <c r="H1463" s="20" t="s">
        <v>14</v>
      </c>
      <c r="I1463" s="20"/>
      <c r="J1463" s="20"/>
      <c r="K1463" s="20"/>
      <c r="L1463" s="20"/>
      <c r="M1463" s="20"/>
      <c r="N1463" s="20"/>
      <c r="O1463" s="20"/>
      <c r="P1463" s="20"/>
      <c r="Q1463" s="20"/>
    </row>
    <row r="1464" spans="1:17" x14ac:dyDescent="0.25">
      <c r="A1464" s="17">
        <v>26463</v>
      </c>
      <c r="B1464" s="18" t="str">
        <f>HYPERLINK("https://www.facebook.com/100082875385906", "Công an xã Long Định tỉnh TIỀN GIANG")</f>
        <v>Công an xã Long Định tỉnh TIỀN GIANG</v>
      </c>
      <c r="C1464" s="19" t="s">
        <v>12</v>
      </c>
      <c r="D1464" s="19" t="s">
        <v>13</v>
      </c>
      <c r="E1464" s="20" t="s">
        <v>14</v>
      </c>
      <c r="F1464" s="20" t="s">
        <v>14</v>
      </c>
      <c r="G1464" s="20" t="s">
        <v>14</v>
      </c>
      <c r="H1464" s="20" t="s">
        <v>15</v>
      </c>
      <c r="I1464" s="20"/>
      <c r="J1464" s="20"/>
      <c r="K1464" s="20"/>
      <c r="L1464" s="20"/>
      <c r="M1464" s="20"/>
      <c r="N1464" s="20"/>
      <c r="O1464" s="20"/>
      <c r="P1464" s="20"/>
      <c r="Q1464" s="20"/>
    </row>
    <row r="1465" spans="1:17" x14ac:dyDescent="0.25">
      <c r="A1465" s="17">
        <v>26464</v>
      </c>
      <c r="B1465" s="18" t="str">
        <f>HYPERLINK("https://chauthanh.tiengiang.gov.vn/chi-tiet-tin?/xa-long-inh/9025854", "UBND Ủy ban nhân dân xã Long Định tỉnh TIỀN GIANG")</f>
        <v>UBND Ủy ban nhân dân xã Long Định tỉnh TIỀN GIANG</v>
      </c>
      <c r="C1465" s="19" t="s">
        <v>12</v>
      </c>
      <c r="D1465" s="21"/>
      <c r="E1465" s="20" t="s">
        <v>14</v>
      </c>
      <c r="F1465" s="20" t="s">
        <v>14</v>
      </c>
      <c r="G1465" s="20" t="s">
        <v>14</v>
      </c>
      <c r="H1465" s="20" t="s">
        <v>14</v>
      </c>
      <c r="I1465" s="20"/>
      <c r="J1465" s="20"/>
      <c r="K1465" s="20"/>
      <c r="L1465" s="20"/>
      <c r="M1465" s="20"/>
      <c r="N1465" s="20"/>
      <c r="O1465" s="20"/>
      <c r="P1465" s="20"/>
      <c r="Q1465" s="20"/>
    </row>
    <row r="1466" spans="1:17" x14ac:dyDescent="0.25">
      <c r="A1466" s="17">
        <v>26465</v>
      </c>
      <c r="B1466" s="18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1466" s="19" t="s">
        <v>12</v>
      </c>
      <c r="D1466" s="19" t="s">
        <v>13</v>
      </c>
      <c r="E1466" s="20" t="s">
        <v>14</v>
      </c>
      <c r="F1466" s="20" t="s">
        <v>14</v>
      </c>
      <c r="G1466" s="20" t="s">
        <v>14</v>
      </c>
      <c r="H1466" s="20" t="s">
        <v>15</v>
      </c>
      <c r="I1466" s="20"/>
      <c r="J1466" s="20"/>
      <c r="K1466" s="20"/>
      <c r="L1466" s="20"/>
      <c r="M1466" s="20"/>
      <c r="N1466" s="20"/>
      <c r="O1466" s="20"/>
      <c r="P1466" s="20"/>
      <c r="Q1466" s="20"/>
    </row>
    <row r="1467" spans="1:17" x14ac:dyDescent="0.25">
      <c r="A1467" s="17">
        <v>26466</v>
      </c>
      <c r="B1467" s="18" t="str">
        <f>HYPERLINK("https://bacson.langson.gov.vn/", "UBND Ủy ban nhân dân xã Long Đống tỉnh Lạng Sơn")</f>
        <v>UBND Ủy ban nhân dân xã Long Đống tỉnh Lạng Sơn</v>
      </c>
      <c r="C1467" s="19" t="s">
        <v>12</v>
      </c>
      <c r="D1467" s="21"/>
      <c r="E1467" s="20" t="s">
        <v>14</v>
      </c>
      <c r="F1467" s="20" t="s">
        <v>14</v>
      </c>
      <c r="G1467" s="20" t="s">
        <v>14</v>
      </c>
      <c r="H1467" s="20" t="s">
        <v>14</v>
      </c>
      <c r="I1467" s="20"/>
      <c r="J1467" s="20"/>
      <c r="K1467" s="20"/>
      <c r="L1467" s="20"/>
      <c r="M1467" s="20"/>
      <c r="N1467" s="20"/>
      <c r="O1467" s="20"/>
      <c r="P1467" s="20"/>
      <c r="Q1467" s="20"/>
    </row>
    <row r="1468" spans="1:17" x14ac:dyDescent="0.25">
      <c r="A1468" s="17">
        <v>26467</v>
      </c>
      <c r="B1468" s="18" t="s">
        <v>135</v>
      </c>
      <c r="C1468" s="22" t="s">
        <v>14</v>
      </c>
      <c r="D1468" s="19" t="s">
        <v>13</v>
      </c>
      <c r="E1468" s="20" t="s">
        <v>14</v>
      </c>
      <c r="F1468" s="20" t="s">
        <v>14</v>
      </c>
      <c r="G1468" s="20" t="s">
        <v>14</v>
      </c>
      <c r="H1468" s="20" t="s">
        <v>15</v>
      </c>
      <c r="I1468" s="20"/>
      <c r="J1468" s="20"/>
      <c r="K1468" s="20"/>
      <c r="L1468" s="20"/>
      <c r="M1468" s="20"/>
      <c r="N1468" s="20"/>
      <c r="O1468" s="20"/>
      <c r="P1468" s="20"/>
      <c r="Q1468" s="20"/>
    </row>
    <row r="1469" spans="1:17" x14ac:dyDescent="0.25">
      <c r="A1469" s="17">
        <v>26468</v>
      </c>
      <c r="B1469" s="18" t="str">
        <f>HYPERLINK("https://chauthanh.tiengiang.gov.vn/chi-tiet-tin?/xa-long-an/9025583", "UBND Ủy ban nhân dân xã Long An tỉnh TIỀN GIANG")</f>
        <v>UBND Ủy ban nhân dân xã Long An tỉnh TIỀN GIANG</v>
      </c>
      <c r="C1469" s="19" t="s">
        <v>12</v>
      </c>
      <c r="D1469" s="21"/>
      <c r="E1469" s="20" t="s">
        <v>14</v>
      </c>
      <c r="F1469" s="20" t="s">
        <v>14</v>
      </c>
      <c r="G1469" s="20" t="s">
        <v>14</v>
      </c>
      <c r="H1469" s="20" t="s">
        <v>14</v>
      </c>
      <c r="I1469" s="20"/>
      <c r="J1469" s="20"/>
      <c r="K1469" s="20"/>
      <c r="L1469" s="20"/>
      <c r="M1469" s="20"/>
      <c r="N1469" s="20"/>
      <c r="O1469" s="20"/>
      <c r="P1469" s="20"/>
      <c r="Q1469" s="20"/>
    </row>
    <row r="1470" spans="1:17" x14ac:dyDescent="0.25">
      <c r="A1470" s="17">
        <v>26469</v>
      </c>
      <c r="B1470" s="18" t="s">
        <v>303</v>
      </c>
      <c r="C1470" s="22" t="s">
        <v>14</v>
      </c>
      <c r="D1470" s="19" t="s">
        <v>13</v>
      </c>
      <c r="E1470" s="20" t="s">
        <v>14</v>
      </c>
      <c r="F1470" s="20" t="s">
        <v>14</v>
      </c>
      <c r="G1470" s="20" t="s">
        <v>14</v>
      </c>
      <c r="H1470" s="20" t="s">
        <v>15</v>
      </c>
      <c r="I1470" s="20"/>
      <c r="J1470" s="20"/>
      <c r="K1470" s="20"/>
      <c r="L1470" s="20"/>
      <c r="M1470" s="20"/>
      <c r="N1470" s="20"/>
      <c r="O1470" s="20"/>
      <c r="P1470" s="20"/>
      <c r="Q1470" s="20"/>
    </row>
    <row r="1471" spans="1:17" x14ac:dyDescent="0.25">
      <c r="A1471" s="17">
        <v>26470</v>
      </c>
      <c r="B1471" s="18" t="str">
        <f>HYPERLINK("https://tiengiang.gov.vn/", "UBND Ủy ban nhân dân xã Long Chánh _x000D__x000D_
 _x000D__x000D_
  tỉnh TIỀN GIANG")</f>
        <v>UBND Ủy ban nhân dân xã Long Chánh _x000D__x000D_
 _x000D__x000D_
  tỉnh TIỀN GIANG</v>
      </c>
      <c r="C1471" s="19" t="s">
        <v>12</v>
      </c>
      <c r="D1471" s="21"/>
      <c r="E1471" s="20" t="s">
        <v>14</v>
      </c>
      <c r="F1471" s="20" t="s">
        <v>14</v>
      </c>
      <c r="G1471" s="20" t="s">
        <v>14</v>
      </c>
      <c r="H1471" s="20" t="s">
        <v>14</v>
      </c>
      <c r="I1471" s="20"/>
      <c r="J1471" s="20"/>
      <c r="K1471" s="20"/>
      <c r="L1471" s="20"/>
      <c r="M1471" s="20"/>
      <c r="N1471" s="20"/>
      <c r="O1471" s="20"/>
      <c r="P1471" s="20"/>
      <c r="Q1471" s="20"/>
    </row>
    <row r="1472" spans="1:17" x14ac:dyDescent="0.25">
      <c r="A1472" s="17">
        <v>26471</v>
      </c>
      <c r="B1472" s="18" t="s">
        <v>136</v>
      </c>
      <c r="C1472" s="22" t="s">
        <v>14</v>
      </c>
      <c r="D1472" s="19" t="s">
        <v>13</v>
      </c>
      <c r="E1472" s="20" t="s">
        <v>14</v>
      </c>
      <c r="F1472" s="20" t="s">
        <v>14</v>
      </c>
      <c r="G1472" s="20" t="s">
        <v>14</v>
      </c>
      <c r="H1472" s="20" t="s">
        <v>15</v>
      </c>
      <c r="I1472" s="20"/>
      <c r="J1472" s="20"/>
      <c r="K1472" s="20"/>
      <c r="L1472" s="20"/>
      <c r="M1472" s="20"/>
      <c r="N1472" s="20"/>
      <c r="O1472" s="20"/>
      <c r="P1472" s="20"/>
      <c r="Q1472" s="20"/>
    </row>
    <row r="1473" spans="1:17" x14ac:dyDescent="0.25">
      <c r="A1473" s="17">
        <v>26472</v>
      </c>
      <c r="B1473" s="18" t="str">
        <f>HYPERLINK("https://chauthanh.tiengiang.gov.vn/chi-tiet-tin?/xa-long-hung/8278247", "UBND Ủy ban nhân dân xã Long Hưng tỉnh TIỀN GIANG")</f>
        <v>UBND Ủy ban nhân dân xã Long Hưng tỉnh TIỀN GIANG</v>
      </c>
      <c r="C1473" s="19" t="s">
        <v>12</v>
      </c>
      <c r="D1473" s="21"/>
      <c r="E1473" s="20" t="s">
        <v>14</v>
      </c>
      <c r="F1473" s="20" t="s">
        <v>14</v>
      </c>
      <c r="G1473" s="20" t="s">
        <v>14</v>
      </c>
      <c r="H1473" s="20" t="s">
        <v>14</v>
      </c>
      <c r="I1473" s="20"/>
      <c r="J1473" s="20"/>
      <c r="K1473" s="20"/>
      <c r="L1473" s="20"/>
      <c r="M1473" s="20"/>
      <c r="N1473" s="20"/>
      <c r="O1473" s="20"/>
      <c r="P1473" s="20"/>
      <c r="Q1473" s="20"/>
    </row>
    <row r="1474" spans="1:17" x14ac:dyDescent="0.25">
      <c r="A1474" s="17">
        <v>26473</v>
      </c>
      <c r="B1474" s="18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1474" s="19" t="s">
        <v>12</v>
      </c>
      <c r="D1474" s="19" t="s">
        <v>13</v>
      </c>
      <c r="E1474" s="20" t="s">
        <v>14</v>
      </c>
      <c r="F1474" s="20" t="s">
        <v>14</v>
      </c>
      <c r="G1474" s="20" t="s">
        <v>14</v>
      </c>
      <c r="H1474" s="20" t="s">
        <v>15</v>
      </c>
      <c r="I1474" s="20"/>
      <c r="J1474" s="20"/>
      <c r="K1474" s="20"/>
      <c r="L1474" s="20"/>
      <c r="M1474" s="20"/>
      <c r="N1474" s="20"/>
      <c r="O1474" s="20"/>
      <c r="P1474" s="20"/>
      <c r="Q1474" s="20"/>
    </row>
    <row r="1475" spans="1:17" x14ac:dyDescent="0.25">
      <c r="A1475" s="17">
        <v>26474</v>
      </c>
      <c r="B1475" s="18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1475" s="19" t="s">
        <v>12</v>
      </c>
      <c r="D1475" s="21"/>
      <c r="E1475" s="20" t="s">
        <v>14</v>
      </c>
      <c r="F1475" s="20" t="s">
        <v>14</v>
      </c>
      <c r="G1475" s="20" t="s">
        <v>14</v>
      </c>
      <c r="H1475" s="20" t="s">
        <v>14</v>
      </c>
      <c r="I1475" s="20"/>
      <c r="J1475" s="20"/>
      <c r="K1475" s="20"/>
      <c r="L1475" s="20"/>
      <c r="M1475" s="20"/>
      <c r="N1475" s="20"/>
      <c r="O1475" s="20"/>
      <c r="P1475" s="20"/>
      <c r="Q1475" s="20"/>
    </row>
    <row r="1476" spans="1:17" x14ac:dyDescent="0.25">
      <c r="A1476" s="17">
        <v>26475</v>
      </c>
      <c r="B1476" s="18" t="str">
        <f>HYPERLINK("https://www.facebook.com/p/C%C3%B4ng-An-x%C3%A3-Long-M%E1%BB%B9-100081649182537/?locale=cy_GB", "Công an xã Long Mỹ _x000D__x000D_
 _x000D__x000D_
  tỉnh Bến Tre")</f>
        <v>Công an xã Long Mỹ _x000D__x000D_
 _x000D__x000D_
  tỉnh Bến Tre</v>
      </c>
      <c r="C1476" s="19" t="s">
        <v>12</v>
      </c>
      <c r="D1476" s="19" t="s">
        <v>13</v>
      </c>
      <c r="E1476" s="20" t="s">
        <v>14</v>
      </c>
      <c r="F1476" s="20" t="s">
        <v>14</v>
      </c>
      <c r="G1476" s="20" t="s">
        <v>14</v>
      </c>
      <c r="H1476" s="20" t="s">
        <v>15</v>
      </c>
      <c r="I1476" s="20"/>
      <c r="J1476" s="20"/>
      <c r="K1476" s="20"/>
      <c r="L1476" s="20"/>
      <c r="M1476" s="20"/>
      <c r="N1476" s="20"/>
      <c r="O1476" s="20"/>
      <c r="P1476" s="20"/>
      <c r="Q1476" s="20"/>
    </row>
    <row r="1477" spans="1:17" x14ac:dyDescent="0.25">
      <c r="A1477" s="17">
        <v>26476</v>
      </c>
      <c r="B1477" s="18" t="str">
        <f>HYPERLINK("https://bentre.gov.vn/Documents/848_danh_sach%20nguoi%20phat%20ngon.pdf", "UBND Ủy ban nhân dân xã Long Mỹ _x000D__x000D_
 _x000D__x000D_
  tỉnh Bến Tre")</f>
        <v>UBND Ủy ban nhân dân xã Long Mỹ _x000D__x000D_
 _x000D__x000D_
  tỉnh Bến Tre</v>
      </c>
      <c r="C1477" s="19" t="s">
        <v>12</v>
      </c>
      <c r="D1477" s="21"/>
      <c r="E1477" s="20" t="s">
        <v>14</v>
      </c>
      <c r="F1477" s="20" t="s">
        <v>14</v>
      </c>
      <c r="G1477" s="20" t="s">
        <v>14</v>
      </c>
      <c r="H1477" s="20" t="s">
        <v>14</v>
      </c>
      <c r="I1477" s="20"/>
      <c r="J1477" s="20"/>
      <c r="K1477" s="20"/>
      <c r="L1477" s="20"/>
      <c r="M1477" s="20"/>
      <c r="N1477" s="20"/>
      <c r="O1477" s="20"/>
      <c r="P1477" s="20"/>
      <c r="Q1477" s="20"/>
    </row>
    <row r="1478" spans="1:17" x14ac:dyDescent="0.25">
      <c r="A1478" s="17">
        <v>26477</v>
      </c>
      <c r="B1478" s="18" t="str">
        <f>HYPERLINK("https://www.facebook.com/p/C%C3%B4ng-an-x%C3%A3-Long-Th%E1%BB%8D-100082443905683/", "Công an xã Long Thọ _x000D__x000D_
 _x000D__x000D_
  tỉnh Đồng Nai")</f>
        <v>Công an xã Long Thọ _x000D__x000D_
 _x000D__x000D_
  tỉnh Đồng Nai</v>
      </c>
      <c r="C1478" s="19" t="s">
        <v>12</v>
      </c>
      <c r="D1478" s="19" t="s">
        <v>13</v>
      </c>
      <c r="E1478" s="20" t="s">
        <v>14</v>
      </c>
      <c r="F1478" s="20" t="s">
        <v>14</v>
      </c>
      <c r="G1478" s="20" t="s">
        <v>14</v>
      </c>
      <c r="H1478" s="20" t="s">
        <v>15</v>
      </c>
      <c r="I1478" s="20"/>
      <c r="J1478" s="20"/>
      <c r="K1478" s="20"/>
      <c r="L1478" s="20"/>
      <c r="M1478" s="20"/>
      <c r="N1478" s="20"/>
      <c r="O1478" s="20"/>
      <c r="P1478" s="20"/>
      <c r="Q1478" s="20"/>
    </row>
    <row r="1479" spans="1:17" x14ac:dyDescent="0.25">
      <c r="A1479" s="17">
        <v>26478</v>
      </c>
      <c r="B1479" s="18" t="str">
        <f>HYPERLINK("https://longtho.gov.vn/", "UBND Ủy ban nhân dân xã Long Thọ _x000D__x000D_
 _x000D__x000D_
  tỉnh Đồng Nai")</f>
        <v>UBND Ủy ban nhân dân xã Long Thọ _x000D__x000D_
 _x000D__x000D_
  tỉnh Đồng Nai</v>
      </c>
      <c r="C1479" s="19" t="s">
        <v>12</v>
      </c>
      <c r="D1479" s="21"/>
      <c r="E1479" s="20" t="s">
        <v>14</v>
      </c>
      <c r="F1479" s="20" t="s">
        <v>14</v>
      </c>
      <c r="G1479" s="20" t="s">
        <v>14</v>
      </c>
      <c r="H1479" s="20" t="s">
        <v>14</v>
      </c>
      <c r="I1479" s="20"/>
      <c r="J1479" s="20"/>
      <c r="K1479" s="20"/>
      <c r="L1479" s="20"/>
      <c r="M1479" s="20"/>
      <c r="N1479" s="20"/>
      <c r="O1479" s="20"/>
      <c r="P1479" s="20"/>
      <c r="Q1479" s="20"/>
    </row>
    <row r="1480" spans="1:17" x14ac:dyDescent="0.25">
      <c r="A1480" s="17">
        <v>26479</v>
      </c>
      <c r="B1480" s="18" t="str">
        <f>HYPERLINK("https://www.facebook.com/p/C%C3%B4ng-an-x%C3%A3-Long-Thu%E1%BA%ADn-100064732354409/?locale=ml_IN", "Công an xã Long Thuận _x000D__x000D_
 _x000D__x000D_
  tỉnh TÂY NINH")</f>
        <v>Công an xã Long Thuận _x000D__x000D_
 _x000D__x000D_
  tỉnh TÂY NINH</v>
      </c>
      <c r="C1480" s="19" t="s">
        <v>12</v>
      </c>
      <c r="D1480" s="19" t="s">
        <v>13</v>
      </c>
      <c r="E1480" s="20" t="s">
        <v>14</v>
      </c>
      <c r="F1480" s="20" t="s">
        <v>14</v>
      </c>
      <c r="G1480" s="20" t="s">
        <v>14</v>
      </c>
      <c r="H1480" s="20" t="s">
        <v>15</v>
      </c>
      <c r="I1480" s="20"/>
      <c r="J1480" s="20"/>
      <c r="K1480" s="20"/>
      <c r="L1480" s="20"/>
      <c r="M1480" s="20"/>
      <c r="N1480" s="20"/>
      <c r="O1480" s="20"/>
      <c r="P1480" s="20"/>
      <c r="Q1480" s="20"/>
    </row>
    <row r="1481" spans="1:17" x14ac:dyDescent="0.25">
      <c r="A1481" s="17">
        <v>26480</v>
      </c>
      <c r="B1481" s="18" t="str">
        <f>HYPERLINK("https://bencau.tayninh.gov.vn/vi/page/UBND-Xa-Thi-Tran.html", "UBND Ủy ban nhân dân xã Long Thuận _x000D__x000D_
 _x000D__x000D_
  tỉnh TÂY NINH")</f>
        <v>UBND Ủy ban nhân dân xã Long Thuận _x000D__x000D_
 _x000D__x000D_
  tỉnh TÂY NINH</v>
      </c>
      <c r="C1481" s="19" t="s">
        <v>12</v>
      </c>
      <c r="D1481" s="21"/>
      <c r="E1481" s="20" t="s">
        <v>14</v>
      </c>
      <c r="F1481" s="20" t="s">
        <v>14</v>
      </c>
      <c r="G1481" s="20" t="s">
        <v>14</v>
      </c>
      <c r="H1481" s="20" t="s">
        <v>14</v>
      </c>
      <c r="I1481" s="20"/>
      <c r="J1481" s="20"/>
      <c r="K1481" s="20"/>
      <c r="L1481" s="20"/>
      <c r="M1481" s="20"/>
      <c r="N1481" s="20"/>
      <c r="O1481" s="20"/>
      <c r="P1481" s="20"/>
      <c r="Q1481" s="20"/>
    </row>
    <row r="1482" spans="1:17" x14ac:dyDescent="0.25">
      <c r="A1482" s="17">
        <v>26481</v>
      </c>
      <c r="B1482" s="18" t="str">
        <f>HYPERLINK("https://www.facebook.com/CAXLongVinh/", "Công an xã Long Vĩnh tỉnh TÂY NINH")</f>
        <v>Công an xã Long Vĩnh tỉnh TÂY NINH</v>
      </c>
      <c r="C1482" s="19" t="s">
        <v>12</v>
      </c>
      <c r="D1482" s="19" t="s">
        <v>13</v>
      </c>
      <c r="E1482" s="20" t="s">
        <v>14</v>
      </c>
      <c r="F1482" s="20" t="s">
        <v>14</v>
      </c>
      <c r="G1482" s="20" t="s">
        <v>14</v>
      </c>
      <c r="H1482" s="20" t="s">
        <v>15</v>
      </c>
      <c r="I1482" s="20"/>
      <c r="J1482" s="20"/>
      <c r="K1482" s="20"/>
      <c r="L1482" s="20"/>
      <c r="M1482" s="20"/>
      <c r="N1482" s="20"/>
      <c r="O1482" s="20"/>
      <c r="P1482" s="20"/>
      <c r="Q1482" s="20"/>
    </row>
    <row r="1483" spans="1:17" x14ac:dyDescent="0.25">
      <c r="A1483" s="17">
        <v>26482</v>
      </c>
      <c r="B1483" s="18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1483" s="19" t="s">
        <v>12</v>
      </c>
      <c r="D1483" s="21"/>
      <c r="E1483" s="20" t="s">
        <v>14</v>
      </c>
      <c r="F1483" s="20" t="s">
        <v>14</v>
      </c>
      <c r="G1483" s="20" t="s">
        <v>14</v>
      </c>
      <c r="H1483" s="20" t="s">
        <v>14</v>
      </c>
      <c r="I1483" s="20"/>
      <c r="J1483" s="20"/>
      <c r="K1483" s="20"/>
      <c r="L1483" s="20"/>
      <c r="M1483" s="20"/>
      <c r="N1483" s="20"/>
      <c r="O1483" s="20"/>
      <c r="P1483" s="20"/>
      <c r="Q1483" s="20"/>
    </row>
    <row r="1484" spans="1:17" x14ac:dyDescent="0.25">
      <c r="A1484" s="17">
        <v>26483</v>
      </c>
      <c r="B1484" s="18" t="str">
        <f>HYPERLINK("https://www.facebook.com/265963428377240", "Công an xã Long Xuyên tỉnh Hải Dương")</f>
        <v>Công an xã Long Xuyên tỉnh Hải Dương</v>
      </c>
      <c r="C1484" s="19" t="s">
        <v>12</v>
      </c>
      <c r="D1484" s="19" t="s">
        <v>13</v>
      </c>
      <c r="E1484" s="20" t="s">
        <v>14</v>
      </c>
      <c r="F1484" s="20" t="s">
        <v>14</v>
      </c>
      <c r="G1484" s="20" t="s">
        <v>14</v>
      </c>
      <c r="H1484" s="20" t="s">
        <v>15</v>
      </c>
      <c r="I1484" s="20"/>
      <c r="J1484" s="20"/>
      <c r="K1484" s="20"/>
      <c r="L1484" s="20"/>
      <c r="M1484" s="20"/>
      <c r="N1484" s="20"/>
      <c r="O1484" s="20"/>
      <c r="P1484" s="20"/>
      <c r="Q1484" s="20"/>
    </row>
    <row r="1485" spans="1:17" x14ac:dyDescent="0.25">
      <c r="A1485" s="17">
        <v>26484</v>
      </c>
      <c r="B1485" s="18" t="str">
        <f>HYPERLINK("http://longxuyen.binhgiang.haiduong.gov.vn/", "UBND Ủy ban nhân dân xã Long Xuyên tỉnh Hải Dương")</f>
        <v>UBND Ủy ban nhân dân xã Long Xuyên tỉnh Hải Dương</v>
      </c>
      <c r="C1485" s="19" t="s">
        <v>12</v>
      </c>
      <c r="D1485" s="21"/>
      <c r="E1485" s="20" t="s">
        <v>14</v>
      </c>
      <c r="F1485" s="20" t="s">
        <v>14</v>
      </c>
      <c r="G1485" s="20" t="s">
        <v>14</v>
      </c>
      <c r="H1485" s="20" t="s">
        <v>14</v>
      </c>
      <c r="I1485" s="20"/>
      <c r="J1485" s="20"/>
      <c r="K1485" s="20"/>
      <c r="L1485" s="20"/>
      <c r="M1485" s="20"/>
      <c r="N1485" s="20"/>
      <c r="O1485" s="20"/>
      <c r="P1485" s="20"/>
      <c r="Q1485" s="20"/>
    </row>
    <row r="1486" spans="1:17" x14ac:dyDescent="0.25">
      <c r="A1486" s="17">
        <v>26485</v>
      </c>
      <c r="B1486" s="18" t="s">
        <v>137</v>
      </c>
      <c r="C1486" s="22" t="s">
        <v>14</v>
      </c>
      <c r="D1486" s="19" t="s">
        <v>13</v>
      </c>
      <c r="E1486" s="20" t="s">
        <v>14</v>
      </c>
      <c r="F1486" s="20" t="s">
        <v>14</v>
      </c>
      <c r="G1486" s="20" t="s">
        <v>14</v>
      </c>
      <c r="H1486" s="20" t="s">
        <v>15</v>
      </c>
      <c r="I1486" s="20"/>
      <c r="J1486" s="20"/>
      <c r="K1486" s="20"/>
      <c r="L1486" s="20"/>
      <c r="M1486" s="20"/>
      <c r="N1486" s="20"/>
      <c r="O1486" s="20"/>
      <c r="P1486" s="20"/>
      <c r="Q1486" s="20"/>
    </row>
    <row r="1487" spans="1:17" x14ac:dyDescent="0.25">
      <c r="A1487" s="17">
        <v>26486</v>
      </c>
      <c r="B1487" s="18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1487" s="19" t="s">
        <v>12</v>
      </c>
      <c r="D1487" s="21"/>
      <c r="E1487" s="20" t="s">
        <v>14</v>
      </c>
      <c r="F1487" s="20" t="s">
        <v>14</v>
      </c>
      <c r="G1487" s="20" t="s">
        <v>14</v>
      </c>
      <c r="H1487" s="20" t="s">
        <v>14</v>
      </c>
      <c r="I1487" s="20"/>
      <c r="J1487" s="20"/>
      <c r="K1487" s="20"/>
      <c r="L1487" s="20"/>
      <c r="M1487" s="20"/>
      <c r="N1487" s="20"/>
      <c r="O1487" s="20"/>
      <c r="P1487" s="20"/>
      <c r="Q1487" s="20"/>
    </row>
    <row r="1488" spans="1:17" x14ac:dyDescent="0.25">
      <c r="A1488" s="17">
        <v>26487</v>
      </c>
      <c r="B1488" s="18" t="str">
        <f>HYPERLINK("https://www.facebook.com/p/C%C3%B4ng-an-x%C3%A3-M%C3%A3o-%C4%90i%E1%BB%81n-100080507744459/", "Công an xã Mão Điền _x000D__x000D_
 _x000D__x000D_
  tỉnh Bắc Ninh")</f>
        <v>Công an xã Mão Điền _x000D__x000D_
 _x000D__x000D_
  tỉnh Bắc Ninh</v>
      </c>
      <c r="C1488" s="19" t="s">
        <v>12</v>
      </c>
      <c r="D1488" s="19" t="s">
        <v>13</v>
      </c>
      <c r="E1488" s="20" t="s">
        <v>14</v>
      </c>
      <c r="F1488" s="20" t="s">
        <v>14</v>
      </c>
      <c r="G1488" s="20" t="s">
        <v>14</v>
      </c>
      <c r="H1488" s="20" t="s">
        <v>15</v>
      </c>
      <c r="I1488" s="20"/>
      <c r="J1488" s="20"/>
      <c r="K1488" s="20"/>
      <c r="L1488" s="20"/>
      <c r="M1488" s="20"/>
      <c r="N1488" s="20"/>
      <c r="O1488" s="20"/>
      <c r="P1488" s="20"/>
      <c r="Q1488" s="20"/>
    </row>
    <row r="1489" spans="1:17" x14ac:dyDescent="0.25">
      <c r="A1489" s="17">
        <v>26488</v>
      </c>
      <c r="B1489" s="18" t="str">
        <f>HYPERLINK("https://www.bacninh.gov.vn/web/xa-mao-ien", "UBND Ủy ban nhân dân xã Mão Điền _x000D__x000D_
 _x000D__x000D_
  tỉnh Bắc Ninh")</f>
        <v>UBND Ủy ban nhân dân xã Mão Điền _x000D__x000D_
 _x000D__x000D_
  tỉnh Bắc Ninh</v>
      </c>
      <c r="C1489" s="19" t="s">
        <v>12</v>
      </c>
      <c r="D1489" s="21"/>
      <c r="E1489" s="20" t="s">
        <v>14</v>
      </c>
      <c r="F1489" s="20" t="s">
        <v>14</v>
      </c>
      <c r="G1489" s="20" t="s">
        <v>14</v>
      </c>
      <c r="H1489" s="20" t="s">
        <v>14</v>
      </c>
      <c r="I1489" s="20"/>
      <c r="J1489" s="20"/>
      <c r="K1489" s="20"/>
      <c r="L1489" s="20"/>
      <c r="M1489" s="20"/>
      <c r="N1489" s="20"/>
      <c r="O1489" s="20"/>
      <c r="P1489" s="20"/>
      <c r="Q1489" s="20"/>
    </row>
    <row r="1490" spans="1:17" x14ac:dyDescent="0.25">
      <c r="A1490" s="17">
        <v>26489</v>
      </c>
      <c r="B1490" s="18" t="str">
        <f>HYPERLINK("https://www.facebook.com/p/C%C3%B4ng-an-x%C3%A3-M%C3%B4n-S%C6%A1n-100082941351853/", "Công an xã Môn Sơn _x000D__x000D_
 _x000D__x000D_
  tỉnh Nghệ An")</f>
        <v>Công an xã Môn Sơn _x000D__x000D_
 _x000D__x000D_
  tỉnh Nghệ An</v>
      </c>
      <c r="C1490" s="19" t="s">
        <v>12</v>
      </c>
      <c r="D1490" s="19" t="s">
        <v>13</v>
      </c>
      <c r="E1490" s="20" t="s">
        <v>14</v>
      </c>
      <c r="F1490" s="20" t="s">
        <v>14</v>
      </c>
      <c r="G1490" s="20" t="s">
        <v>14</v>
      </c>
      <c r="H1490" s="20" t="s">
        <v>15</v>
      </c>
      <c r="I1490" s="20"/>
      <c r="J1490" s="20"/>
      <c r="K1490" s="20"/>
      <c r="L1490" s="20"/>
      <c r="M1490" s="20"/>
      <c r="N1490" s="20"/>
      <c r="O1490" s="20"/>
      <c r="P1490" s="20"/>
      <c r="Q1490" s="20"/>
    </row>
    <row r="1491" spans="1:17" x14ac:dyDescent="0.25">
      <c r="A1491" s="17">
        <v>26490</v>
      </c>
      <c r="B1491" s="18" t="str">
        <f>HYPERLINK("https://www.nghean.gov.vn/uy-ban-nhan-dan-tinh", "UBND Ủy ban nhân dân xã Môn Sơn _x000D__x000D_
 _x000D__x000D_
  tỉnh Nghệ An")</f>
        <v>UBND Ủy ban nhân dân xã Môn Sơn _x000D__x000D_
 _x000D__x000D_
  tỉnh Nghệ An</v>
      </c>
      <c r="C1491" s="19" t="s">
        <v>12</v>
      </c>
      <c r="D1491" s="21"/>
      <c r="E1491" s="20" t="s">
        <v>14</v>
      </c>
      <c r="F1491" s="20" t="s">
        <v>14</v>
      </c>
      <c r="G1491" s="20" t="s">
        <v>14</v>
      </c>
      <c r="H1491" s="20" t="s">
        <v>14</v>
      </c>
      <c r="I1491" s="20"/>
      <c r="J1491" s="20"/>
      <c r="K1491" s="20"/>
      <c r="L1491" s="20"/>
      <c r="M1491" s="20"/>
      <c r="N1491" s="20"/>
      <c r="O1491" s="20"/>
      <c r="P1491" s="20"/>
      <c r="Q1491" s="20"/>
    </row>
    <row r="1492" spans="1:17" x14ac:dyDescent="0.25">
      <c r="A1492" s="17">
        <v>26491</v>
      </c>
      <c r="B1492" s="18" t="s">
        <v>304</v>
      </c>
      <c r="C1492" s="22" t="s">
        <v>14</v>
      </c>
      <c r="D1492" s="19" t="s">
        <v>13</v>
      </c>
      <c r="E1492" s="20" t="s">
        <v>14</v>
      </c>
      <c r="F1492" s="20" t="s">
        <v>14</v>
      </c>
      <c r="G1492" s="20" t="s">
        <v>14</v>
      </c>
      <c r="H1492" s="20" t="s">
        <v>15</v>
      </c>
      <c r="I1492" s="20"/>
      <c r="J1492" s="20"/>
      <c r="K1492" s="20"/>
      <c r="L1492" s="20"/>
      <c r="M1492" s="20"/>
      <c r="N1492" s="20"/>
      <c r="O1492" s="20"/>
      <c r="P1492" s="20"/>
      <c r="Q1492" s="20"/>
    </row>
    <row r="1493" spans="1:17" x14ac:dyDescent="0.25">
      <c r="A1493" s="17">
        <v>26492</v>
      </c>
      <c r="B1493" s="18" t="str">
        <f>HYPERLINK("https://laichau.gov.vn/tin-tuc-su-kien/so-nganh-huyen-thanh-pho/chuong-trinh-xuan-bien-phong-am-long-dan-ban-tai-ban-to-kho-xa-mu-ca-huyen-muong-te.html", "UBND Ủy ban nhân dân xã Mù Cả _x000D__x000D_
 _x000D__x000D_
  tỉnh Lai Châu")</f>
        <v>UBND Ủy ban nhân dân xã Mù Cả _x000D__x000D_
 _x000D__x000D_
  tỉnh Lai Châu</v>
      </c>
      <c r="C1493" s="19" t="s">
        <v>12</v>
      </c>
      <c r="D1493" s="21"/>
      <c r="E1493" s="20" t="s">
        <v>14</v>
      </c>
      <c r="F1493" s="20" t="s">
        <v>14</v>
      </c>
      <c r="G1493" s="20" t="s">
        <v>14</v>
      </c>
      <c r="H1493" s="20" t="s">
        <v>14</v>
      </c>
      <c r="I1493" s="20"/>
      <c r="J1493" s="20"/>
      <c r="K1493" s="20"/>
      <c r="L1493" s="20"/>
      <c r="M1493" s="20"/>
      <c r="N1493" s="20"/>
      <c r="O1493" s="20"/>
      <c r="P1493" s="20"/>
      <c r="Q1493" s="20"/>
    </row>
    <row r="1494" spans="1:17" x14ac:dyDescent="0.25">
      <c r="A1494" s="17">
        <v>26493</v>
      </c>
      <c r="B1494" s="18" t="s">
        <v>305</v>
      </c>
      <c r="C1494" s="22" t="s">
        <v>14</v>
      </c>
      <c r="D1494" s="19" t="s">
        <v>13</v>
      </c>
      <c r="E1494" s="20" t="s">
        <v>14</v>
      </c>
      <c r="F1494" s="20" t="s">
        <v>14</v>
      </c>
      <c r="G1494" s="20" t="s">
        <v>14</v>
      </c>
      <c r="H1494" s="20" t="s">
        <v>15</v>
      </c>
      <c r="I1494" s="20"/>
      <c r="J1494" s="20"/>
      <c r="K1494" s="20"/>
      <c r="L1494" s="20"/>
      <c r="M1494" s="20"/>
      <c r="N1494" s="20"/>
      <c r="O1494" s="20"/>
      <c r="P1494" s="20"/>
      <c r="Q1494" s="20"/>
    </row>
    <row r="1495" spans="1:17" x14ac:dyDescent="0.25">
      <c r="A1495" s="17">
        <v>26494</v>
      </c>
      <c r="B1495" s="18" t="str">
        <f>HYPERLINK("https://muongnoc.quephong.nghean.gov.vn/", "UBND Ủy ban nhân dân xã Mường Đăng _x000D__x000D_
 _x000D__x000D_
  tỉnh Nghệ An")</f>
        <v>UBND Ủy ban nhân dân xã Mường Đăng _x000D__x000D_
 _x000D__x000D_
  tỉnh Nghệ An</v>
      </c>
      <c r="C1495" s="19" t="s">
        <v>12</v>
      </c>
      <c r="D1495" s="21"/>
      <c r="E1495" s="20" t="s">
        <v>14</v>
      </c>
      <c r="F1495" s="20" t="s">
        <v>14</v>
      </c>
      <c r="G1495" s="20" t="s">
        <v>14</v>
      </c>
      <c r="H1495" s="20" t="s">
        <v>14</v>
      </c>
      <c r="I1495" s="20"/>
      <c r="J1495" s="20"/>
      <c r="K1495" s="20"/>
      <c r="L1495" s="20"/>
      <c r="M1495" s="20"/>
      <c r="N1495" s="20"/>
      <c r="O1495" s="20"/>
      <c r="P1495" s="20"/>
      <c r="Q1495" s="20"/>
    </row>
    <row r="1496" spans="1:17" x14ac:dyDescent="0.25">
      <c r="A1496" s="17">
        <v>26495</v>
      </c>
      <c r="B1496" s="18" t="s">
        <v>305</v>
      </c>
      <c r="C1496" s="22" t="s">
        <v>14</v>
      </c>
      <c r="D1496" s="19" t="s">
        <v>13</v>
      </c>
      <c r="E1496" s="20" t="s">
        <v>14</v>
      </c>
      <c r="F1496" s="20" t="s">
        <v>14</v>
      </c>
      <c r="G1496" s="20" t="s">
        <v>14</v>
      </c>
      <c r="H1496" s="20" t="s">
        <v>15</v>
      </c>
      <c r="I1496" s="20"/>
      <c r="J1496" s="20"/>
      <c r="K1496" s="20"/>
      <c r="L1496" s="20"/>
      <c r="M1496" s="20"/>
      <c r="N1496" s="20"/>
      <c r="O1496" s="20"/>
      <c r="P1496" s="20"/>
      <c r="Q1496" s="20"/>
    </row>
    <row r="1497" spans="1:17" x14ac:dyDescent="0.25">
      <c r="A1497" s="17">
        <v>26496</v>
      </c>
      <c r="B1497" s="18" t="str">
        <f>HYPERLINK("https://muongnoc.quephong.nghean.gov.vn/", "UBND Ủy ban nhân dânn xã Mường Đăng _x000D__x000D_
 _x000D__x000D_
  tỉnh Nghệ An")</f>
        <v>UBND Ủy ban nhân dânn xã Mường Đăng _x000D__x000D_
 _x000D__x000D_
  tỉnh Nghệ An</v>
      </c>
      <c r="C1497" s="19" t="s">
        <v>12</v>
      </c>
      <c r="D1497" s="21"/>
      <c r="E1497" s="20" t="s">
        <v>14</v>
      </c>
      <c r="F1497" s="20" t="s">
        <v>14</v>
      </c>
      <c r="G1497" s="20" t="s">
        <v>14</v>
      </c>
      <c r="H1497" s="20" t="s">
        <v>14</v>
      </c>
      <c r="I1497" s="20"/>
      <c r="J1497" s="20"/>
      <c r="K1497" s="20"/>
      <c r="L1497" s="20"/>
      <c r="M1497" s="20"/>
      <c r="N1497" s="20"/>
      <c r="O1497" s="20"/>
      <c r="P1497" s="20"/>
      <c r="Q1497" s="20"/>
    </row>
    <row r="1498" spans="1:17" x14ac:dyDescent="0.25">
      <c r="A1498" s="17">
        <v>26497</v>
      </c>
      <c r="B1498" s="18" t="str">
        <f>HYPERLINK("https://www.facebook.com/p/C%C3%B4ng-An-X%C3%A3-M%C6%B0%E1%BB%9Dng-%E1%BA%A2i-100066310819042/", "Công an xã Mường Ải _x000D__x000D_
 _x000D__x000D_
  tỉnh Sơn La")</f>
        <v>Công an xã Mường Ải _x000D__x000D_
 _x000D__x000D_
  tỉnh Sơn La</v>
      </c>
      <c r="C1498" s="19" t="s">
        <v>12</v>
      </c>
      <c r="D1498" s="19" t="s">
        <v>13</v>
      </c>
      <c r="E1498" s="20" t="s">
        <v>14</v>
      </c>
      <c r="F1498" s="20" t="s">
        <v>14</v>
      </c>
      <c r="G1498" s="20" t="s">
        <v>14</v>
      </c>
      <c r="H1498" s="20" t="s">
        <v>15</v>
      </c>
      <c r="I1498" s="20"/>
      <c r="J1498" s="20"/>
      <c r="K1498" s="20"/>
      <c r="L1498" s="20"/>
      <c r="M1498" s="20"/>
      <c r="N1498" s="20"/>
      <c r="O1498" s="20"/>
      <c r="P1498" s="20"/>
      <c r="Q1498" s="20"/>
    </row>
    <row r="1499" spans="1:17" x14ac:dyDescent="0.25">
      <c r="A1499" s="17">
        <v>26498</v>
      </c>
      <c r="B1499" s="18" t="str">
        <f>HYPERLINK("https://muongnoc.quephong.nghean.gov.vn/", "UBND Ủy ban nhân dân xã Mường Ải _x000D__x000D_
 _x000D__x000D_
  tỉnh Sơn La")</f>
        <v>UBND Ủy ban nhân dân xã Mường Ải _x000D__x000D_
 _x000D__x000D_
  tỉnh Sơn La</v>
      </c>
      <c r="C1499" s="19" t="s">
        <v>12</v>
      </c>
      <c r="D1499" s="21"/>
      <c r="E1499" s="20" t="s">
        <v>14</v>
      </c>
      <c r="F1499" s="20" t="s">
        <v>14</v>
      </c>
      <c r="G1499" s="20" t="s">
        <v>14</v>
      </c>
      <c r="H1499" s="20" t="s">
        <v>14</v>
      </c>
      <c r="I1499" s="20"/>
      <c r="J1499" s="20"/>
      <c r="K1499" s="20"/>
      <c r="L1499" s="20"/>
      <c r="M1499" s="20"/>
      <c r="N1499" s="20"/>
      <c r="O1499" s="20"/>
      <c r="P1499" s="20"/>
      <c r="Q1499" s="20"/>
    </row>
    <row r="1500" spans="1:17" x14ac:dyDescent="0.25">
      <c r="A1500" s="17">
        <v>26499</v>
      </c>
      <c r="B1500" s="18" t="s">
        <v>306</v>
      </c>
      <c r="C1500" s="22" t="s">
        <v>14</v>
      </c>
      <c r="D1500" s="19" t="s">
        <v>13</v>
      </c>
      <c r="E1500" s="20" t="s">
        <v>14</v>
      </c>
      <c r="F1500" s="20" t="s">
        <v>14</v>
      </c>
      <c r="G1500" s="20" t="s">
        <v>14</v>
      </c>
      <c r="H1500" s="20" t="s">
        <v>15</v>
      </c>
      <c r="I1500" s="20"/>
      <c r="J1500" s="20"/>
      <c r="K1500" s="20"/>
      <c r="L1500" s="20"/>
      <c r="M1500" s="20"/>
      <c r="N1500" s="20"/>
      <c r="O1500" s="20"/>
      <c r="P1500" s="20"/>
      <c r="Q1500" s="20"/>
    </row>
    <row r="1501" spans="1:17" x14ac:dyDescent="0.25">
      <c r="A1501" s="17">
        <v>26500</v>
      </c>
      <c r="B1501" s="18" t="str">
        <f>HYPERLINK("https://stttt.dienbien.gov.vn/vi/about/danh-sach-nguoi-phat-ngon-tinh-dien-bien-nam-2018.html", "UBND Ủy ban nhân dân xã Mường Báng _x000D__x000D_
 _x000D__x000D_
  tỉnh Sơn La")</f>
        <v>UBND Ủy ban nhân dân xã Mường Báng _x000D__x000D_
 _x000D__x000D_
  tỉnh Sơn La</v>
      </c>
      <c r="C1501" s="19" t="s">
        <v>12</v>
      </c>
      <c r="D1501" s="21"/>
      <c r="E1501" s="20" t="s">
        <v>14</v>
      </c>
      <c r="F1501" s="20" t="s">
        <v>14</v>
      </c>
      <c r="G1501" s="20" t="s">
        <v>14</v>
      </c>
      <c r="H1501" s="20" t="s">
        <v>14</v>
      </c>
      <c r="I1501" s="20"/>
      <c r="J1501" s="20"/>
      <c r="K1501" s="20"/>
      <c r="L1501" s="20"/>
      <c r="M1501" s="20"/>
      <c r="N1501" s="20"/>
      <c r="O1501" s="20"/>
      <c r="P1501" s="20"/>
      <c r="Q1501" s="20"/>
    </row>
    <row r="1502" spans="1:17" x14ac:dyDescent="0.25">
      <c r="A1502" s="17">
        <v>26501</v>
      </c>
      <c r="B1502" s="18" t="s">
        <v>307</v>
      </c>
      <c r="C1502" s="22" t="s">
        <v>14</v>
      </c>
      <c r="D1502" s="19" t="s">
        <v>13</v>
      </c>
      <c r="E1502" s="20" t="s">
        <v>14</v>
      </c>
      <c r="F1502" s="20" t="s">
        <v>14</v>
      </c>
      <c r="G1502" s="20" t="s">
        <v>14</v>
      </c>
      <c r="H1502" s="20" t="s">
        <v>15</v>
      </c>
      <c r="I1502" s="20"/>
      <c r="J1502" s="20"/>
      <c r="K1502" s="20"/>
      <c r="L1502" s="20"/>
      <c r="M1502" s="20"/>
      <c r="N1502" s="20"/>
      <c r="O1502" s="20"/>
      <c r="P1502" s="20"/>
      <c r="Q1502" s="20"/>
    </row>
    <row r="1503" spans="1:17" x14ac:dyDescent="0.25">
      <c r="A1503" s="17">
        <v>26502</v>
      </c>
      <c r="B1503" s="18" t="str">
        <f>HYPERLINK("https://sonla.gov.vn/4/469/61721/541293/tin-chinh-tri/chu-tich-uy-ban-trung-uong-mttq-viet-nam-du-ngay-hoi-dai-doan-ket-toan-dan-toc-tai-xom-5-xa-muon", "UBND Ủy ban nhân dân xã Mường Bằng _x000D__x000D_
 _x000D__x000D_
  tỉnh Sơn La")</f>
        <v>UBND Ủy ban nhân dân xã Mường Bằng _x000D__x000D_
 _x000D__x000D_
  tỉnh Sơn La</v>
      </c>
      <c r="C1503" s="19" t="s">
        <v>12</v>
      </c>
      <c r="D1503" s="21"/>
      <c r="E1503" s="20" t="s">
        <v>14</v>
      </c>
      <c r="F1503" s="20" t="s">
        <v>14</v>
      </c>
      <c r="G1503" s="20" t="s">
        <v>14</v>
      </c>
      <c r="H1503" s="20" t="s">
        <v>14</v>
      </c>
      <c r="I1503" s="20"/>
      <c r="J1503" s="20"/>
      <c r="K1503" s="20"/>
      <c r="L1503" s="20"/>
      <c r="M1503" s="20"/>
      <c r="N1503" s="20"/>
      <c r="O1503" s="20"/>
      <c r="P1503" s="20"/>
      <c r="Q1503" s="20"/>
    </row>
    <row r="1504" spans="1:17" x14ac:dyDescent="0.25">
      <c r="A1504" s="17">
        <v>26503</v>
      </c>
      <c r="B1504" s="18" t="str">
        <f>HYPERLINK("https://www.facebook.com/tuoitrecongansonla/", "Công an xã Mường Bang tỉnh Sơn La")</f>
        <v>Công an xã Mường Bang tỉnh Sơn La</v>
      </c>
      <c r="C1504" s="19" t="s">
        <v>12</v>
      </c>
      <c r="D1504" s="19" t="s">
        <v>13</v>
      </c>
      <c r="E1504" s="20" t="s">
        <v>14</v>
      </c>
      <c r="F1504" s="20" t="s">
        <v>14</v>
      </c>
      <c r="G1504" s="20" t="s">
        <v>14</v>
      </c>
      <c r="H1504" s="20" t="s">
        <v>15</v>
      </c>
      <c r="I1504" s="20"/>
      <c r="J1504" s="20"/>
      <c r="K1504" s="20"/>
      <c r="L1504" s="20"/>
      <c r="M1504" s="20"/>
      <c r="N1504" s="20"/>
      <c r="O1504" s="20"/>
      <c r="P1504" s="20"/>
      <c r="Q1504" s="20"/>
    </row>
    <row r="1505" spans="1:17" x14ac:dyDescent="0.25">
      <c r="A1505" s="17">
        <v>26504</v>
      </c>
      <c r="B1505" s="18" t="str">
        <f>HYPERLINK("https://sonla.gov.vn/4/469/61721/541293/tin-chinh-tri/chu-tich-uy-ban-trung-uong-mttq-viet-nam-du-ngay-hoi-dai-doan-ket-toan-dan-toc-tai-xom-5-xa-muon", "UBND Ủy ban nhân dân xã Mường Bang tỉnh Sơn La")</f>
        <v>UBND Ủy ban nhân dân xã Mường Bang tỉnh Sơn La</v>
      </c>
      <c r="C1505" s="19" t="s">
        <v>12</v>
      </c>
      <c r="D1505" s="21"/>
      <c r="E1505" s="20" t="s">
        <v>14</v>
      </c>
      <c r="F1505" s="20" t="s">
        <v>14</v>
      </c>
      <c r="G1505" s="20" t="s">
        <v>14</v>
      </c>
      <c r="H1505" s="20" t="s">
        <v>14</v>
      </c>
      <c r="I1505" s="20"/>
      <c r="J1505" s="20"/>
      <c r="K1505" s="20"/>
      <c r="L1505" s="20"/>
      <c r="M1505" s="20"/>
      <c r="N1505" s="20"/>
      <c r="O1505" s="20"/>
      <c r="P1505" s="20"/>
      <c r="Q1505" s="20"/>
    </row>
    <row r="1506" spans="1:17" x14ac:dyDescent="0.25">
      <c r="A1506" s="17">
        <v>26505</v>
      </c>
      <c r="B1506" s="18" t="str">
        <f>HYPERLINK("https://www.facebook.com/tuoitrecongansonla/", "Công an xã Mường Cơi tỉnh Sơn La")</f>
        <v>Công an xã Mường Cơi tỉnh Sơn La</v>
      </c>
      <c r="C1506" s="19" t="s">
        <v>12</v>
      </c>
      <c r="D1506" s="19" t="s">
        <v>13</v>
      </c>
      <c r="E1506" s="20" t="s">
        <v>14</v>
      </c>
      <c r="F1506" s="20" t="s">
        <v>14</v>
      </c>
      <c r="G1506" s="20" t="s">
        <v>14</v>
      </c>
      <c r="H1506" s="20" t="s">
        <v>15</v>
      </c>
      <c r="I1506" s="20"/>
      <c r="J1506" s="20"/>
      <c r="K1506" s="20"/>
      <c r="L1506" s="20"/>
      <c r="M1506" s="20"/>
      <c r="N1506" s="20"/>
      <c r="O1506" s="20"/>
      <c r="P1506" s="20"/>
      <c r="Q1506" s="20"/>
    </row>
    <row r="1507" spans="1:17" x14ac:dyDescent="0.25">
      <c r="A1507" s="17">
        <v>26506</v>
      </c>
      <c r="B1507" s="18" t="str">
        <f>HYPERLINK("https://sonla.gov.vn/tin-van-hoa-xa-hoi/hoi-nghi-doi-thoai-giua-bi-thu-huyen-uy-voi-nhan-dan-xa-muong-cai-718784", "UBND Ủy ban nhân dân xã Mường Cơi tỉnh Sơn La")</f>
        <v>UBND Ủy ban nhân dân xã Mường Cơi tỉnh Sơn La</v>
      </c>
      <c r="C1507" s="19" t="s">
        <v>12</v>
      </c>
      <c r="D1507" s="21"/>
      <c r="E1507" s="20" t="s">
        <v>14</v>
      </c>
      <c r="F1507" s="20" t="s">
        <v>14</v>
      </c>
      <c r="G1507" s="20" t="s">
        <v>14</v>
      </c>
      <c r="H1507" s="20" t="s">
        <v>14</v>
      </c>
      <c r="I1507" s="20"/>
      <c r="J1507" s="20"/>
      <c r="K1507" s="20"/>
      <c r="L1507" s="20"/>
      <c r="M1507" s="20"/>
      <c r="N1507" s="20"/>
      <c r="O1507" s="20"/>
      <c r="P1507" s="20"/>
      <c r="Q1507" s="20"/>
    </row>
    <row r="1508" spans="1:17" x14ac:dyDescent="0.25">
      <c r="A1508" s="17">
        <v>26507</v>
      </c>
      <c r="B1508" s="18" t="s">
        <v>138</v>
      </c>
      <c r="C1508" s="22" t="s">
        <v>14</v>
      </c>
      <c r="D1508" s="19" t="s">
        <v>13</v>
      </c>
      <c r="E1508" s="20" t="s">
        <v>14</v>
      </c>
      <c r="F1508" s="20" t="s">
        <v>14</v>
      </c>
      <c r="G1508" s="20" t="s">
        <v>14</v>
      </c>
      <c r="H1508" s="20" t="s">
        <v>15</v>
      </c>
      <c r="I1508" s="20"/>
      <c r="J1508" s="20"/>
      <c r="K1508" s="20"/>
      <c r="L1508" s="20"/>
      <c r="M1508" s="20"/>
      <c r="N1508" s="20"/>
      <c r="O1508" s="20"/>
      <c r="P1508" s="20"/>
      <c r="Q1508" s="20"/>
    </row>
    <row r="1509" spans="1:17" x14ac:dyDescent="0.25">
      <c r="A1509" s="17">
        <v>26508</v>
      </c>
      <c r="B1509" s="18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1509" s="19" t="s">
        <v>12</v>
      </c>
      <c r="D1509" s="21"/>
      <c r="E1509" s="20" t="s">
        <v>14</v>
      </c>
      <c r="F1509" s="20" t="s">
        <v>14</v>
      </c>
      <c r="G1509" s="20" t="s">
        <v>14</v>
      </c>
      <c r="H1509" s="20" t="s">
        <v>14</v>
      </c>
      <c r="I1509" s="20"/>
      <c r="J1509" s="20"/>
      <c r="K1509" s="20"/>
      <c r="L1509" s="20"/>
      <c r="M1509" s="20"/>
      <c r="N1509" s="20"/>
      <c r="O1509" s="20"/>
      <c r="P1509" s="20"/>
      <c r="Q1509" s="20"/>
    </row>
    <row r="1510" spans="1:17" x14ac:dyDescent="0.25">
      <c r="A1510" s="17">
        <v>26509</v>
      </c>
      <c r="B1510" s="18" t="str">
        <f>HYPERLINK("https://www.facebook.com/p/Tu%E1%BB%95i-tr%E1%BA%BB-C%C3%B4ng-an-TP-S%E1%BA%A7m-S%C6%A1n-100069346653553/?locale=hi_IN", "Công an xã Mường Chanh tỉnh Thanh Hóa")</f>
        <v>Công an xã Mường Chanh tỉnh Thanh Hóa</v>
      </c>
      <c r="C1510" s="19" t="s">
        <v>12</v>
      </c>
      <c r="D1510" s="19" t="s">
        <v>13</v>
      </c>
      <c r="E1510" s="20" t="s">
        <v>14</v>
      </c>
      <c r="F1510" s="20" t="s">
        <v>14</v>
      </c>
      <c r="G1510" s="20" t="s">
        <v>14</v>
      </c>
      <c r="H1510" s="20" t="s">
        <v>15</v>
      </c>
      <c r="I1510" s="20"/>
      <c r="J1510" s="20"/>
      <c r="K1510" s="20"/>
      <c r="L1510" s="20"/>
      <c r="M1510" s="20"/>
      <c r="N1510" s="20"/>
      <c r="O1510" s="20"/>
      <c r="P1510" s="20"/>
      <c r="Q1510" s="20"/>
    </row>
    <row r="1511" spans="1:17" x14ac:dyDescent="0.25">
      <c r="A1511" s="17">
        <v>26510</v>
      </c>
      <c r="B1511" s="18" t="str">
        <f>HYPERLINK("https://muongchanh.muonglat.thanhhoa.gov.vn/", "UBND Ủy ban nhân dân xã Mường Chanh tỉnh Thanh Hóa")</f>
        <v>UBND Ủy ban nhân dân xã Mường Chanh tỉnh Thanh Hóa</v>
      </c>
      <c r="C1511" s="19" t="s">
        <v>12</v>
      </c>
      <c r="D1511" s="21"/>
      <c r="E1511" s="20" t="s">
        <v>14</v>
      </c>
      <c r="F1511" s="20" t="s">
        <v>14</v>
      </c>
      <c r="G1511" s="20" t="s">
        <v>14</v>
      </c>
      <c r="H1511" s="20" t="s">
        <v>14</v>
      </c>
      <c r="I1511" s="20"/>
      <c r="J1511" s="20"/>
      <c r="K1511" s="20"/>
      <c r="L1511" s="20"/>
      <c r="M1511" s="20"/>
      <c r="N1511" s="20"/>
      <c r="O1511" s="20"/>
      <c r="P1511" s="20"/>
      <c r="Q1511" s="20"/>
    </row>
    <row r="1512" spans="1:17" x14ac:dyDescent="0.25">
      <c r="A1512" s="17">
        <v>26511</v>
      </c>
      <c r="B1512" s="18" t="str">
        <f>HYPERLINK("https://www.facebook.com/2138564579701589", "Công an xã Mường Chanh tỉnh Sơn La")</f>
        <v>Công an xã Mường Chanh tỉnh Sơn La</v>
      </c>
      <c r="C1512" s="19" t="s">
        <v>12</v>
      </c>
      <c r="D1512" s="19" t="s">
        <v>13</v>
      </c>
      <c r="E1512" s="20" t="s">
        <v>14</v>
      </c>
      <c r="F1512" s="20" t="s">
        <v>14</v>
      </c>
      <c r="G1512" s="20" t="s">
        <v>14</v>
      </c>
      <c r="H1512" s="20" t="s">
        <v>15</v>
      </c>
      <c r="I1512" s="20"/>
      <c r="J1512" s="20"/>
      <c r="K1512" s="20"/>
      <c r="L1512" s="20"/>
      <c r="M1512" s="20"/>
      <c r="N1512" s="20"/>
      <c r="O1512" s="20"/>
      <c r="P1512" s="20"/>
      <c r="Q1512" s="20"/>
    </row>
    <row r="1513" spans="1:17" x14ac:dyDescent="0.25">
      <c r="A1513" s="17">
        <v>26512</v>
      </c>
      <c r="B1513" s="18" t="str">
        <f>HYPERLINK("https://sonla.gov.vn/4/469/61715/478330/hoi-dong-nhan-dan-tinh/danh-sach-thuong-truc-hdnd-tinh-son-la-khoa-xiv-nhiem-ky-2016-2021", "UBND Ủy ban nhân dân xã Mường Chanh tỉnh Sơn La")</f>
        <v>UBND Ủy ban nhân dân xã Mường Chanh tỉnh Sơn La</v>
      </c>
      <c r="C1513" s="19" t="s">
        <v>12</v>
      </c>
      <c r="D1513" s="21"/>
      <c r="E1513" s="20" t="s">
        <v>14</v>
      </c>
      <c r="F1513" s="20" t="s">
        <v>14</v>
      </c>
      <c r="G1513" s="20" t="s">
        <v>14</v>
      </c>
      <c r="H1513" s="20" t="s">
        <v>14</v>
      </c>
      <c r="I1513" s="20"/>
      <c r="J1513" s="20"/>
      <c r="K1513" s="20"/>
      <c r="L1513" s="20"/>
      <c r="M1513" s="20"/>
      <c r="N1513" s="20"/>
      <c r="O1513" s="20"/>
      <c r="P1513" s="20"/>
      <c r="Q1513" s="20"/>
    </row>
    <row r="1514" spans="1:17" x14ac:dyDescent="0.25">
      <c r="A1514" s="17">
        <v>26513</v>
      </c>
      <c r="B1514" s="18" t="s">
        <v>139</v>
      </c>
      <c r="C1514" s="22" t="s">
        <v>14</v>
      </c>
      <c r="D1514" s="19" t="s">
        <v>13</v>
      </c>
      <c r="E1514" s="20" t="s">
        <v>14</v>
      </c>
      <c r="F1514" s="20" t="s">
        <v>14</v>
      </c>
      <c r="G1514" s="20" t="s">
        <v>14</v>
      </c>
      <c r="H1514" s="20" t="s">
        <v>15</v>
      </c>
      <c r="I1514" s="20"/>
      <c r="J1514" s="20"/>
      <c r="K1514" s="20"/>
      <c r="L1514" s="20"/>
      <c r="M1514" s="20"/>
      <c r="N1514" s="20"/>
      <c r="O1514" s="20"/>
      <c r="P1514" s="20"/>
      <c r="Q1514" s="20"/>
    </row>
    <row r="1515" spans="1:17" x14ac:dyDescent="0.25">
      <c r="A1515" s="17">
        <v>26514</v>
      </c>
      <c r="B1515" s="18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1515" s="19" t="s">
        <v>12</v>
      </c>
      <c r="D1515" s="21"/>
      <c r="E1515" s="20" t="s">
        <v>14</v>
      </c>
      <c r="F1515" s="20" t="s">
        <v>14</v>
      </c>
      <c r="G1515" s="20" t="s">
        <v>14</v>
      </c>
      <c r="H1515" s="20" t="s">
        <v>14</v>
      </c>
      <c r="I1515" s="20"/>
      <c r="J1515" s="20"/>
      <c r="K1515" s="20"/>
      <c r="L1515" s="20"/>
      <c r="M1515" s="20"/>
      <c r="N1515" s="20"/>
      <c r="O1515" s="20"/>
      <c r="P1515" s="20"/>
      <c r="Q1515" s="20"/>
    </row>
    <row r="1516" spans="1:17" x14ac:dyDescent="0.25">
      <c r="A1516" s="17">
        <v>26515</v>
      </c>
      <c r="B1516" s="18" t="str">
        <f>HYPERLINK("https://www.facebook.com/tuoitrecongansonla/", "Công an xã Mường Kim _x000D__x000D_
 _x000D__x000D_
  tỉnh Lai Châu")</f>
        <v>Công an xã Mường Kim _x000D__x000D_
 _x000D__x000D_
  tỉnh Lai Châu</v>
      </c>
      <c r="C1516" s="19" t="s">
        <v>12</v>
      </c>
      <c r="D1516" s="19" t="s">
        <v>13</v>
      </c>
      <c r="E1516" s="20" t="s">
        <v>14</v>
      </c>
      <c r="F1516" s="20" t="s">
        <v>14</v>
      </c>
      <c r="G1516" s="20" t="s">
        <v>14</v>
      </c>
      <c r="H1516" s="20" t="s">
        <v>15</v>
      </c>
      <c r="I1516" s="20"/>
      <c r="J1516" s="20"/>
      <c r="K1516" s="20"/>
      <c r="L1516" s="20"/>
      <c r="M1516" s="20"/>
      <c r="N1516" s="20"/>
      <c r="O1516" s="20"/>
      <c r="P1516" s="20"/>
      <c r="Q1516" s="20"/>
    </row>
    <row r="1517" spans="1:17" x14ac:dyDescent="0.25">
      <c r="A1517" s="17">
        <v>26516</v>
      </c>
      <c r="B1517" s="18" t="str">
        <f>HYPERLINK("https://laichau.gov.vn/he-thong-van-ban/quyet-dinh-cong-nhan-ban-tham-phe-xa-muong-kim-huyen-than-uyen-la-diem-du-lich-tren-dia-ban-tinh-lai-chau.html", "UBND Ủy ban nhân dân xã Mường Kim _x000D__x000D_
 _x000D__x000D_
  tỉnh Lai Châu")</f>
        <v>UBND Ủy ban nhân dân xã Mường Kim _x000D__x000D_
 _x000D__x000D_
  tỉnh Lai Châu</v>
      </c>
      <c r="C1517" s="19" t="s">
        <v>12</v>
      </c>
      <c r="D1517" s="21"/>
      <c r="E1517" s="20" t="s">
        <v>14</v>
      </c>
      <c r="F1517" s="20" t="s">
        <v>14</v>
      </c>
      <c r="G1517" s="20" t="s">
        <v>14</v>
      </c>
      <c r="H1517" s="20" t="s">
        <v>14</v>
      </c>
      <c r="I1517" s="20"/>
      <c r="J1517" s="20"/>
      <c r="K1517" s="20"/>
      <c r="L1517" s="20"/>
      <c r="M1517" s="20"/>
      <c r="N1517" s="20"/>
      <c r="O1517" s="20"/>
      <c r="P1517" s="20"/>
      <c r="Q1517" s="20"/>
    </row>
    <row r="1518" spans="1:17" x14ac:dyDescent="0.25">
      <c r="A1518" s="17">
        <v>26517</v>
      </c>
      <c r="B1518" s="18" t="s">
        <v>308</v>
      </c>
      <c r="C1518" s="22" t="s">
        <v>14</v>
      </c>
      <c r="D1518" s="19" t="s">
        <v>13</v>
      </c>
      <c r="E1518" s="20" t="s">
        <v>14</v>
      </c>
      <c r="F1518" s="20" t="s">
        <v>14</v>
      </c>
      <c r="G1518" s="20" t="s">
        <v>14</v>
      </c>
      <c r="H1518" s="20" t="s">
        <v>15</v>
      </c>
      <c r="I1518" s="20"/>
      <c r="J1518" s="20"/>
      <c r="K1518" s="20"/>
      <c r="L1518" s="20"/>
      <c r="M1518" s="20"/>
      <c r="N1518" s="20"/>
      <c r="O1518" s="20"/>
      <c r="P1518" s="20"/>
      <c r="Q1518" s="20"/>
    </row>
    <row r="1519" spans="1:17" x14ac:dyDescent="0.25">
      <c r="A1519" s="17">
        <v>26518</v>
      </c>
      <c r="B1519" s="18" t="str">
        <f>HYPERLINK("https://huyendienbien.dienbien.gov.vn/Tintuc/One/Xa-Muong-Loi", "UBND Ủy ban nhân dân xã Mường Lói _x000D__x000D_
 _x000D__x000D_
  tỉnh Điện Biên")</f>
        <v>UBND Ủy ban nhân dân xã Mường Lói _x000D__x000D_
 _x000D__x000D_
  tỉnh Điện Biên</v>
      </c>
      <c r="C1519" s="19" t="s">
        <v>12</v>
      </c>
      <c r="D1519" s="21"/>
      <c r="E1519" s="20" t="s">
        <v>14</v>
      </c>
      <c r="F1519" s="20" t="s">
        <v>14</v>
      </c>
      <c r="G1519" s="20" t="s">
        <v>14</v>
      </c>
      <c r="H1519" s="20" t="s">
        <v>14</v>
      </c>
      <c r="I1519" s="20"/>
      <c r="J1519" s="20"/>
      <c r="K1519" s="20"/>
      <c r="L1519" s="20"/>
      <c r="M1519" s="20"/>
      <c r="N1519" s="20"/>
      <c r="O1519" s="20"/>
      <c r="P1519" s="20"/>
      <c r="Q1519" s="20"/>
    </row>
    <row r="1520" spans="1:17" x14ac:dyDescent="0.25">
      <c r="A1520" s="17">
        <v>26519</v>
      </c>
      <c r="B1520" s="18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1520" s="19" t="s">
        <v>12</v>
      </c>
      <c r="D1520" s="19" t="s">
        <v>13</v>
      </c>
      <c r="E1520" s="20" t="s">
        <v>14</v>
      </c>
      <c r="F1520" s="20" t="s">
        <v>14</v>
      </c>
      <c r="G1520" s="20" t="s">
        <v>14</v>
      </c>
      <c r="H1520" s="20" t="s">
        <v>15</v>
      </c>
      <c r="I1520" s="20"/>
      <c r="J1520" s="20"/>
      <c r="K1520" s="20"/>
      <c r="L1520" s="20"/>
      <c r="M1520" s="20"/>
      <c r="N1520" s="20"/>
      <c r="O1520" s="20"/>
      <c r="P1520" s="20"/>
      <c r="Q1520" s="20"/>
    </row>
    <row r="1521" spans="1:17" x14ac:dyDescent="0.25">
      <c r="A1521" s="17">
        <v>26520</v>
      </c>
      <c r="B1521" s="18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1521" s="19" t="s">
        <v>12</v>
      </c>
      <c r="D1521" s="21"/>
      <c r="E1521" s="20" t="s">
        <v>14</v>
      </c>
      <c r="F1521" s="20" t="s">
        <v>14</v>
      </c>
      <c r="G1521" s="20" t="s">
        <v>14</v>
      </c>
      <c r="H1521" s="20" t="s">
        <v>14</v>
      </c>
      <c r="I1521" s="20"/>
      <c r="J1521" s="20"/>
      <c r="K1521" s="20"/>
      <c r="L1521" s="20"/>
      <c r="M1521" s="20"/>
      <c r="N1521" s="20"/>
      <c r="O1521" s="20"/>
      <c r="P1521" s="20"/>
      <c r="Q1521" s="20"/>
    </row>
    <row r="1522" spans="1:17" x14ac:dyDescent="0.25">
      <c r="A1522" s="17">
        <v>26521</v>
      </c>
      <c r="B1522" s="18" t="s">
        <v>309</v>
      </c>
      <c r="C1522" s="22" t="s">
        <v>14</v>
      </c>
      <c r="D1522" s="19" t="s">
        <v>13</v>
      </c>
      <c r="E1522" s="20" t="s">
        <v>14</v>
      </c>
      <c r="F1522" s="20" t="s">
        <v>14</v>
      </c>
      <c r="G1522" s="20" t="s">
        <v>14</v>
      </c>
      <c r="H1522" s="20" t="s">
        <v>15</v>
      </c>
      <c r="I1522" s="20"/>
      <c r="J1522" s="20"/>
      <c r="K1522" s="20"/>
      <c r="L1522" s="20"/>
      <c r="M1522" s="20"/>
      <c r="N1522" s="20"/>
      <c r="O1522" s="20"/>
      <c r="P1522" s="20"/>
      <c r="Q1522" s="20"/>
    </row>
    <row r="1523" spans="1:17" x14ac:dyDescent="0.25">
      <c r="A1523" s="17">
        <v>26522</v>
      </c>
      <c r="B1523" s="18" t="str">
        <f>HYPERLINK("https://stttt.dienbien.gov.vn/vi/about/danh-sach-nguoi-phat-ngon-tinh-dien-bien-nam-2018.html", "UBND Ủy ban nhân dân xã Mường Luân _x000D__x000D_
 _x000D__x000D_
  tỉnh Điện Biên")</f>
        <v>UBND Ủy ban nhân dân xã Mường Luân _x000D__x000D_
 _x000D__x000D_
  tỉnh Điện Biên</v>
      </c>
      <c r="C1523" s="19" t="s">
        <v>12</v>
      </c>
      <c r="D1523" s="21"/>
      <c r="E1523" s="20" t="s">
        <v>14</v>
      </c>
      <c r="F1523" s="20" t="s">
        <v>14</v>
      </c>
      <c r="G1523" s="20" t="s">
        <v>14</v>
      </c>
      <c r="H1523" s="20" t="s">
        <v>14</v>
      </c>
      <c r="I1523" s="20"/>
      <c r="J1523" s="20"/>
      <c r="K1523" s="20"/>
      <c r="L1523" s="20"/>
      <c r="M1523" s="20"/>
      <c r="N1523" s="20"/>
      <c r="O1523" s="20"/>
      <c r="P1523" s="20"/>
      <c r="Q1523" s="20"/>
    </row>
    <row r="1524" spans="1:17" x14ac:dyDescent="0.25">
      <c r="A1524" s="17">
        <v>26523</v>
      </c>
      <c r="B1524" s="18" t="s">
        <v>310</v>
      </c>
      <c r="C1524" s="22" t="s">
        <v>14</v>
      </c>
      <c r="D1524" s="19" t="s">
        <v>13</v>
      </c>
      <c r="E1524" s="20" t="s">
        <v>14</v>
      </c>
      <c r="F1524" s="20" t="s">
        <v>14</v>
      </c>
      <c r="G1524" s="20" t="s">
        <v>14</v>
      </c>
      <c r="H1524" s="20" t="s">
        <v>15</v>
      </c>
      <c r="I1524" s="20"/>
      <c r="J1524" s="20"/>
      <c r="K1524" s="20"/>
      <c r="L1524" s="20"/>
      <c r="M1524" s="20"/>
      <c r="N1524" s="20"/>
      <c r="O1524" s="20"/>
      <c r="P1524" s="20"/>
      <c r="Q1524" s="20"/>
    </row>
    <row r="1525" spans="1:17" x14ac:dyDescent="0.25">
      <c r="A1525" s="17">
        <v>26524</v>
      </c>
      <c r="B1525" s="18" t="str">
        <f>HYPERLINK("https://qppl.thanhhoa.gov.vn/vbpq_thanhhoa.nsf/28F85A8A2645DE97472587060007E828/$file/DT-VBDTPT408906166-7-20211625111838284tungct01.07.2021_11h22p29_thinv_01-07-2021-15-23-34_signed.pdf", "UBND Ủy ban nhân dân xã Mường Mìn _x000D__x000D_
 _x000D__x000D_
  tỉnh Thanh Hóa")</f>
        <v>UBND Ủy ban nhân dân xã Mường Mìn _x000D__x000D_
 _x000D__x000D_
  tỉnh Thanh Hóa</v>
      </c>
      <c r="C1525" s="19" t="s">
        <v>12</v>
      </c>
      <c r="D1525" s="21"/>
      <c r="E1525" s="20" t="s">
        <v>14</v>
      </c>
      <c r="F1525" s="20" t="s">
        <v>14</v>
      </c>
      <c r="G1525" s="20" t="s">
        <v>14</v>
      </c>
      <c r="H1525" s="20" t="s">
        <v>14</v>
      </c>
      <c r="I1525" s="20"/>
      <c r="J1525" s="20"/>
      <c r="K1525" s="20"/>
      <c r="L1525" s="20"/>
      <c r="M1525" s="20"/>
      <c r="N1525" s="20"/>
      <c r="O1525" s="20"/>
      <c r="P1525" s="20"/>
      <c r="Q1525" s="20"/>
    </row>
    <row r="1526" spans="1:17" x14ac:dyDescent="0.25">
      <c r="A1526" s="17">
        <v>26525</v>
      </c>
      <c r="B1526" s="18" t="s">
        <v>140</v>
      </c>
      <c r="C1526" s="22" t="s">
        <v>14</v>
      </c>
      <c r="D1526" s="19" t="s">
        <v>13</v>
      </c>
      <c r="E1526" s="20" t="s">
        <v>14</v>
      </c>
      <c r="F1526" s="20" t="s">
        <v>14</v>
      </c>
      <c r="G1526" s="20" t="s">
        <v>14</v>
      </c>
      <c r="H1526" s="20" t="s">
        <v>15</v>
      </c>
      <c r="I1526" s="20"/>
      <c r="J1526" s="20"/>
      <c r="K1526" s="20"/>
      <c r="L1526" s="20"/>
      <c r="M1526" s="20"/>
      <c r="N1526" s="20"/>
      <c r="O1526" s="20"/>
      <c r="P1526" s="20"/>
      <c r="Q1526" s="20"/>
    </row>
    <row r="1527" spans="1:17" x14ac:dyDescent="0.25">
      <c r="A1527" s="17">
        <v>26526</v>
      </c>
      <c r="B1527" s="18" t="str">
        <f>HYPERLINK("https://laichau.gov.vn/thong-tin-nguoi-phat-ngon", "UBND Ủy ban nhân dân xã Mường Mít tỉnh Lai Châu")</f>
        <v>UBND Ủy ban nhân dân xã Mường Mít tỉnh Lai Châu</v>
      </c>
      <c r="C1527" s="19" t="s">
        <v>12</v>
      </c>
      <c r="D1527" s="21"/>
      <c r="E1527" s="20" t="s">
        <v>14</v>
      </c>
      <c r="F1527" s="20" t="s">
        <v>14</v>
      </c>
      <c r="G1527" s="20" t="s">
        <v>14</v>
      </c>
      <c r="H1527" s="20" t="s">
        <v>14</v>
      </c>
      <c r="I1527" s="20"/>
      <c r="J1527" s="20"/>
      <c r="K1527" s="20"/>
      <c r="L1527" s="20"/>
      <c r="M1527" s="20"/>
      <c r="N1527" s="20"/>
      <c r="O1527" s="20"/>
      <c r="P1527" s="20"/>
      <c r="Q1527" s="20"/>
    </row>
    <row r="1528" spans="1:17" x14ac:dyDescent="0.25">
      <c r="A1528" s="17">
        <v>26527</v>
      </c>
      <c r="B1528" s="18" t="s">
        <v>141</v>
      </c>
      <c r="C1528" s="22" t="s">
        <v>14</v>
      </c>
      <c r="D1528" s="19" t="s">
        <v>13</v>
      </c>
      <c r="E1528" s="20" t="s">
        <v>14</v>
      </c>
      <c r="F1528" s="20" t="s">
        <v>14</v>
      </c>
      <c r="G1528" s="20" t="s">
        <v>14</v>
      </c>
      <c r="H1528" s="20" t="s">
        <v>15</v>
      </c>
      <c r="I1528" s="20"/>
      <c r="J1528" s="20"/>
      <c r="K1528" s="20"/>
      <c r="L1528" s="20"/>
      <c r="M1528" s="20"/>
      <c r="N1528" s="20"/>
      <c r="O1528" s="20"/>
      <c r="P1528" s="20"/>
      <c r="Q1528" s="20"/>
    </row>
    <row r="1529" spans="1:17" x14ac:dyDescent="0.25">
      <c r="A1529" s="17">
        <v>26528</v>
      </c>
      <c r="B1529" s="18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1529" s="19" t="s">
        <v>12</v>
      </c>
      <c r="D1529" s="21"/>
      <c r="E1529" s="20" t="s">
        <v>14</v>
      </c>
      <c r="F1529" s="20" t="s">
        <v>14</v>
      </c>
      <c r="G1529" s="20" t="s">
        <v>14</v>
      </c>
      <c r="H1529" s="20" t="s">
        <v>14</v>
      </c>
      <c r="I1529" s="20"/>
      <c r="J1529" s="20"/>
      <c r="K1529" s="20"/>
      <c r="L1529" s="20"/>
      <c r="M1529" s="20"/>
      <c r="N1529" s="20"/>
      <c r="O1529" s="20"/>
      <c r="P1529" s="20"/>
      <c r="Q1529" s="20"/>
    </row>
    <row r="1530" spans="1:17" x14ac:dyDescent="0.25">
      <c r="A1530" s="17">
        <v>26529</v>
      </c>
      <c r="B1530" s="18" t="s">
        <v>142</v>
      </c>
      <c r="C1530" s="22" t="s">
        <v>14</v>
      </c>
      <c r="D1530" s="19" t="s">
        <v>13</v>
      </c>
      <c r="E1530" s="20" t="s">
        <v>14</v>
      </c>
      <c r="F1530" s="20" t="s">
        <v>14</v>
      </c>
      <c r="G1530" s="20" t="s">
        <v>14</v>
      </c>
      <c r="H1530" s="20" t="s">
        <v>15</v>
      </c>
      <c r="I1530" s="20"/>
      <c r="J1530" s="20"/>
      <c r="K1530" s="20"/>
      <c r="L1530" s="20"/>
      <c r="M1530" s="20"/>
      <c r="N1530" s="20"/>
      <c r="O1530" s="20"/>
      <c r="P1530" s="20"/>
      <c r="Q1530" s="20"/>
    </row>
    <row r="1531" spans="1:17" x14ac:dyDescent="0.25">
      <c r="A1531" s="17">
        <v>26530</v>
      </c>
      <c r="B1531" s="18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1531" s="19" t="s">
        <v>12</v>
      </c>
      <c r="D1531" s="21"/>
      <c r="E1531" s="20" t="s">
        <v>14</v>
      </c>
      <c r="F1531" s="20" t="s">
        <v>14</v>
      </c>
      <c r="G1531" s="20" t="s">
        <v>14</v>
      </c>
      <c r="H1531" s="20" t="s">
        <v>14</v>
      </c>
      <c r="I1531" s="20"/>
      <c r="J1531" s="20"/>
      <c r="K1531" s="20"/>
      <c r="L1531" s="20"/>
      <c r="M1531" s="20"/>
      <c r="N1531" s="20"/>
      <c r="O1531" s="20"/>
      <c r="P1531" s="20"/>
      <c r="Q1531" s="20"/>
    </row>
    <row r="1532" spans="1:17" x14ac:dyDescent="0.25">
      <c r="A1532" s="17">
        <v>26531</v>
      </c>
      <c r="B1532" s="18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1532" s="19" t="s">
        <v>12</v>
      </c>
      <c r="D1532" s="19" t="s">
        <v>13</v>
      </c>
      <c r="E1532" s="20" t="s">
        <v>14</v>
      </c>
      <c r="F1532" s="20" t="s">
        <v>14</v>
      </c>
      <c r="G1532" s="20" t="s">
        <v>14</v>
      </c>
      <c r="H1532" s="20" t="s">
        <v>15</v>
      </c>
      <c r="I1532" s="20"/>
      <c r="J1532" s="20"/>
      <c r="K1532" s="20"/>
      <c r="L1532" s="20"/>
      <c r="M1532" s="20"/>
      <c r="N1532" s="20"/>
      <c r="O1532" s="20"/>
      <c r="P1532" s="20"/>
      <c r="Q1532" s="20"/>
    </row>
    <row r="1533" spans="1:17" x14ac:dyDescent="0.25">
      <c r="A1533" s="17">
        <v>26532</v>
      </c>
      <c r="B1533" s="18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1533" s="19" t="s">
        <v>12</v>
      </c>
      <c r="D1533" s="21"/>
      <c r="E1533" s="20" t="s">
        <v>14</v>
      </c>
      <c r="F1533" s="20" t="s">
        <v>14</v>
      </c>
      <c r="G1533" s="20" t="s">
        <v>14</v>
      </c>
      <c r="H1533" s="20" t="s">
        <v>14</v>
      </c>
      <c r="I1533" s="20"/>
      <c r="J1533" s="20"/>
      <c r="K1533" s="20"/>
      <c r="L1533" s="20"/>
      <c r="M1533" s="20"/>
      <c r="N1533" s="20"/>
      <c r="O1533" s="20"/>
      <c r="P1533" s="20"/>
      <c r="Q1533" s="20"/>
    </row>
    <row r="1534" spans="1:17" x14ac:dyDescent="0.25">
      <c r="A1534" s="17">
        <v>26533</v>
      </c>
      <c r="B1534" s="18" t="s">
        <v>311</v>
      </c>
      <c r="C1534" s="22" t="s">
        <v>14</v>
      </c>
      <c r="D1534" s="19" t="s">
        <v>13</v>
      </c>
      <c r="E1534" s="20" t="s">
        <v>14</v>
      </c>
      <c r="F1534" s="20" t="s">
        <v>14</v>
      </c>
      <c r="G1534" s="20" t="s">
        <v>14</v>
      </c>
      <c r="H1534" s="20" t="s">
        <v>15</v>
      </c>
      <c r="I1534" s="20"/>
      <c r="J1534" s="20"/>
      <c r="K1534" s="20"/>
      <c r="L1534" s="20"/>
      <c r="M1534" s="20"/>
      <c r="N1534" s="20"/>
      <c r="O1534" s="20"/>
      <c r="P1534" s="20"/>
      <c r="Q1534" s="20"/>
    </row>
    <row r="1535" spans="1:17" x14ac:dyDescent="0.25">
      <c r="A1535" s="17">
        <v>26534</v>
      </c>
      <c r="B1535" s="18" t="str">
        <f>HYPERLINK("https://thanuyen.laichau.gov.vn/", "UBND Ủy ban nhân dân xã Mường Than _x000D__x000D_
 _x000D__x000D_
  tỉnh Lai Châu")</f>
        <v>UBND Ủy ban nhân dân xã Mường Than _x000D__x000D_
 _x000D__x000D_
  tỉnh Lai Châu</v>
      </c>
      <c r="C1535" s="19" t="s">
        <v>12</v>
      </c>
      <c r="D1535" s="21"/>
      <c r="E1535" s="20" t="s">
        <v>14</v>
      </c>
      <c r="F1535" s="20" t="s">
        <v>14</v>
      </c>
      <c r="G1535" s="20" t="s">
        <v>14</v>
      </c>
      <c r="H1535" s="20" t="s">
        <v>14</v>
      </c>
      <c r="I1535" s="20"/>
      <c r="J1535" s="20"/>
      <c r="K1535" s="20"/>
      <c r="L1535" s="20"/>
      <c r="M1535" s="20"/>
      <c r="N1535" s="20"/>
      <c r="O1535" s="20"/>
      <c r="P1535" s="20"/>
      <c r="Q1535" s="20"/>
    </row>
    <row r="1536" spans="1:17" x14ac:dyDescent="0.25">
      <c r="A1536" s="17">
        <v>26535</v>
      </c>
      <c r="B1536" s="18" t="s">
        <v>312</v>
      </c>
      <c r="C1536" s="22" t="s">
        <v>14</v>
      </c>
      <c r="D1536" s="19" t="s">
        <v>13</v>
      </c>
      <c r="E1536" s="20" t="s">
        <v>14</v>
      </c>
      <c r="F1536" s="20" t="s">
        <v>14</v>
      </c>
      <c r="G1536" s="20" t="s">
        <v>14</v>
      </c>
      <c r="H1536" s="20" t="s">
        <v>15</v>
      </c>
      <c r="I1536" s="20"/>
      <c r="J1536" s="20"/>
      <c r="K1536" s="20"/>
      <c r="L1536" s="20"/>
      <c r="M1536" s="20"/>
      <c r="N1536" s="20"/>
      <c r="O1536" s="20"/>
      <c r="P1536" s="20"/>
      <c r="Q1536" s="20"/>
    </row>
    <row r="1537" spans="1:17" x14ac:dyDescent="0.25">
      <c r="A1537" s="17">
        <v>26536</v>
      </c>
      <c r="B1537" s="18" t="str">
        <f>HYPERLINK("https://stttt.dienbien.gov.vn/vi/about/danh-sach-nguoi-phat-ngon-tinh-dien-bien-nam-2018.html", "UBND Ủy ban nhân dân xã Mường Toong _x000D__x000D_
 _x000D__x000D_
  tỉnh Điện Biên")</f>
        <v>UBND Ủy ban nhân dân xã Mường Toong _x000D__x000D_
 _x000D__x000D_
  tỉnh Điện Biên</v>
      </c>
      <c r="C1537" s="19" t="s">
        <v>12</v>
      </c>
      <c r="D1537" s="21"/>
      <c r="E1537" s="20" t="s">
        <v>14</v>
      </c>
      <c r="F1537" s="20" t="s">
        <v>14</v>
      </c>
      <c r="G1537" s="20" t="s">
        <v>14</v>
      </c>
      <c r="H1537" s="20" t="s">
        <v>14</v>
      </c>
      <c r="I1537" s="20"/>
      <c r="J1537" s="20"/>
      <c r="K1537" s="20"/>
      <c r="L1537" s="20"/>
      <c r="M1537" s="20"/>
      <c r="N1537" s="20"/>
      <c r="O1537" s="20"/>
      <c r="P1537" s="20"/>
      <c r="Q1537" s="20"/>
    </row>
    <row r="1538" spans="1:17" x14ac:dyDescent="0.25">
      <c r="A1538" s="17">
        <v>26537</v>
      </c>
      <c r="B1538" s="18" t="s">
        <v>143</v>
      </c>
      <c r="C1538" s="22" t="s">
        <v>14</v>
      </c>
      <c r="D1538" s="19" t="s">
        <v>13</v>
      </c>
      <c r="E1538" s="20" t="s">
        <v>14</v>
      </c>
      <c r="F1538" s="20" t="s">
        <v>14</v>
      </c>
      <c r="G1538" s="20" t="s">
        <v>14</v>
      </c>
      <c r="H1538" s="20" t="s">
        <v>15</v>
      </c>
      <c r="I1538" s="20"/>
      <c r="J1538" s="20"/>
      <c r="K1538" s="20"/>
      <c r="L1538" s="20"/>
      <c r="M1538" s="20"/>
      <c r="N1538" s="20"/>
      <c r="O1538" s="20"/>
      <c r="P1538" s="20"/>
      <c r="Q1538" s="20"/>
    </row>
    <row r="1539" spans="1:17" x14ac:dyDescent="0.25">
      <c r="A1539" s="17">
        <v>26538</v>
      </c>
      <c r="B1539" s="18" t="str">
        <f>HYPERLINK("https://quynhnhai.sonla.gov.vn/Default.aspx?sid=1364&amp;pageid=40104", "UBND Ủy ban nhân dân xã Mường Và tỉnh Sơn La")</f>
        <v>UBND Ủy ban nhân dân xã Mường Và tỉnh Sơn La</v>
      </c>
      <c r="C1539" s="19" t="s">
        <v>12</v>
      </c>
      <c r="D1539" s="21"/>
      <c r="E1539" s="20" t="s">
        <v>14</v>
      </c>
      <c r="F1539" s="20" t="s">
        <v>14</v>
      </c>
      <c r="G1539" s="20" t="s">
        <v>14</v>
      </c>
      <c r="H1539" s="20" t="s">
        <v>14</v>
      </c>
      <c r="I1539" s="20"/>
      <c r="J1539" s="20"/>
      <c r="K1539" s="20"/>
      <c r="L1539" s="20"/>
      <c r="M1539" s="20"/>
      <c r="N1539" s="20"/>
      <c r="O1539" s="20"/>
      <c r="P1539" s="20"/>
      <c r="Q1539" s="20"/>
    </row>
    <row r="1540" spans="1:17" x14ac:dyDescent="0.25">
      <c r="A1540" s="17">
        <v>26539</v>
      </c>
      <c r="B1540" s="18" t="str">
        <f>HYPERLINK("https://www.facebook.com/p/C%C3%B4ng-an-x%C3%A3-M%E1%BA%A1n-L%E1%BA%A1n-100068243816389/", "Công an xã Mạn Lạn _x000D__x000D_
 _x000D__x000D_
  tỉnh Phú Thọ")</f>
        <v>Công an xã Mạn Lạn _x000D__x000D_
 _x000D__x000D_
  tỉnh Phú Thọ</v>
      </c>
      <c r="C1540" s="19" t="s">
        <v>12</v>
      </c>
      <c r="D1540" s="19" t="s">
        <v>13</v>
      </c>
      <c r="E1540" s="20" t="s">
        <v>14</v>
      </c>
      <c r="F1540" s="20" t="s">
        <v>14</v>
      </c>
      <c r="G1540" s="20" t="s">
        <v>14</v>
      </c>
      <c r="H1540" s="20" t="s">
        <v>15</v>
      </c>
      <c r="I1540" s="20"/>
      <c r="J1540" s="20"/>
      <c r="K1540" s="20"/>
      <c r="L1540" s="20"/>
      <c r="M1540" s="20"/>
      <c r="N1540" s="20"/>
      <c r="O1540" s="20"/>
      <c r="P1540" s="20"/>
      <c r="Q1540" s="20"/>
    </row>
    <row r="1541" spans="1:17" x14ac:dyDescent="0.25">
      <c r="A1541" s="17">
        <v>26540</v>
      </c>
      <c r="B1541" s="18" t="str">
        <f>HYPERLINK("https://thanhba.phutho.gov.vn/manlan/Pages/index.aspx", "UBND Ủy ban nhân dân xã Mạn Lạn _x000D__x000D_
 _x000D__x000D_
  tỉnh Phú Thọ")</f>
        <v>UBND Ủy ban nhân dân xã Mạn Lạn _x000D__x000D_
 _x000D__x000D_
  tỉnh Phú Thọ</v>
      </c>
      <c r="C1541" s="19" t="s">
        <v>12</v>
      </c>
      <c r="D1541" s="21"/>
      <c r="E1541" s="20" t="s">
        <v>14</v>
      </c>
      <c r="F1541" s="20" t="s">
        <v>14</v>
      </c>
      <c r="G1541" s="20" t="s">
        <v>14</v>
      </c>
      <c r="H1541" s="20" t="s">
        <v>14</v>
      </c>
      <c r="I1541" s="20"/>
      <c r="J1541" s="20"/>
      <c r="K1541" s="20"/>
      <c r="L1541" s="20"/>
      <c r="M1541" s="20"/>
      <c r="N1541" s="20"/>
      <c r="O1541" s="20"/>
      <c r="P1541" s="20"/>
      <c r="Q1541" s="20"/>
    </row>
    <row r="1542" spans="1:17" x14ac:dyDescent="0.25">
      <c r="A1542" s="17">
        <v>26541</v>
      </c>
      <c r="B1542" s="18" t="str">
        <f>HYPERLINK("https://www.facebook.com/p/C%C3%B4ng-an-x%C3%A3-M%E1%BB%85-S%E1%BB%9F-100068511189180/", "Công an xã Mễ Sở _x000D__x000D_
 _x000D__x000D_
  tỉnh Hưng Yên")</f>
        <v>Công an xã Mễ Sở _x000D__x000D_
 _x000D__x000D_
  tỉnh Hưng Yên</v>
      </c>
      <c r="C1542" s="19" t="s">
        <v>12</v>
      </c>
      <c r="D1542" s="19" t="s">
        <v>13</v>
      </c>
      <c r="E1542" s="20" t="s">
        <v>14</v>
      </c>
      <c r="F1542" s="20" t="s">
        <v>14</v>
      </c>
      <c r="G1542" s="20" t="s">
        <v>14</v>
      </c>
      <c r="H1542" s="20" t="s">
        <v>15</v>
      </c>
      <c r="I1542" s="20"/>
      <c r="J1542" s="20"/>
      <c r="K1542" s="20"/>
      <c r="L1542" s="20"/>
      <c r="M1542" s="20"/>
      <c r="N1542" s="20"/>
      <c r="O1542" s="20"/>
      <c r="P1542" s="20"/>
      <c r="Q1542" s="20"/>
    </row>
    <row r="1543" spans="1:17" x14ac:dyDescent="0.25">
      <c r="A1543" s="17">
        <v>26542</v>
      </c>
      <c r="B1543" s="18" t="str">
        <f>HYPERLINK("https://dichvucong.hungyen.gov.vn/dichvucong/hotline", "UBND Ủy ban nhân dân xã Mễ Sở _x000D__x000D_
 _x000D__x000D_
  tỉnh Hưng Yên")</f>
        <v>UBND Ủy ban nhân dân xã Mễ Sở _x000D__x000D_
 _x000D__x000D_
  tỉnh Hưng Yên</v>
      </c>
      <c r="C1543" s="19" t="s">
        <v>12</v>
      </c>
      <c r="D1543" s="21"/>
      <c r="E1543" s="20" t="s">
        <v>14</v>
      </c>
      <c r="F1543" s="20" t="s">
        <v>14</v>
      </c>
      <c r="G1543" s="20" t="s">
        <v>14</v>
      </c>
      <c r="H1543" s="20" t="s">
        <v>14</v>
      </c>
      <c r="I1543" s="20"/>
      <c r="J1543" s="20"/>
      <c r="K1543" s="20"/>
      <c r="L1543" s="20"/>
      <c r="M1543" s="20"/>
      <c r="N1543" s="20"/>
      <c r="O1543" s="20"/>
      <c r="P1543" s="20"/>
      <c r="Q1543" s="20"/>
    </row>
    <row r="1544" spans="1:17" x14ac:dyDescent="0.25">
      <c r="A1544" s="17">
        <v>26543</v>
      </c>
      <c r="B1544" s="18" t="s">
        <v>313</v>
      </c>
      <c r="C1544" s="22" t="s">
        <v>14</v>
      </c>
      <c r="D1544" s="19" t="s">
        <v>13</v>
      </c>
      <c r="E1544" s="20" t="s">
        <v>14</v>
      </c>
      <c r="F1544" s="20" t="s">
        <v>14</v>
      </c>
      <c r="G1544" s="20" t="s">
        <v>14</v>
      </c>
      <c r="H1544" s="20" t="s">
        <v>15</v>
      </c>
      <c r="I1544" s="20"/>
      <c r="J1544" s="20"/>
      <c r="K1544" s="20"/>
      <c r="L1544" s="20"/>
      <c r="M1544" s="20"/>
      <c r="N1544" s="20"/>
      <c r="O1544" s="20"/>
      <c r="P1544" s="20"/>
      <c r="Q1544" s="20"/>
    </row>
    <row r="1545" spans="1:17" x14ac:dyDescent="0.25">
      <c r="A1545" s="17">
        <v>26544</v>
      </c>
      <c r="B1545" s="18" t="str">
        <f>HYPERLINK("https://dichvucong.namdinh.gov.vn/portaldvc/KenhTin/dich-vu-cong-truc-tuyen.aspx?_dv=1984F7D5-4A64-D74D-3DCE-48AFB432B5AF", "UBND Ủy ban nhân dân xã Mỹ Hà _x000D__x000D_
 _x000D__x000D_
  tỉnh Nam Định")</f>
        <v>UBND Ủy ban nhân dân xã Mỹ Hà _x000D__x000D_
 _x000D__x000D_
  tỉnh Nam Định</v>
      </c>
      <c r="C1545" s="19" t="s">
        <v>12</v>
      </c>
      <c r="D1545" s="21"/>
      <c r="E1545" s="20" t="s">
        <v>14</v>
      </c>
      <c r="F1545" s="20" t="s">
        <v>14</v>
      </c>
      <c r="G1545" s="20" t="s">
        <v>14</v>
      </c>
      <c r="H1545" s="20" t="s">
        <v>14</v>
      </c>
      <c r="I1545" s="20"/>
      <c r="J1545" s="20"/>
      <c r="K1545" s="20"/>
      <c r="L1545" s="20"/>
      <c r="M1545" s="20"/>
      <c r="N1545" s="20"/>
      <c r="O1545" s="20"/>
      <c r="P1545" s="20"/>
      <c r="Q1545" s="20"/>
    </row>
    <row r="1546" spans="1:17" x14ac:dyDescent="0.25">
      <c r="A1546" s="17">
        <v>26545</v>
      </c>
      <c r="B1546" s="18" t="str">
        <f>HYPERLINK("https://www.facebook.com/conganBaTri/?locale=ms_MY", "Công an xã Mỹ Hòa _x000D__x000D_
 _x000D__x000D_
  tỉnh Bến Tre")</f>
        <v>Công an xã Mỹ Hòa _x000D__x000D_
 _x000D__x000D_
  tỉnh Bến Tre</v>
      </c>
      <c r="C1546" s="19" t="s">
        <v>12</v>
      </c>
      <c r="D1546" s="19" t="s">
        <v>13</v>
      </c>
      <c r="E1546" s="20" t="s">
        <v>14</v>
      </c>
      <c r="F1546" s="20" t="s">
        <v>14</v>
      </c>
      <c r="G1546" s="20" t="s">
        <v>14</v>
      </c>
      <c r="H1546" s="20" t="s">
        <v>15</v>
      </c>
      <c r="I1546" s="20"/>
      <c r="J1546" s="20"/>
      <c r="K1546" s="20"/>
      <c r="L1546" s="20"/>
      <c r="M1546" s="20"/>
      <c r="N1546" s="20"/>
      <c r="O1546" s="20"/>
      <c r="P1546" s="20"/>
      <c r="Q1546" s="20"/>
    </row>
    <row r="1547" spans="1:17" x14ac:dyDescent="0.25">
      <c r="A1547" s="17">
        <v>26546</v>
      </c>
      <c r="B1547" s="18" t="str">
        <f>HYPERLINK("https://bentre.gov.vn/Documents/848_danh_sach%20nguoi%20phat%20ngon.pdf", "UBND Ủy ban nhân dân xã Mỹ Hòa _x000D__x000D_
 _x000D__x000D_
  tỉnh Bến Tre")</f>
        <v>UBND Ủy ban nhân dân xã Mỹ Hòa _x000D__x000D_
 _x000D__x000D_
  tỉnh Bến Tre</v>
      </c>
      <c r="C1547" s="19" t="s">
        <v>12</v>
      </c>
      <c r="D1547" s="21"/>
      <c r="E1547" s="20" t="s">
        <v>14</v>
      </c>
      <c r="F1547" s="20" t="s">
        <v>14</v>
      </c>
      <c r="G1547" s="20" t="s">
        <v>14</v>
      </c>
      <c r="H1547" s="20" t="s">
        <v>14</v>
      </c>
      <c r="I1547" s="20"/>
      <c r="J1547" s="20"/>
      <c r="K1547" s="20"/>
      <c r="L1547" s="20"/>
      <c r="M1547" s="20"/>
      <c r="N1547" s="20"/>
      <c r="O1547" s="20"/>
      <c r="P1547" s="20"/>
      <c r="Q1547" s="20"/>
    </row>
    <row r="1548" spans="1:17" x14ac:dyDescent="0.25">
      <c r="A1548" s="17">
        <v>26547</v>
      </c>
      <c r="B1548" s="18" t="str">
        <f>HYPERLINK("https://www.facebook.com/p/C%C3%B4ng-an-x%C3%A3-M%E1%BB%B9-H%C3%B2a-100076916353775/", "Công an xã Mỹ Hòa _x000D__x000D_
 _x000D__x000D_
  tỉnh Trà Vinh")</f>
        <v>Công an xã Mỹ Hòa _x000D__x000D_
 _x000D__x000D_
  tỉnh Trà Vinh</v>
      </c>
      <c r="C1548" s="19" t="s">
        <v>12</v>
      </c>
      <c r="D1548" s="19" t="s">
        <v>13</v>
      </c>
      <c r="E1548" s="20" t="s">
        <v>14</v>
      </c>
      <c r="F1548" s="20" t="s">
        <v>14</v>
      </c>
      <c r="G1548" s="20" t="s">
        <v>14</v>
      </c>
      <c r="H1548" s="20" t="s">
        <v>15</v>
      </c>
      <c r="I1548" s="20"/>
      <c r="J1548" s="20"/>
      <c r="K1548" s="20"/>
      <c r="L1548" s="20"/>
      <c r="M1548" s="20"/>
      <c r="N1548" s="20"/>
      <c r="O1548" s="20"/>
      <c r="P1548" s="20"/>
      <c r="Q1548" s="20"/>
    </row>
    <row r="1549" spans="1:17" x14ac:dyDescent="0.25">
      <c r="A1549" s="17">
        <v>26548</v>
      </c>
      <c r="B1549" s="18" t="str">
        <f>HYPERLINK("https://myhoa.caungang.travinh.gov.vn/tin-tuc", "UBND Ủy ban nhân dân xã Mỹ Hòa _x000D__x000D_
 _x000D__x000D_
  tỉnh Trà Vinh")</f>
        <v>UBND Ủy ban nhân dân xã Mỹ Hòa _x000D__x000D_
 _x000D__x000D_
  tỉnh Trà Vinh</v>
      </c>
      <c r="C1549" s="19" t="s">
        <v>12</v>
      </c>
      <c r="D1549" s="21"/>
      <c r="E1549" s="20" t="s">
        <v>14</v>
      </c>
      <c r="F1549" s="20" t="s">
        <v>14</v>
      </c>
      <c r="G1549" s="20" t="s">
        <v>14</v>
      </c>
      <c r="H1549" s="20" t="s">
        <v>14</v>
      </c>
      <c r="I1549" s="20"/>
      <c r="J1549" s="20"/>
      <c r="K1549" s="20"/>
      <c r="L1549" s="20"/>
      <c r="M1549" s="20"/>
      <c r="N1549" s="20"/>
      <c r="O1549" s="20"/>
      <c r="P1549" s="20"/>
      <c r="Q1549" s="20"/>
    </row>
    <row r="1550" spans="1:17" x14ac:dyDescent="0.25">
      <c r="A1550" s="17">
        <v>26549</v>
      </c>
      <c r="B1550" s="18" t="s">
        <v>314</v>
      </c>
      <c r="C1550" s="22" t="s">
        <v>14</v>
      </c>
      <c r="D1550" s="19" t="s">
        <v>13</v>
      </c>
      <c r="E1550" s="20" t="s">
        <v>14</v>
      </c>
      <c r="F1550" s="20" t="s">
        <v>14</v>
      </c>
      <c r="G1550" s="20" t="s">
        <v>14</v>
      </c>
      <c r="H1550" s="20" t="s">
        <v>15</v>
      </c>
      <c r="I1550" s="20"/>
      <c r="J1550" s="20"/>
      <c r="K1550" s="20"/>
      <c r="L1550" s="20"/>
      <c r="M1550" s="20"/>
      <c r="N1550" s="20"/>
      <c r="O1550" s="20"/>
      <c r="P1550" s="20"/>
      <c r="Q1550" s="20"/>
    </row>
    <row r="1551" spans="1:17" x14ac:dyDescent="0.25">
      <c r="A1551" s="17">
        <v>26550</v>
      </c>
      <c r="B1551" s="18" t="str">
        <f>HYPERLINK("http://myhung.quanghoa.caobang.gov.vn/", "UBND Ủy ban nhân dân xã Mỹ Hưng _x000D__x000D_
 _x000D__x000D_
  tỉnh Cao Bằng")</f>
        <v>UBND Ủy ban nhân dân xã Mỹ Hưng _x000D__x000D_
 _x000D__x000D_
  tỉnh Cao Bằng</v>
      </c>
      <c r="C1551" s="19" t="s">
        <v>12</v>
      </c>
      <c r="D1551" s="21"/>
      <c r="E1551" s="20" t="s">
        <v>14</v>
      </c>
      <c r="F1551" s="20" t="s">
        <v>14</v>
      </c>
      <c r="G1551" s="20" t="s">
        <v>14</v>
      </c>
      <c r="H1551" s="20" t="s">
        <v>14</v>
      </c>
      <c r="I1551" s="20"/>
      <c r="J1551" s="20"/>
      <c r="K1551" s="20"/>
      <c r="L1551" s="20"/>
      <c r="M1551" s="20"/>
      <c r="N1551" s="20"/>
      <c r="O1551" s="20"/>
      <c r="P1551" s="20"/>
      <c r="Q1551" s="20"/>
    </row>
    <row r="1552" spans="1:17" x14ac:dyDescent="0.25">
      <c r="A1552" s="17">
        <v>26551</v>
      </c>
      <c r="B1552" s="18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1552" s="19" t="s">
        <v>12</v>
      </c>
      <c r="D1552" s="19" t="s">
        <v>13</v>
      </c>
      <c r="E1552" s="20" t="s">
        <v>14</v>
      </c>
      <c r="F1552" s="20" t="s">
        <v>14</v>
      </c>
      <c r="G1552" s="20" t="s">
        <v>14</v>
      </c>
      <c r="H1552" s="20" t="s">
        <v>15</v>
      </c>
      <c r="I1552" s="20"/>
      <c r="J1552" s="20"/>
      <c r="K1552" s="20"/>
      <c r="L1552" s="20"/>
      <c r="M1552" s="20"/>
      <c r="N1552" s="20"/>
      <c r="O1552" s="20"/>
      <c r="P1552" s="20"/>
      <c r="Q1552" s="20"/>
    </row>
    <row r="1553" spans="1:17" x14ac:dyDescent="0.25">
      <c r="A1553" s="17">
        <v>26552</v>
      </c>
      <c r="B1553" s="18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1553" s="19" t="s">
        <v>12</v>
      </c>
      <c r="D1553" s="21"/>
      <c r="E1553" s="20" t="s">
        <v>14</v>
      </c>
      <c r="F1553" s="20" t="s">
        <v>14</v>
      </c>
      <c r="G1553" s="20" t="s">
        <v>14</v>
      </c>
      <c r="H1553" s="20" t="s">
        <v>14</v>
      </c>
      <c r="I1553" s="20"/>
      <c r="J1553" s="20"/>
      <c r="K1553" s="20"/>
      <c r="L1553" s="20"/>
      <c r="M1553" s="20"/>
      <c r="N1553" s="20"/>
      <c r="O1553" s="20"/>
      <c r="P1553" s="20"/>
      <c r="Q1553" s="20"/>
    </row>
    <row r="1554" spans="1:17" x14ac:dyDescent="0.25">
      <c r="A1554" s="17">
        <v>26553</v>
      </c>
      <c r="B1554" s="18" t="s">
        <v>144</v>
      </c>
      <c r="C1554" s="22" t="s">
        <v>14</v>
      </c>
      <c r="D1554" s="19" t="s">
        <v>13</v>
      </c>
      <c r="E1554" s="20" t="s">
        <v>14</v>
      </c>
      <c r="F1554" s="20" t="s">
        <v>14</v>
      </c>
      <c r="G1554" s="20" t="s">
        <v>14</v>
      </c>
      <c r="H1554" s="20" t="s">
        <v>15</v>
      </c>
      <c r="I1554" s="20"/>
      <c r="J1554" s="20"/>
      <c r="K1554" s="20"/>
      <c r="L1554" s="20"/>
      <c r="M1554" s="20"/>
      <c r="N1554" s="20"/>
      <c r="O1554" s="20"/>
      <c r="P1554" s="20"/>
      <c r="Q1554" s="20"/>
    </row>
    <row r="1555" spans="1:17" x14ac:dyDescent="0.25">
      <c r="A1555" s="17">
        <v>26554</v>
      </c>
      <c r="B1555" s="18" t="str">
        <f>HYPERLINK("http://myhiep.phumy.binhdinh.gov.vn/", "UBND Ủy ban nhân dân xã Mỹ Hiệp tỉnh Bình Định")</f>
        <v>UBND Ủy ban nhân dân xã Mỹ Hiệp tỉnh Bình Định</v>
      </c>
      <c r="C1555" s="19" t="s">
        <v>12</v>
      </c>
      <c r="D1555" s="21"/>
      <c r="E1555" s="20" t="s">
        <v>14</v>
      </c>
      <c r="F1555" s="20" t="s">
        <v>14</v>
      </c>
      <c r="G1555" s="20" t="s">
        <v>14</v>
      </c>
      <c r="H1555" s="20" t="s">
        <v>14</v>
      </c>
      <c r="I1555" s="20"/>
      <c r="J1555" s="20"/>
      <c r="K1555" s="20"/>
      <c r="L1555" s="20"/>
      <c r="M1555" s="20"/>
      <c r="N1555" s="20"/>
      <c r="O1555" s="20"/>
      <c r="P1555" s="20"/>
      <c r="Q1555" s="20"/>
    </row>
    <row r="1556" spans="1:17" x14ac:dyDescent="0.25">
      <c r="A1556" s="17">
        <v>26555</v>
      </c>
      <c r="B1556" s="18" t="str">
        <f>HYPERLINK("https://www.facebook.com/p/C%C3%B4ng-an-x%C3%A3-M%E1%BB%B9-Kh%C3%A1nh-100081653836667/", "Công an xã Mỹ Khánh _x000D__x000D_
 _x000D__x000D_
  thành phố Cần Thơ")</f>
        <v>Công an xã Mỹ Khánh _x000D__x000D_
 _x000D__x000D_
  thành phố Cần Thơ</v>
      </c>
      <c r="C1556" s="19" t="s">
        <v>12</v>
      </c>
      <c r="D1556" s="19" t="s">
        <v>13</v>
      </c>
      <c r="E1556" s="20" t="s">
        <v>14</v>
      </c>
      <c r="F1556" s="20" t="s">
        <v>14</v>
      </c>
      <c r="G1556" s="20" t="s">
        <v>14</v>
      </c>
      <c r="H1556" s="20" t="s">
        <v>15</v>
      </c>
      <c r="I1556" s="20"/>
      <c r="J1556" s="20"/>
      <c r="K1556" s="20"/>
      <c r="L1556" s="20"/>
      <c r="M1556" s="20"/>
      <c r="N1556" s="20"/>
      <c r="O1556" s="20"/>
      <c r="P1556" s="20"/>
      <c r="Q1556" s="20"/>
    </row>
    <row r="1557" spans="1:17" x14ac:dyDescent="0.25">
      <c r="A1557" s="17">
        <v>26556</v>
      </c>
      <c r="B1557" s="18" t="str">
        <f>HYPERLINK("https://phongdien.cantho.gov.vn/wps/portal/?1dmy&amp;page=trangchitiet&amp;urile=wcm%3Apath%3A/phongdienlibrary/sitephongdien/noidungtrang/tintucsukien/tinhoatdongcuahuyen/hoi+dong+nhan+xa+my+khanh+hop+chuyen+de", "UBND Ủy ban nhân dân xã Mỹ Khánh _x000D__x000D_
 _x000D__x000D_
  thành phố Cần Thơ")</f>
        <v>UBND Ủy ban nhân dân xã Mỹ Khánh _x000D__x000D_
 _x000D__x000D_
  thành phố Cần Thơ</v>
      </c>
      <c r="C1557" s="19" t="s">
        <v>12</v>
      </c>
      <c r="D1557" s="21"/>
      <c r="E1557" s="20" t="s">
        <v>14</v>
      </c>
      <c r="F1557" s="20" t="s">
        <v>14</v>
      </c>
      <c r="G1557" s="20" t="s">
        <v>14</v>
      </c>
      <c r="H1557" s="20" t="s">
        <v>14</v>
      </c>
      <c r="I1557" s="20"/>
      <c r="J1557" s="20"/>
      <c r="K1557" s="20"/>
      <c r="L1557" s="20"/>
      <c r="M1557" s="20"/>
      <c r="N1557" s="20"/>
      <c r="O1557" s="20"/>
      <c r="P1557" s="20"/>
      <c r="Q1557" s="20"/>
    </row>
    <row r="1558" spans="1:17" x14ac:dyDescent="0.25">
      <c r="A1558" s="17">
        <v>26557</v>
      </c>
      <c r="B1558" s="18" t="str">
        <f>HYPERLINK("https://www.facebook.com/p/Tu%E1%BB%95i-tr%E1%BA%BB-C%C3%B4ng-an-Th%C3%A0nh-ph%E1%BB%91-V%C4%A9nh-Y%C3%AAn-100066497717181/?locale=gl_ES", "Công an xã Mỹ Lý _x000D__x000D_
 _x000D__x000D_
  tỉnh Nghệ An")</f>
        <v>Công an xã Mỹ Lý _x000D__x000D_
 _x000D__x000D_
  tỉnh Nghệ An</v>
      </c>
      <c r="C1558" s="19" t="s">
        <v>12</v>
      </c>
      <c r="D1558" s="19" t="s">
        <v>13</v>
      </c>
      <c r="E1558" s="20" t="s">
        <v>14</v>
      </c>
      <c r="F1558" s="20" t="s">
        <v>14</v>
      </c>
      <c r="G1558" s="20" t="s">
        <v>14</v>
      </c>
      <c r="H1558" s="20" t="s">
        <v>15</v>
      </c>
      <c r="I1558" s="20"/>
      <c r="J1558" s="20"/>
      <c r="K1558" s="20"/>
      <c r="L1558" s="20"/>
      <c r="M1558" s="20"/>
      <c r="N1558" s="20"/>
      <c r="O1558" s="20"/>
      <c r="P1558" s="20"/>
      <c r="Q1558" s="20"/>
    </row>
    <row r="1559" spans="1:17" x14ac:dyDescent="0.25">
      <c r="A1559" s="17">
        <v>26558</v>
      </c>
      <c r="B1559" s="18" t="str">
        <f>HYPERLINK("https://mythanh.yenthanh.nghean.gov.vn/", "UBND Ủy ban nhân dân xã Mỹ Lý _x000D__x000D_
 _x000D__x000D_
  tỉnh Nghệ An")</f>
        <v>UBND Ủy ban nhân dân xã Mỹ Lý _x000D__x000D_
 _x000D__x000D_
  tỉnh Nghệ An</v>
      </c>
      <c r="C1559" s="19" t="s">
        <v>12</v>
      </c>
      <c r="D1559" s="21"/>
      <c r="E1559" s="20" t="s">
        <v>14</v>
      </c>
      <c r="F1559" s="20" t="s">
        <v>14</v>
      </c>
      <c r="G1559" s="20" t="s">
        <v>14</v>
      </c>
      <c r="H1559" s="20" t="s">
        <v>14</v>
      </c>
      <c r="I1559" s="20"/>
      <c r="J1559" s="20"/>
      <c r="K1559" s="20"/>
      <c r="L1559" s="20"/>
      <c r="M1559" s="20"/>
      <c r="N1559" s="20"/>
      <c r="O1559" s="20"/>
      <c r="P1559" s="20"/>
      <c r="Q1559" s="20"/>
    </row>
    <row r="1560" spans="1:17" x14ac:dyDescent="0.25">
      <c r="A1560" s="17">
        <v>26559</v>
      </c>
      <c r="B1560" s="18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1560" s="19" t="s">
        <v>12</v>
      </c>
      <c r="D1560" s="19" t="s">
        <v>13</v>
      </c>
      <c r="E1560" s="20" t="s">
        <v>14</v>
      </c>
      <c r="F1560" s="20" t="s">
        <v>14</v>
      </c>
      <c r="G1560" s="20" t="s">
        <v>14</v>
      </c>
      <c r="H1560" s="20" t="s">
        <v>15</v>
      </c>
      <c r="I1560" s="20"/>
      <c r="J1560" s="20"/>
      <c r="K1560" s="20"/>
      <c r="L1560" s="20"/>
      <c r="M1560" s="20"/>
      <c r="N1560" s="20"/>
      <c r="O1560" s="20"/>
      <c r="P1560" s="20"/>
      <c r="Q1560" s="20"/>
    </row>
    <row r="1561" spans="1:17" x14ac:dyDescent="0.25">
      <c r="A1561" s="17">
        <v>26560</v>
      </c>
      <c r="B1561" s="18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1561" s="19" t="s">
        <v>12</v>
      </c>
      <c r="D1561" s="21"/>
      <c r="E1561" s="20" t="s">
        <v>14</v>
      </c>
      <c r="F1561" s="20" t="s">
        <v>14</v>
      </c>
      <c r="G1561" s="20" t="s">
        <v>14</v>
      </c>
      <c r="H1561" s="20" t="s">
        <v>14</v>
      </c>
      <c r="I1561" s="20"/>
      <c r="J1561" s="20"/>
      <c r="K1561" s="20"/>
      <c r="L1561" s="20"/>
      <c r="M1561" s="20"/>
      <c r="N1561" s="20"/>
      <c r="O1561" s="20"/>
      <c r="P1561" s="20"/>
      <c r="Q1561" s="20"/>
    </row>
    <row r="1562" spans="1:17" x14ac:dyDescent="0.25">
      <c r="A1562" s="17">
        <v>26561</v>
      </c>
      <c r="B1562" s="18" t="str">
        <f>HYPERLINK("https://www.facebook.com/p/C%C3%B4ng-an-x%C3%A3-M%E1%BB%B9-Lung-100064895163486/", "Công an xã Mỹ Lung _x000D__x000D_
 _x000D__x000D_
  tỉnh Phú Thọ")</f>
        <v>Công an xã Mỹ Lung _x000D__x000D_
 _x000D__x000D_
  tỉnh Phú Thọ</v>
      </c>
      <c r="C1562" s="19" t="s">
        <v>12</v>
      </c>
      <c r="D1562" s="19" t="s">
        <v>13</v>
      </c>
      <c r="E1562" s="20" t="s">
        <v>14</v>
      </c>
      <c r="F1562" s="20" t="s">
        <v>14</v>
      </c>
      <c r="G1562" s="20" t="s">
        <v>14</v>
      </c>
      <c r="H1562" s="20" t="s">
        <v>15</v>
      </c>
      <c r="I1562" s="20"/>
      <c r="J1562" s="20"/>
      <c r="K1562" s="20"/>
      <c r="L1562" s="20"/>
      <c r="M1562" s="20"/>
      <c r="N1562" s="20"/>
      <c r="O1562" s="20"/>
      <c r="P1562" s="20"/>
      <c r="Q1562" s="20"/>
    </row>
    <row r="1563" spans="1:17" x14ac:dyDescent="0.25">
      <c r="A1563" s="17">
        <v>26562</v>
      </c>
      <c r="B1563" s="18" t="str">
        <f>HYPERLINK("https://tnmt.phutho.gov.vn/tham-van-dtm-linh-vuc-moi-truong/du-an-du-an-khai-thac-che-bien-da-xay-dung-tai-mo-da-nha-xe-thuoc-xa-my-lung-va-xa-my-luong-huye-213021", "UBND Ủy ban nhân dân xã Mỹ Lung _x000D__x000D_
 _x000D__x000D_
  tỉnh Phú Thọ")</f>
        <v>UBND Ủy ban nhân dân xã Mỹ Lung _x000D__x000D_
 _x000D__x000D_
  tỉnh Phú Thọ</v>
      </c>
      <c r="C1563" s="19" t="s">
        <v>12</v>
      </c>
      <c r="D1563" s="21"/>
      <c r="E1563" s="20" t="s">
        <v>14</v>
      </c>
      <c r="F1563" s="20" t="s">
        <v>14</v>
      </c>
      <c r="G1563" s="20" t="s">
        <v>14</v>
      </c>
      <c r="H1563" s="20" t="s">
        <v>14</v>
      </c>
      <c r="I1563" s="20"/>
      <c r="J1563" s="20"/>
      <c r="K1563" s="20"/>
      <c r="L1563" s="20"/>
      <c r="M1563" s="20"/>
      <c r="N1563" s="20"/>
      <c r="O1563" s="20"/>
      <c r="P1563" s="20"/>
      <c r="Q1563" s="20"/>
    </row>
    <row r="1564" spans="1:17" x14ac:dyDescent="0.25">
      <c r="A1564" s="17">
        <v>26563</v>
      </c>
      <c r="B1564" s="18" t="str">
        <f>HYPERLINK("https://www.facebook.com/p/C%C3%B4ng-an-X%C3%A3-M%E1%BB%B9-Ph%C3%BAc-Huy%E1%BB%87n-M%E1%BB%B9-L%E1%BB%99c-T%E1%BB%89nh-Nam-%C4%90%E1%BB%8Bnh-100075952150469/?locale=vi_VN", "Công an xã Mỹ Phúc tỉnh Nam Định")</f>
        <v>Công an xã Mỹ Phúc tỉnh Nam Định</v>
      </c>
      <c r="C1564" s="19" t="s">
        <v>12</v>
      </c>
      <c r="D1564" s="19" t="s">
        <v>13</v>
      </c>
      <c r="E1564" s="20" t="s">
        <v>14</v>
      </c>
      <c r="F1564" s="20" t="s">
        <v>14</v>
      </c>
      <c r="G1564" s="20" t="s">
        <v>14</v>
      </c>
      <c r="H1564" s="20" t="s">
        <v>15</v>
      </c>
      <c r="I1564" s="20"/>
      <c r="J1564" s="20"/>
      <c r="K1564" s="20"/>
      <c r="L1564" s="20"/>
      <c r="M1564" s="20"/>
      <c r="N1564" s="20"/>
      <c r="O1564" s="20"/>
      <c r="P1564" s="20"/>
      <c r="Q1564" s="20"/>
    </row>
    <row r="1565" spans="1:17" x14ac:dyDescent="0.25">
      <c r="A1565" s="17">
        <v>26564</v>
      </c>
      <c r="B1565" s="18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1565" s="19" t="s">
        <v>12</v>
      </c>
      <c r="D1565" s="21"/>
      <c r="E1565" s="20" t="s">
        <v>14</v>
      </c>
      <c r="F1565" s="20" t="s">
        <v>14</v>
      </c>
      <c r="G1565" s="20" t="s">
        <v>14</v>
      </c>
      <c r="H1565" s="20" t="s">
        <v>14</v>
      </c>
      <c r="I1565" s="20"/>
      <c r="J1565" s="20"/>
      <c r="K1565" s="20"/>
      <c r="L1565" s="20"/>
      <c r="M1565" s="20"/>
      <c r="N1565" s="20"/>
      <c r="O1565" s="20"/>
      <c r="P1565" s="20"/>
      <c r="Q1565" s="20"/>
    </row>
    <row r="1566" spans="1:17" x14ac:dyDescent="0.25">
      <c r="A1566" s="17">
        <v>26565</v>
      </c>
      <c r="B1566" s="18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1566" s="19" t="s">
        <v>12</v>
      </c>
      <c r="D1566" s="19" t="s">
        <v>13</v>
      </c>
      <c r="E1566" s="20" t="s">
        <v>14</v>
      </c>
      <c r="F1566" s="20" t="s">
        <v>14</v>
      </c>
      <c r="G1566" s="20" t="s">
        <v>14</v>
      </c>
      <c r="H1566" s="20" t="s">
        <v>15</v>
      </c>
      <c r="I1566" s="20"/>
      <c r="J1566" s="20"/>
      <c r="K1566" s="20"/>
      <c r="L1566" s="20"/>
      <c r="M1566" s="20"/>
      <c r="N1566" s="20"/>
      <c r="O1566" s="20"/>
      <c r="P1566" s="20"/>
      <c r="Q1566" s="20"/>
    </row>
    <row r="1567" spans="1:17" x14ac:dyDescent="0.25">
      <c r="A1567" s="17">
        <v>26566</v>
      </c>
      <c r="B1567" s="18" t="str">
        <f>HYPERLINK("https://tiengiang.gov.vn/", "UBND Ủy ban nhân dân xã Mỹ Tân tỉnh TIỀN GIANG")</f>
        <v>UBND Ủy ban nhân dân xã Mỹ Tân tỉnh TIỀN GIANG</v>
      </c>
      <c r="C1567" s="19" t="s">
        <v>12</v>
      </c>
      <c r="D1567" s="21"/>
      <c r="E1567" s="20" t="s">
        <v>14</v>
      </c>
      <c r="F1567" s="20" t="s">
        <v>14</v>
      </c>
      <c r="G1567" s="20" t="s">
        <v>14</v>
      </c>
      <c r="H1567" s="20" t="s">
        <v>14</v>
      </c>
      <c r="I1567" s="20"/>
      <c r="J1567" s="20"/>
      <c r="K1567" s="20"/>
      <c r="L1567" s="20"/>
      <c r="M1567" s="20"/>
      <c r="N1567" s="20"/>
      <c r="O1567" s="20"/>
      <c r="P1567" s="20"/>
      <c r="Q1567" s="20"/>
    </row>
    <row r="1568" spans="1:17" x14ac:dyDescent="0.25">
      <c r="A1568" s="17">
        <v>26567</v>
      </c>
      <c r="B1568" s="18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1568" s="19" t="s">
        <v>12</v>
      </c>
      <c r="D1568" s="19" t="s">
        <v>13</v>
      </c>
      <c r="E1568" s="20" t="s">
        <v>145</v>
      </c>
      <c r="F1568" s="20" t="s">
        <v>14</v>
      </c>
      <c r="G1568" s="20" t="s">
        <v>14</v>
      </c>
      <c r="H1568" s="20" t="s">
        <v>15</v>
      </c>
      <c r="I1568" s="20"/>
      <c r="J1568" s="20"/>
      <c r="K1568" s="20"/>
      <c r="L1568" s="20"/>
      <c r="M1568" s="20"/>
      <c r="N1568" s="20"/>
      <c r="O1568" s="20"/>
      <c r="P1568" s="20"/>
      <c r="Q1568" s="20"/>
    </row>
    <row r="1569" spans="1:17" x14ac:dyDescent="0.25">
      <c r="A1569" s="17">
        <v>26568</v>
      </c>
      <c r="B1569" s="18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1569" s="19" t="s">
        <v>12</v>
      </c>
      <c r="D1569" s="21"/>
      <c r="E1569" s="20" t="s">
        <v>14</v>
      </c>
      <c r="F1569" s="20" t="s">
        <v>14</v>
      </c>
      <c r="G1569" s="20" t="s">
        <v>14</v>
      </c>
      <c r="H1569" s="20" t="s">
        <v>14</v>
      </c>
      <c r="I1569" s="20"/>
      <c r="J1569" s="20"/>
      <c r="K1569" s="20"/>
      <c r="L1569" s="20"/>
      <c r="M1569" s="20"/>
      <c r="N1569" s="20"/>
      <c r="O1569" s="20"/>
      <c r="P1569" s="20"/>
      <c r="Q1569" s="20"/>
    </row>
    <row r="1570" spans="1:17" x14ac:dyDescent="0.25">
      <c r="A1570" s="17">
        <v>26569</v>
      </c>
      <c r="B1570" s="18" t="s">
        <v>146</v>
      </c>
      <c r="C1570" s="22" t="s">
        <v>14</v>
      </c>
      <c r="D1570" s="19" t="s">
        <v>13</v>
      </c>
      <c r="E1570" s="20" t="s">
        <v>14</v>
      </c>
      <c r="F1570" s="20" t="s">
        <v>14</v>
      </c>
      <c r="G1570" s="20" t="s">
        <v>14</v>
      </c>
      <c r="H1570" s="20" t="s">
        <v>15</v>
      </c>
      <c r="I1570" s="20"/>
      <c r="J1570" s="20"/>
      <c r="K1570" s="20"/>
      <c r="L1570" s="20"/>
      <c r="M1570" s="20"/>
      <c r="N1570" s="20"/>
      <c r="O1570" s="20"/>
      <c r="P1570" s="20"/>
      <c r="Q1570" s="20"/>
    </row>
    <row r="1571" spans="1:17" x14ac:dyDescent="0.25">
      <c r="A1571" s="17">
        <v>26570</v>
      </c>
      <c r="B1571" s="18" t="str">
        <f>HYPERLINK("https://mytan.namdinh.gov.vn/uy-ban-nhan-dan/ubnd-xa-my-tan-285150", "UBND Ủy ban nhân dân xã Mỹ Tân tỉnh Nam Định")</f>
        <v>UBND Ủy ban nhân dân xã Mỹ Tân tỉnh Nam Định</v>
      </c>
      <c r="C1571" s="19" t="s">
        <v>12</v>
      </c>
      <c r="D1571" s="21"/>
      <c r="E1571" s="20" t="s">
        <v>14</v>
      </c>
      <c r="F1571" s="20" t="s">
        <v>14</v>
      </c>
      <c r="G1571" s="20" t="s">
        <v>14</v>
      </c>
      <c r="H1571" s="20" t="s">
        <v>14</v>
      </c>
      <c r="I1571" s="20"/>
      <c r="J1571" s="20"/>
      <c r="K1571" s="20"/>
      <c r="L1571" s="20"/>
      <c r="M1571" s="20"/>
      <c r="N1571" s="20"/>
      <c r="O1571" s="20"/>
      <c r="P1571" s="20"/>
      <c r="Q1571" s="20"/>
    </row>
    <row r="1572" spans="1:17" x14ac:dyDescent="0.25">
      <c r="A1572" s="17">
        <v>26571</v>
      </c>
      <c r="B1572" s="18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1572" s="19" t="s">
        <v>12</v>
      </c>
      <c r="D1572" s="19" t="s">
        <v>13</v>
      </c>
      <c r="E1572" s="20" t="s">
        <v>14</v>
      </c>
      <c r="F1572" s="20" t="s">
        <v>14</v>
      </c>
      <c r="G1572" s="20" t="s">
        <v>14</v>
      </c>
      <c r="H1572" s="20" t="s">
        <v>15</v>
      </c>
      <c r="I1572" s="20"/>
      <c r="J1572" s="20"/>
      <c r="K1572" s="20"/>
      <c r="L1572" s="20"/>
      <c r="M1572" s="20"/>
      <c r="N1572" s="20"/>
      <c r="O1572" s="20"/>
      <c r="P1572" s="20"/>
      <c r="Q1572" s="20"/>
    </row>
    <row r="1573" spans="1:17" x14ac:dyDescent="0.25">
      <c r="A1573" s="17">
        <v>26572</v>
      </c>
      <c r="B1573" s="18" t="str">
        <f>HYPERLINK("https://xamythanh.hoabinh.gov.vn/", "UBND Ủy ban nhân dân xã Mỹ Thành tỉnh Hòa Bình")</f>
        <v>UBND Ủy ban nhân dân xã Mỹ Thành tỉnh Hòa Bình</v>
      </c>
      <c r="C1573" s="19" t="s">
        <v>12</v>
      </c>
      <c r="D1573" s="21"/>
      <c r="E1573" s="20" t="s">
        <v>14</v>
      </c>
      <c r="F1573" s="20" t="s">
        <v>14</v>
      </c>
      <c r="G1573" s="20" t="s">
        <v>14</v>
      </c>
      <c r="H1573" s="20" t="s">
        <v>14</v>
      </c>
      <c r="I1573" s="20"/>
      <c r="J1573" s="20"/>
      <c r="K1573" s="20"/>
      <c r="L1573" s="20"/>
      <c r="M1573" s="20"/>
      <c r="N1573" s="20"/>
      <c r="O1573" s="20"/>
      <c r="P1573" s="20"/>
      <c r="Q1573" s="20"/>
    </row>
    <row r="1574" spans="1:17" x14ac:dyDescent="0.25">
      <c r="A1574" s="17">
        <v>26573</v>
      </c>
      <c r="B1574" s="18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1574" s="19" t="s">
        <v>12</v>
      </c>
      <c r="D1574" s="19" t="s">
        <v>13</v>
      </c>
      <c r="E1574" s="20" t="s">
        <v>14</v>
      </c>
      <c r="F1574" s="20" t="s">
        <v>14</v>
      </c>
      <c r="G1574" s="20" t="s">
        <v>14</v>
      </c>
      <c r="H1574" s="20" t="s">
        <v>15</v>
      </c>
      <c r="I1574" s="20"/>
      <c r="J1574" s="20"/>
      <c r="K1574" s="20"/>
      <c r="L1574" s="20"/>
      <c r="M1574" s="20"/>
      <c r="N1574" s="20"/>
      <c r="O1574" s="20"/>
      <c r="P1574" s="20"/>
      <c r="Q1574" s="20"/>
    </row>
    <row r="1575" spans="1:17" x14ac:dyDescent="0.25">
      <c r="A1575" s="17">
        <v>26574</v>
      </c>
      <c r="B1575" s="18" t="str">
        <f>HYPERLINK("http://mythanhgiongtrom.bentre.gov.vn/", "UBND Ủy ban nhân dân xã Mỹ Thạnh An tỉnh Bến Tre")</f>
        <v>UBND Ủy ban nhân dân xã Mỹ Thạnh An tỉnh Bến Tre</v>
      </c>
      <c r="C1575" s="19" t="s">
        <v>12</v>
      </c>
      <c r="D1575" s="21"/>
      <c r="E1575" s="20" t="s">
        <v>14</v>
      </c>
      <c r="F1575" s="20" t="s">
        <v>14</v>
      </c>
      <c r="G1575" s="20" t="s">
        <v>14</v>
      </c>
      <c r="H1575" s="20" t="s">
        <v>14</v>
      </c>
      <c r="I1575" s="20"/>
      <c r="J1575" s="20"/>
      <c r="K1575" s="20"/>
      <c r="L1575" s="20"/>
      <c r="M1575" s="20"/>
      <c r="N1575" s="20"/>
      <c r="O1575" s="20"/>
      <c r="P1575" s="20"/>
      <c r="Q1575" s="20"/>
    </row>
    <row r="1576" spans="1:17" x14ac:dyDescent="0.25">
      <c r="A1576" s="17">
        <v>26575</v>
      </c>
      <c r="B1576" s="18" t="s">
        <v>147</v>
      </c>
      <c r="C1576" s="22" t="s">
        <v>14</v>
      </c>
      <c r="D1576" s="19" t="s">
        <v>13</v>
      </c>
      <c r="E1576" s="20" t="s">
        <v>14</v>
      </c>
      <c r="F1576" s="20" t="s">
        <v>14</v>
      </c>
      <c r="G1576" s="20" t="s">
        <v>14</v>
      </c>
      <c r="H1576" s="20" t="s">
        <v>15</v>
      </c>
      <c r="I1576" s="20"/>
      <c r="J1576" s="20"/>
      <c r="K1576" s="20"/>
      <c r="L1576" s="20"/>
      <c r="M1576" s="20"/>
      <c r="N1576" s="20"/>
      <c r="O1576" s="20"/>
      <c r="P1576" s="20"/>
      <c r="Q1576" s="20"/>
    </row>
    <row r="1577" spans="1:17" x14ac:dyDescent="0.25">
      <c r="A1577" s="17">
        <v>26576</v>
      </c>
      <c r="B1577" s="18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1577" s="19" t="s">
        <v>12</v>
      </c>
      <c r="D1577" s="21"/>
      <c r="E1577" s="20" t="s">
        <v>14</v>
      </c>
      <c r="F1577" s="20" t="s">
        <v>14</v>
      </c>
      <c r="G1577" s="20" t="s">
        <v>14</v>
      </c>
      <c r="H1577" s="20" t="s">
        <v>14</v>
      </c>
      <c r="I1577" s="20"/>
      <c r="J1577" s="20"/>
      <c r="K1577" s="20"/>
      <c r="L1577" s="20"/>
      <c r="M1577" s="20"/>
      <c r="N1577" s="20"/>
      <c r="O1577" s="20"/>
      <c r="P1577" s="20"/>
      <c r="Q1577" s="20"/>
    </row>
    <row r="1578" spans="1:17" x14ac:dyDescent="0.25">
      <c r="A1578" s="17">
        <v>26577</v>
      </c>
      <c r="B1578" s="18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1578" s="19" t="s">
        <v>12</v>
      </c>
      <c r="D1578" s="19" t="s">
        <v>13</v>
      </c>
      <c r="E1578" s="20" t="s">
        <v>14</v>
      </c>
      <c r="F1578" s="20" t="s">
        <v>14</v>
      </c>
      <c r="G1578" s="20" t="s">
        <v>14</v>
      </c>
      <c r="H1578" s="20" t="s">
        <v>15</v>
      </c>
      <c r="I1578" s="20"/>
      <c r="J1578" s="20"/>
      <c r="K1578" s="20"/>
      <c r="L1578" s="20"/>
      <c r="M1578" s="20"/>
      <c r="N1578" s="20"/>
      <c r="O1578" s="20"/>
      <c r="P1578" s="20"/>
      <c r="Q1578" s="20"/>
    </row>
    <row r="1579" spans="1:17" x14ac:dyDescent="0.25">
      <c r="A1579" s="17">
        <v>26578</v>
      </c>
      <c r="B1579" s="18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1579" s="19" t="s">
        <v>12</v>
      </c>
      <c r="D1579" s="21"/>
      <c r="E1579" s="20" t="s">
        <v>14</v>
      </c>
      <c r="F1579" s="20" t="s">
        <v>14</v>
      </c>
      <c r="G1579" s="20" t="s">
        <v>14</v>
      </c>
      <c r="H1579" s="20" t="s">
        <v>14</v>
      </c>
      <c r="I1579" s="20"/>
      <c r="J1579" s="20"/>
      <c r="K1579" s="20"/>
      <c r="L1579" s="20"/>
      <c r="M1579" s="20"/>
      <c r="N1579" s="20"/>
      <c r="O1579" s="20"/>
      <c r="P1579" s="20"/>
      <c r="Q1579" s="20"/>
    </row>
    <row r="1580" spans="1:17" x14ac:dyDescent="0.25">
      <c r="A1580" s="17">
        <v>26579</v>
      </c>
      <c r="B1580" s="18" t="s">
        <v>315</v>
      </c>
      <c r="C1580" s="22" t="s">
        <v>14</v>
      </c>
      <c r="D1580" s="19" t="s">
        <v>13</v>
      </c>
      <c r="E1580" s="20" t="s">
        <v>14</v>
      </c>
      <c r="F1580" s="20" t="s">
        <v>14</v>
      </c>
      <c r="G1580" s="20" t="s">
        <v>14</v>
      </c>
      <c r="H1580" s="20" t="s">
        <v>15</v>
      </c>
      <c r="I1580" s="20"/>
      <c r="J1580" s="20"/>
      <c r="K1580" s="20"/>
      <c r="L1580" s="20"/>
      <c r="M1580" s="20"/>
      <c r="N1580" s="20"/>
      <c r="O1580" s="20"/>
      <c r="P1580" s="20"/>
      <c r="Q1580" s="20"/>
    </row>
    <row r="1581" spans="1:17" x14ac:dyDescent="0.25">
      <c r="A1581" s="17">
        <v>26580</v>
      </c>
      <c r="B1581" s="18" t="str">
        <f>HYPERLINK("https://tiengiang.gov.vn/", "UBND Ủy ban nhân dân xã Mỹ Trung _x000D__x000D_
 _x000D__x000D_
  tỉnh TIỀN GIANG")</f>
        <v>UBND Ủy ban nhân dân xã Mỹ Trung _x000D__x000D_
 _x000D__x000D_
  tỉnh TIỀN GIANG</v>
      </c>
      <c r="C1581" s="19" t="s">
        <v>12</v>
      </c>
      <c r="D1581" s="21"/>
      <c r="E1581" s="20" t="s">
        <v>14</v>
      </c>
      <c r="F1581" s="20" t="s">
        <v>14</v>
      </c>
      <c r="G1581" s="20" t="s">
        <v>14</v>
      </c>
      <c r="H1581" s="20" t="s">
        <v>14</v>
      </c>
      <c r="I1581" s="20"/>
      <c r="J1581" s="20"/>
      <c r="K1581" s="20"/>
      <c r="L1581" s="20"/>
      <c r="M1581" s="20"/>
      <c r="N1581" s="20"/>
      <c r="O1581" s="20"/>
      <c r="P1581" s="20"/>
      <c r="Q1581" s="20"/>
    </row>
    <row r="1582" spans="1:17" x14ac:dyDescent="0.25">
      <c r="A1582" s="17">
        <v>26581</v>
      </c>
      <c r="B1582" s="18" t="str">
        <f>HYPERLINK("https://www.facebook.com/p/Tu%E1%BB%95i-tr%E1%BA%BB-C%C3%B4ng-an-t%E1%BB%89nh-B%E1%BA%AFc-K%E1%BA%A1n-100057574024652/", "Công an xã Mai Lạp tỉnh Bắc Kạn")</f>
        <v>Công an xã Mai Lạp tỉnh Bắc Kạn</v>
      </c>
      <c r="C1582" s="19" t="s">
        <v>12</v>
      </c>
      <c r="D1582" s="19" t="s">
        <v>13</v>
      </c>
      <c r="E1582" s="20" t="s">
        <v>14</v>
      </c>
      <c r="F1582" s="20" t="s">
        <v>14</v>
      </c>
      <c r="G1582" s="20" t="s">
        <v>14</v>
      </c>
      <c r="H1582" s="20" t="s">
        <v>15</v>
      </c>
      <c r="I1582" s="20"/>
      <c r="J1582" s="20"/>
      <c r="K1582" s="20"/>
      <c r="L1582" s="20"/>
      <c r="M1582" s="20"/>
      <c r="N1582" s="20"/>
      <c r="O1582" s="20"/>
      <c r="P1582" s="20"/>
      <c r="Q1582" s="20"/>
    </row>
    <row r="1583" spans="1:17" x14ac:dyDescent="0.25">
      <c r="A1583" s="17">
        <v>26582</v>
      </c>
      <c r="B1583" s="18" t="str">
        <f>HYPERLINK("https://vienkiemsat.backan.gov.vn/index.php?com=tintuc_ct&amp;id_news=66", "UBND Ủy ban nhân dân xã Mai Lạp tỉnh Bắc Kạn")</f>
        <v>UBND Ủy ban nhân dân xã Mai Lạp tỉnh Bắc Kạn</v>
      </c>
      <c r="C1583" s="19" t="s">
        <v>12</v>
      </c>
      <c r="D1583" s="21"/>
      <c r="E1583" s="20" t="s">
        <v>14</v>
      </c>
      <c r="F1583" s="20" t="s">
        <v>14</v>
      </c>
      <c r="G1583" s="20" t="s">
        <v>14</v>
      </c>
      <c r="H1583" s="20" t="s">
        <v>14</v>
      </c>
      <c r="I1583" s="20"/>
      <c r="J1583" s="20"/>
      <c r="K1583" s="20"/>
      <c r="L1583" s="20"/>
      <c r="M1583" s="20"/>
      <c r="N1583" s="20"/>
      <c r="O1583" s="20"/>
      <c r="P1583" s="20"/>
      <c r="Q1583" s="20"/>
    </row>
    <row r="1584" spans="1:17" x14ac:dyDescent="0.25">
      <c r="A1584" s="17">
        <v>26583</v>
      </c>
      <c r="B1584" s="18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1584" s="19" t="s">
        <v>12</v>
      </c>
      <c r="D1584" s="19" t="s">
        <v>13</v>
      </c>
      <c r="E1584" s="20" t="s">
        <v>14</v>
      </c>
      <c r="F1584" s="20" t="s">
        <v>14</v>
      </c>
      <c r="G1584" s="20" t="s">
        <v>14</v>
      </c>
      <c r="H1584" s="20" t="s">
        <v>15</v>
      </c>
      <c r="I1584" s="20"/>
      <c r="J1584" s="20"/>
      <c r="K1584" s="20"/>
      <c r="L1584" s="20"/>
      <c r="M1584" s="20"/>
      <c r="N1584" s="20"/>
      <c r="O1584" s="20"/>
      <c r="P1584" s="20"/>
      <c r="Q1584" s="20"/>
    </row>
    <row r="1585" spans="1:17" x14ac:dyDescent="0.25">
      <c r="A1585" s="17">
        <v>26584</v>
      </c>
      <c r="B1585" s="18" t="str">
        <f>HYPERLINK("https://lucyen.yenbai.gov.vn/Articles/view/?UserKey=Mai-Son-don-nhan-Bang-xep-hang-di-tich-lich-su-cap-tinh-Dinh-va-mieu-Ban-Pho&amp;Category=GTCJ76WEHHR33MNU", "UBND Ủy ban nhân dân xã Mai Sơn tỉnh Yên Bái")</f>
        <v>UBND Ủy ban nhân dân xã Mai Sơn tỉnh Yên Bái</v>
      </c>
      <c r="C1585" s="19" t="s">
        <v>12</v>
      </c>
      <c r="D1585" s="21"/>
      <c r="E1585" s="20" t="s">
        <v>14</v>
      </c>
      <c r="F1585" s="20" t="s">
        <v>14</v>
      </c>
      <c r="G1585" s="20" t="s">
        <v>14</v>
      </c>
      <c r="H1585" s="20" t="s">
        <v>14</v>
      </c>
      <c r="I1585" s="20"/>
      <c r="J1585" s="20"/>
      <c r="K1585" s="20"/>
      <c r="L1585" s="20"/>
      <c r="M1585" s="20"/>
      <c r="N1585" s="20"/>
      <c r="O1585" s="20"/>
      <c r="P1585" s="20"/>
      <c r="Q1585" s="20"/>
    </row>
    <row r="1586" spans="1:17" x14ac:dyDescent="0.25">
      <c r="A1586" s="17">
        <v>26585</v>
      </c>
      <c r="B1586" s="18" t="s">
        <v>148</v>
      </c>
      <c r="C1586" s="22" t="s">
        <v>14</v>
      </c>
      <c r="D1586" s="19" t="s">
        <v>13</v>
      </c>
      <c r="E1586" s="20" t="s">
        <v>14</v>
      </c>
      <c r="F1586" s="20" t="s">
        <v>14</v>
      </c>
      <c r="G1586" s="20" t="s">
        <v>14</v>
      </c>
      <c r="H1586" s="20" t="s">
        <v>15</v>
      </c>
      <c r="I1586" s="20"/>
      <c r="J1586" s="20"/>
      <c r="K1586" s="20"/>
      <c r="L1586" s="20"/>
      <c r="M1586" s="20"/>
      <c r="N1586" s="20"/>
      <c r="O1586" s="20"/>
      <c r="P1586" s="20"/>
      <c r="Q1586" s="20"/>
    </row>
    <row r="1587" spans="1:17" x14ac:dyDescent="0.25">
      <c r="A1587" s="17">
        <v>26586</v>
      </c>
      <c r="B1587" s="18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1587" s="19" t="s">
        <v>12</v>
      </c>
      <c r="D1587" s="21"/>
      <c r="E1587" s="20" t="s">
        <v>14</v>
      </c>
      <c r="F1587" s="20" t="s">
        <v>14</v>
      </c>
      <c r="G1587" s="20" t="s">
        <v>14</v>
      </c>
      <c r="H1587" s="20" t="s">
        <v>14</v>
      </c>
      <c r="I1587" s="20"/>
      <c r="J1587" s="20"/>
      <c r="K1587" s="20"/>
      <c r="L1587" s="20"/>
      <c r="M1587" s="20"/>
      <c r="N1587" s="20"/>
      <c r="O1587" s="20"/>
      <c r="P1587" s="20"/>
      <c r="Q1587" s="20"/>
    </row>
    <row r="1588" spans="1:17" x14ac:dyDescent="0.25">
      <c r="A1588" s="17">
        <v>26587</v>
      </c>
      <c r="B1588" s="18" t="str">
        <f>HYPERLINK("https://www.facebook.com/p/C%C3%B4ng-An-T%E1%BB%89nh-B%E1%BA%AFc-Ninh-100067184832103/", "Công an xã Minh Đạo tỉnh Bắc Ninh")</f>
        <v>Công an xã Minh Đạo tỉnh Bắc Ninh</v>
      </c>
      <c r="C1588" s="19" t="s">
        <v>12</v>
      </c>
      <c r="D1588" s="19" t="s">
        <v>13</v>
      </c>
      <c r="E1588" s="20" t="s">
        <v>14</v>
      </c>
      <c r="F1588" s="20" t="s">
        <v>14</v>
      </c>
      <c r="G1588" s="20" t="s">
        <v>14</v>
      </c>
      <c r="H1588" s="20" t="s">
        <v>15</v>
      </c>
      <c r="I1588" s="20"/>
      <c r="J1588" s="20"/>
      <c r="K1588" s="20"/>
      <c r="L1588" s="20"/>
      <c r="M1588" s="20"/>
      <c r="N1588" s="20"/>
      <c r="O1588" s="20"/>
      <c r="P1588" s="20"/>
      <c r="Q1588" s="20"/>
    </row>
    <row r="1589" spans="1:17" x14ac:dyDescent="0.25">
      <c r="A1589" s="17">
        <v>26588</v>
      </c>
      <c r="B1589" s="18" t="str">
        <f>HYPERLINK("https://www.bacninh.gov.vn/web/xa-minh-ao/gioi-thieu-chung", "UBND Ủy ban nhân dân xã Minh Đạo tỉnh Bắc Ninh")</f>
        <v>UBND Ủy ban nhân dân xã Minh Đạo tỉnh Bắc Ninh</v>
      </c>
      <c r="C1589" s="19" t="s">
        <v>12</v>
      </c>
      <c r="D1589" s="21"/>
      <c r="E1589" s="20" t="s">
        <v>14</v>
      </c>
      <c r="F1589" s="20" t="s">
        <v>14</v>
      </c>
      <c r="G1589" s="20" t="s">
        <v>14</v>
      </c>
      <c r="H1589" s="20" t="s">
        <v>14</v>
      </c>
      <c r="I1589" s="20"/>
      <c r="J1589" s="20"/>
      <c r="K1589" s="20"/>
      <c r="L1589" s="20"/>
      <c r="M1589" s="20"/>
      <c r="N1589" s="20"/>
      <c r="O1589" s="20"/>
      <c r="P1589" s="20"/>
      <c r="Q1589" s="20"/>
    </row>
    <row r="1590" spans="1:17" x14ac:dyDescent="0.25">
      <c r="A1590" s="17">
        <v>26589</v>
      </c>
      <c r="B1590" s="18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1590" s="19" t="s">
        <v>12</v>
      </c>
      <c r="D1590" s="19" t="s">
        <v>13</v>
      </c>
      <c r="E1590" s="20" t="s">
        <v>14</v>
      </c>
      <c r="F1590" s="20" t="s">
        <v>14</v>
      </c>
      <c r="G1590" s="20" t="s">
        <v>14</v>
      </c>
      <c r="H1590" s="20" t="s">
        <v>15</v>
      </c>
      <c r="I1590" s="20"/>
      <c r="J1590" s="20"/>
      <c r="K1590" s="20"/>
      <c r="L1590" s="20"/>
      <c r="M1590" s="20"/>
      <c r="N1590" s="20"/>
      <c r="O1590" s="20"/>
      <c r="P1590" s="20"/>
      <c r="Q1590" s="20"/>
    </row>
    <row r="1591" spans="1:17" x14ac:dyDescent="0.25">
      <c r="A1591" s="17">
        <v>26590</v>
      </c>
      <c r="B1591" s="18" t="str">
        <f>HYPERLINK("https://minhduc.phoyen.thainguyen.gov.vn/", "UBND Ủy ban nhân dân xã Minh Đức tỉnh Thái Nguyên")</f>
        <v>UBND Ủy ban nhân dân xã Minh Đức tỉnh Thái Nguyên</v>
      </c>
      <c r="C1591" s="19" t="s">
        <v>12</v>
      </c>
      <c r="D1591" s="21"/>
      <c r="E1591" s="20" t="s">
        <v>14</v>
      </c>
      <c r="F1591" s="20" t="s">
        <v>14</v>
      </c>
      <c r="G1591" s="20" t="s">
        <v>14</v>
      </c>
      <c r="H1591" s="20" t="s">
        <v>14</v>
      </c>
      <c r="I1591" s="20"/>
      <c r="J1591" s="20"/>
      <c r="K1591" s="20"/>
      <c r="L1591" s="20"/>
      <c r="M1591" s="20"/>
      <c r="N1591" s="20"/>
      <c r="O1591" s="20"/>
      <c r="P1591" s="20"/>
      <c r="Q1591" s="20"/>
    </row>
    <row r="1592" spans="1:17" x14ac:dyDescent="0.25">
      <c r="A1592" s="17">
        <v>26591</v>
      </c>
      <c r="B1592" s="18" t="s">
        <v>316</v>
      </c>
      <c r="C1592" s="22" t="s">
        <v>14</v>
      </c>
      <c r="D1592" s="19" t="s">
        <v>13</v>
      </c>
      <c r="E1592" s="20" t="s">
        <v>14</v>
      </c>
      <c r="F1592" s="20" t="s">
        <v>14</v>
      </c>
      <c r="G1592" s="20" t="s">
        <v>14</v>
      </c>
      <c r="H1592" s="20" t="s">
        <v>15</v>
      </c>
      <c r="I1592" s="20"/>
      <c r="J1592" s="20"/>
      <c r="K1592" s="20"/>
      <c r="L1592" s="20"/>
      <c r="M1592" s="20"/>
      <c r="N1592" s="20"/>
      <c r="O1592" s="20"/>
      <c r="P1592" s="20"/>
      <c r="Q1592" s="20"/>
    </row>
    <row r="1593" spans="1:17" x14ac:dyDescent="0.25">
      <c r="A1593" s="17">
        <v>26592</v>
      </c>
      <c r="B1593" s="18" t="str">
        <f>HYPERLINK("https://tranyen.yenbai.gov.vn/xa-thi-tran/xa-minh-quan", "UBND Ủy ban nhân dân xã Minh An _x000D__x000D_
 _x000D__x000D_
  tỉnh Yên Bái")</f>
        <v>UBND Ủy ban nhân dân xã Minh An _x000D__x000D_
 _x000D__x000D_
  tỉnh Yên Bái</v>
      </c>
      <c r="C1593" s="19" t="s">
        <v>12</v>
      </c>
      <c r="D1593" s="21"/>
      <c r="E1593" s="20" t="s">
        <v>14</v>
      </c>
      <c r="F1593" s="20" t="s">
        <v>14</v>
      </c>
      <c r="G1593" s="20" t="s">
        <v>14</v>
      </c>
      <c r="H1593" s="20" t="s">
        <v>14</v>
      </c>
      <c r="I1593" s="20"/>
      <c r="J1593" s="20"/>
      <c r="K1593" s="20"/>
      <c r="L1593" s="20"/>
      <c r="M1593" s="20"/>
      <c r="N1593" s="20"/>
      <c r="O1593" s="20"/>
      <c r="P1593" s="20"/>
      <c r="Q1593" s="20"/>
    </row>
    <row r="1594" spans="1:17" x14ac:dyDescent="0.25">
      <c r="A1594" s="17">
        <v>26593</v>
      </c>
      <c r="B1594" s="18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1594" s="19" t="s">
        <v>12</v>
      </c>
      <c r="D1594" s="19" t="s">
        <v>13</v>
      </c>
      <c r="E1594" s="20" t="s">
        <v>14</v>
      </c>
      <c r="F1594" s="20" t="s">
        <v>14</v>
      </c>
      <c r="G1594" s="20" t="s">
        <v>14</v>
      </c>
      <c r="H1594" s="20" t="s">
        <v>15</v>
      </c>
      <c r="I1594" s="20"/>
      <c r="J1594" s="20"/>
      <c r="K1594" s="20"/>
      <c r="L1594" s="20"/>
      <c r="M1594" s="20"/>
      <c r="N1594" s="20"/>
      <c r="O1594" s="20"/>
      <c r="P1594" s="20"/>
      <c r="Q1594" s="20"/>
    </row>
    <row r="1595" spans="1:17" x14ac:dyDescent="0.25">
      <c r="A1595" s="17">
        <v>26594</v>
      </c>
      <c r="B1595" s="18" t="str">
        <f>HYPERLINK("https://www.yenbai.gov.vn/", "UBND Ủy ban nhân dân xã Minh Bảo tỉnh Yên Bái")</f>
        <v>UBND Ủy ban nhân dân xã Minh Bảo tỉnh Yên Bái</v>
      </c>
      <c r="C1595" s="19" t="s">
        <v>12</v>
      </c>
      <c r="D1595" s="21"/>
      <c r="E1595" s="20" t="s">
        <v>14</v>
      </c>
      <c r="F1595" s="20" t="s">
        <v>14</v>
      </c>
      <c r="G1595" s="20" t="s">
        <v>14</v>
      </c>
      <c r="H1595" s="20" t="s">
        <v>14</v>
      </c>
      <c r="I1595" s="20"/>
      <c r="J1595" s="20"/>
      <c r="K1595" s="20"/>
      <c r="L1595" s="20"/>
      <c r="M1595" s="20"/>
      <c r="N1595" s="20"/>
      <c r="O1595" s="20"/>
      <c r="P1595" s="20"/>
      <c r="Q1595" s="20"/>
    </row>
    <row r="1596" spans="1:17" x14ac:dyDescent="0.25">
      <c r="A1596" s="17">
        <v>26595</v>
      </c>
      <c r="B1596" s="18" t="s">
        <v>317</v>
      </c>
      <c r="C1596" s="22" t="s">
        <v>14</v>
      </c>
      <c r="D1596" s="19" t="s">
        <v>13</v>
      </c>
      <c r="E1596" s="20" t="s">
        <v>14</v>
      </c>
      <c r="F1596" s="20" t="s">
        <v>14</v>
      </c>
      <c r="G1596" s="20" t="s">
        <v>14</v>
      </c>
      <c r="H1596" s="20" t="s">
        <v>15</v>
      </c>
      <c r="I1596" s="20"/>
      <c r="J1596" s="20"/>
      <c r="K1596" s="20"/>
      <c r="L1596" s="20"/>
      <c r="M1596" s="20"/>
      <c r="N1596" s="20"/>
      <c r="O1596" s="20"/>
      <c r="P1596" s="20"/>
      <c r="Q1596" s="20"/>
    </row>
    <row r="1597" spans="1:17" x14ac:dyDescent="0.25">
      <c r="A1597" s="17">
        <v>26596</v>
      </c>
      <c r="B1597" s="18" t="str">
        <f>HYPERLINK("https://vinhyen.vinhphuc.gov.vn/ct/cms/tintuc/Lists/ThoiSuTongHop/View_Detail.aspx?ItemID=5499", "UBND Ủy ban nhân dânn xã Minh Côi_x000D__x000D_
 _x000D__x000D_
  tỉnh Phú Thọ")</f>
        <v>UBND Ủy ban nhân dânn xã Minh Côi_x000D__x000D_
 _x000D__x000D_
  tỉnh Phú Thọ</v>
      </c>
      <c r="C1597" s="19" t="s">
        <v>12</v>
      </c>
      <c r="D1597" s="21"/>
      <c r="E1597" s="20" t="s">
        <v>14</v>
      </c>
      <c r="F1597" s="20" t="s">
        <v>14</v>
      </c>
      <c r="G1597" s="20" t="s">
        <v>14</v>
      </c>
      <c r="H1597" s="20" t="s">
        <v>14</v>
      </c>
      <c r="I1597" s="20"/>
      <c r="J1597" s="20"/>
      <c r="K1597" s="20"/>
      <c r="L1597" s="20"/>
      <c r="M1597" s="20"/>
      <c r="N1597" s="20"/>
      <c r="O1597" s="20"/>
      <c r="P1597" s="20"/>
      <c r="Q1597" s="20"/>
    </row>
    <row r="1598" spans="1:17" x14ac:dyDescent="0.25">
      <c r="A1598" s="17">
        <v>26597</v>
      </c>
      <c r="B1598" s="18" t="str">
        <f>HYPERLINK("https://www.facebook.com/1741129299402593", "Công an xã Minh Lương _x000D__x000D_
 _x000D__x000D_
  tỉnh Phú Thọ")</f>
        <v>Công an xã Minh Lương _x000D__x000D_
 _x000D__x000D_
  tỉnh Phú Thọ</v>
      </c>
      <c r="C1598" s="19" t="s">
        <v>12</v>
      </c>
      <c r="D1598" s="19" t="s">
        <v>13</v>
      </c>
      <c r="E1598" s="20" t="s">
        <v>14</v>
      </c>
      <c r="F1598" s="20" t="s">
        <v>14</v>
      </c>
      <c r="G1598" s="20" t="s">
        <v>14</v>
      </c>
      <c r="H1598" s="20" t="s">
        <v>15</v>
      </c>
      <c r="I1598" s="20"/>
      <c r="J1598" s="20"/>
      <c r="K1598" s="20"/>
      <c r="L1598" s="20"/>
      <c r="M1598" s="20"/>
      <c r="N1598" s="20"/>
      <c r="O1598" s="20"/>
      <c r="P1598" s="20"/>
      <c r="Q1598" s="20"/>
    </row>
    <row r="1599" spans="1:17" x14ac:dyDescent="0.25">
      <c r="A1599" s="17">
        <v>26598</v>
      </c>
      <c r="B1599" s="18" t="str">
        <f>HYPERLINK("https://doanhung.phutho.gov.vn/Chuyen-muc-tin/Chi-tiet-tin/tabid/92/title/1697/ctitle/185/Default.aspx", "UBND Ủy ban nhân dân xã Minh Lương _x000D__x000D_
 _x000D__x000D_
  tỉnh Phú Thọ")</f>
        <v>UBND Ủy ban nhân dân xã Minh Lương _x000D__x000D_
 _x000D__x000D_
  tỉnh Phú Thọ</v>
      </c>
      <c r="C1599" s="19" t="s">
        <v>12</v>
      </c>
      <c r="D1599" s="21"/>
      <c r="E1599" s="20" t="s">
        <v>14</v>
      </c>
      <c r="F1599" s="20" t="s">
        <v>14</v>
      </c>
      <c r="G1599" s="20" t="s">
        <v>14</v>
      </c>
      <c r="H1599" s="20" t="s">
        <v>14</v>
      </c>
      <c r="I1599" s="20"/>
      <c r="J1599" s="20"/>
      <c r="K1599" s="20"/>
      <c r="L1599" s="20"/>
      <c r="M1599" s="20"/>
      <c r="N1599" s="20"/>
      <c r="O1599" s="20"/>
      <c r="P1599" s="20"/>
      <c r="Q1599" s="20"/>
    </row>
    <row r="1600" spans="1:17" x14ac:dyDescent="0.25">
      <c r="A1600" s="17">
        <v>26599</v>
      </c>
      <c r="B1600" s="18" t="str">
        <f>HYPERLINK("https://www.facebook.com/p/C%C3%B4ng-an-x%C3%A3-Minh-Ph%C3%BA-100067823322136/", "Công an xã Minh Phú _x000D__x000D_
 _x000D__x000D_
  tỉnh Phú Thọ")</f>
        <v>Công an xã Minh Phú _x000D__x000D_
 _x000D__x000D_
  tỉnh Phú Thọ</v>
      </c>
      <c r="C1600" s="19" t="s">
        <v>12</v>
      </c>
      <c r="D1600" s="19" t="s">
        <v>13</v>
      </c>
      <c r="E1600" s="20" t="s">
        <v>14</v>
      </c>
      <c r="F1600" s="20" t="s">
        <v>14</v>
      </c>
      <c r="G1600" s="20" t="s">
        <v>14</v>
      </c>
      <c r="H1600" s="20" t="s">
        <v>15</v>
      </c>
      <c r="I1600" s="20"/>
      <c r="J1600" s="20"/>
      <c r="K1600" s="20"/>
      <c r="L1600" s="20"/>
      <c r="M1600" s="20"/>
      <c r="N1600" s="20"/>
      <c r="O1600" s="20"/>
      <c r="P1600" s="20"/>
      <c r="Q1600" s="20"/>
    </row>
    <row r="1601" spans="1:17" x14ac:dyDescent="0.25">
      <c r="A1601" s="17">
        <v>26600</v>
      </c>
      <c r="B1601" s="18" t="str">
        <f>HYPERLINK("https://doanhung.phutho.gov.vn/Chuyen-muc-tin/tabid/91/ctitle/188/language/vi-VN/Default.aspx", "UBND Ủy ban nhân dân xã Minh Phú _x000D__x000D_
 _x000D__x000D_
  tỉnh Phú Thọ")</f>
        <v>UBND Ủy ban nhân dân xã Minh Phú _x000D__x000D_
 _x000D__x000D_
  tỉnh Phú Thọ</v>
      </c>
      <c r="C1601" s="19" t="s">
        <v>12</v>
      </c>
      <c r="D1601" s="21"/>
      <c r="E1601" s="20" t="s">
        <v>14</v>
      </c>
      <c r="F1601" s="20" t="s">
        <v>14</v>
      </c>
      <c r="G1601" s="20" t="s">
        <v>14</v>
      </c>
      <c r="H1601" s="20" t="s">
        <v>14</v>
      </c>
      <c r="I1601" s="20"/>
      <c r="J1601" s="20"/>
      <c r="K1601" s="20"/>
      <c r="L1601" s="20"/>
      <c r="M1601" s="20"/>
      <c r="N1601" s="20"/>
      <c r="O1601" s="20"/>
      <c r="P1601" s="20"/>
      <c r="Q1601" s="20"/>
    </row>
    <row r="1602" spans="1:17" x14ac:dyDescent="0.25">
      <c r="A1602" s="17">
        <v>26601</v>
      </c>
      <c r="B1602" s="18" t="s">
        <v>318</v>
      </c>
      <c r="C1602" s="22" t="s">
        <v>14</v>
      </c>
      <c r="D1602" s="19" t="s">
        <v>13</v>
      </c>
      <c r="E1602" s="20" t="s">
        <v>14</v>
      </c>
      <c r="F1602" s="20" t="s">
        <v>14</v>
      </c>
      <c r="G1602" s="20" t="s">
        <v>14</v>
      </c>
      <c r="H1602" s="20" t="s">
        <v>15</v>
      </c>
      <c r="I1602" s="20"/>
      <c r="J1602" s="20"/>
      <c r="K1602" s="20"/>
      <c r="L1602" s="20"/>
      <c r="M1602" s="20"/>
      <c r="N1602" s="20"/>
      <c r="O1602" s="20"/>
      <c r="P1602" s="20"/>
      <c r="Q1602" s="20"/>
    </row>
    <row r="1603" spans="1:17" x14ac:dyDescent="0.25">
      <c r="A1603" s="17">
        <v>26602</v>
      </c>
      <c r="B1603" s="18" t="str">
        <f>HYPERLINK("https://tranyen.yenbai.gov.vn/xa-thi-tran/ubnd-xa-minh-quan", "UBND Ủy ban nhân dân xã Minh Quân _x000D__x000D_
 _x000D__x000D_
  tỉnh Yên Bái")</f>
        <v>UBND Ủy ban nhân dân xã Minh Quân _x000D__x000D_
 _x000D__x000D_
  tỉnh Yên Bái</v>
      </c>
      <c r="C1603" s="19" t="s">
        <v>12</v>
      </c>
      <c r="D1603" s="21"/>
      <c r="E1603" s="20" t="s">
        <v>14</v>
      </c>
      <c r="F1603" s="20" t="s">
        <v>14</v>
      </c>
      <c r="G1603" s="20" t="s">
        <v>14</v>
      </c>
      <c r="H1603" s="20" t="s">
        <v>14</v>
      </c>
      <c r="I1603" s="20"/>
      <c r="J1603" s="20"/>
      <c r="K1603" s="20"/>
      <c r="L1603" s="20"/>
      <c r="M1603" s="20"/>
      <c r="N1603" s="20"/>
      <c r="O1603" s="20"/>
      <c r="P1603" s="20"/>
      <c r="Q1603" s="20"/>
    </row>
    <row r="1604" spans="1:17" x14ac:dyDescent="0.25">
      <c r="A1604" s="17">
        <v>26603</v>
      </c>
      <c r="B1604" s="18" t="s">
        <v>149</v>
      </c>
      <c r="C1604" s="22" t="s">
        <v>14</v>
      </c>
      <c r="D1604" s="19" t="s">
        <v>13</v>
      </c>
      <c r="E1604" s="20" t="s">
        <v>14</v>
      </c>
      <c r="F1604" s="20" t="s">
        <v>14</v>
      </c>
      <c r="G1604" s="20" t="s">
        <v>14</v>
      </c>
      <c r="H1604" s="20" t="s">
        <v>15</v>
      </c>
      <c r="I1604" s="20"/>
      <c r="J1604" s="20"/>
      <c r="K1604" s="20"/>
      <c r="L1604" s="20"/>
      <c r="M1604" s="20"/>
      <c r="N1604" s="20"/>
      <c r="O1604" s="20"/>
      <c r="P1604" s="20"/>
      <c r="Q1604" s="20"/>
    </row>
    <row r="1605" spans="1:17" x14ac:dyDescent="0.25">
      <c r="A1605" s="17">
        <v>26604</v>
      </c>
      <c r="B1605" s="18" t="str">
        <f>HYPERLINK("https://sokhcn.thaibinh.gov.vn/thong-tin/cong-khai-minh-bach/quyet-dinh-so-3340-qd-ubnd-ngay-27-12-2021-cua-uy-ban-nhan-d.html", "UBND Ủy ban nhân dânn xã Minh Quang tỉnh Thái Bình")</f>
        <v>UBND Ủy ban nhân dânn xã Minh Quang tỉnh Thái Bình</v>
      </c>
      <c r="C1605" s="19" t="s">
        <v>12</v>
      </c>
      <c r="D1605" s="21"/>
      <c r="E1605" s="20" t="s">
        <v>14</v>
      </c>
      <c r="F1605" s="20" t="s">
        <v>14</v>
      </c>
      <c r="G1605" s="20" t="s">
        <v>14</v>
      </c>
      <c r="H1605" s="20" t="s">
        <v>14</v>
      </c>
      <c r="I1605" s="20"/>
      <c r="J1605" s="20"/>
      <c r="K1605" s="20"/>
      <c r="L1605" s="20"/>
      <c r="M1605" s="20"/>
      <c r="N1605" s="20"/>
      <c r="O1605" s="20"/>
      <c r="P1605" s="20"/>
      <c r="Q1605" s="20"/>
    </row>
    <row r="1606" spans="1:17" x14ac:dyDescent="0.25">
      <c r="A1606" s="17">
        <v>26605</v>
      </c>
      <c r="B1606" s="18" t="s">
        <v>319</v>
      </c>
      <c r="C1606" s="22" t="s">
        <v>14</v>
      </c>
      <c r="D1606" s="19" t="s">
        <v>13</v>
      </c>
      <c r="E1606" s="20" t="s">
        <v>14</v>
      </c>
      <c r="F1606" s="20" t="s">
        <v>14</v>
      </c>
      <c r="G1606" s="20" t="s">
        <v>14</v>
      </c>
      <c r="H1606" s="20" t="s">
        <v>15</v>
      </c>
      <c r="I1606" s="20"/>
      <c r="J1606" s="20"/>
      <c r="K1606" s="20"/>
      <c r="L1606" s="20"/>
      <c r="M1606" s="20"/>
      <c r="N1606" s="20"/>
      <c r="O1606" s="20"/>
      <c r="P1606" s="20"/>
      <c r="Q1606" s="20"/>
    </row>
    <row r="1607" spans="1:17" x14ac:dyDescent="0.25">
      <c r="A1607" s="17">
        <v>26606</v>
      </c>
      <c r="B1607" s="18" t="str">
        <f>HYPERLINK("https://www.bacninh.gov.vn/web/xa-minh-tan/uy-ban-nhan-dan", "UBND Ủy ban nhân dân xã Minh Tân _x000D__x000D_
 _x000D__x000D_
  tỉnh Bắc Ninh")</f>
        <v>UBND Ủy ban nhân dân xã Minh Tân _x000D__x000D_
 _x000D__x000D_
  tỉnh Bắc Ninh</v>
      </c>
      <c r="C1607" s="19" t="s">
        <v>12</v>
      </c>
      <c r="D1607" s="21"/>
      <c r="E1607" s="20" t="s">
        <v>14</v>
      </c>
      <c r="F1607" s="20" t="s">
        <v>14</v>
      </c>
      <c r="G1607" s="20" t="s">
        <v>14</v>
      </c>
      <c r="H1607" s="20" t="s">
        <v>14</v>
      </c>
      <c r="I1607" s="20"/>
      <c r="J1607" s="20"/>
      <c r="K1607" s="20"/>
      <c r="L1607" s="20"/>
      <c r="M1607" s="20"/>
      <c r="N1607" s="20"/>
      <c r="O1607" s="20"/>
      <c r="P1607" s="20"/>
      <c r="Q1607" s="20"/>
    </row>
    <row r="1608" spans="1:17" x14ac:dyDescent="0.25">
      <c r="A1608" s="17">
        <v>26607</v>
      </c>
      <c r="B1608" s="18" t="str">
        <f>HYPERLINK("https://www.facebook.com/p/C%C3%B4ng-an-x%C3%A3-Minh-T%C3%A2n-huy%E1%BB%87n-V%C4%A9nh-L%E1%BB%99c-Thanh-Ho%C3%A1-100063726841617/", "Công an xã Minh Tân _x000D__x000D_
 _x000D__x000D_
  tỉnh Thanh Hóa")</f>
        <v>Công an xã Minh Tân _x000D__x000D_
 _x000D__x000D_
  tỉnh Thanh Hóa</v>
      </c>
      <c r="C1608" s="19" t="s">
        <v>12</v>
      </c>
      <c r="D1608" s="19" t="s">
        <v>13</v>
      </c>
      <c r="E1608" s="20" t="s">
        <v>14</v>
      </c>
      <c r="F1608" s="20" t="s">
        <v>14</v>
      </c>
      <c r="G1608" s="20" t="s">
        <v>14</v>
      </c>
      <c r="H1608" s="20" t="s">
        <v>15</v>
      </c>
      <c r="I1608" s="20"/>
      <c r="J1608" s="20"/>
      <c r="K1608" s="20"/>
      <c r="L1608" s="20"/>
      <c r="M1608" s="20"/>
      <c r="N1608" s="20"/>
      <c r="O1608" s="20"/>
      <c r="P1608" s="20"/>
      <c r="Q1608" s="20"/>
    </row>
    <row r="1609" spans="1:17" x14ac:dyDescent="0.25">
      <c r="A1609" s="17">
        <v>26608</v>
      </c>
      <c r="B1609" s="18" t="str">
        <f>HYPERLINK("https://minhtan.vinhloc.thanhhoa.gov.vn/chuyen-doi-so", "UBND Ủy ban nhân dân xã Minh Tân _x000D__x000D_
 _x000D__x000D_
  tỉnh Thanh Hóa")</f>
        <v>UBND Ủy ban nhân dân xã Minh Tân _x000D__x000D_
 _x000D__x000D_
  tỉnh Thanh Hóa</v>
      </c>
      <c r="C1609" s="19" t="s">
        <v>12</v>
      </c>
      <c r="D1609" s="21"/>
      <c r="E1609" s="20" t="s">
        <v>14</v>
      </c>
      <c r="F1609" s="20" t="s">
        <v>14</v>
      </c>
      <c r="G1609" s="20" t="s">
        <v>14</v>
      </c>
      <c r="H1609" s="20" t="s">
        <v>14</v>
      </c>
      <c r="I1609" s="20"/>
      <c r="J1609" s="20"/>
      <c r="K1609" s="20"/>
      <c r="L1609" s="20"/>
      <c r="M1609" s="20"/>
      <c r="N1609" s="20"/>
      <c r="O1609" s="20"/>
      <c r="P1609" s="20"/>
      <c r="Q1609" s="20"/>
    </row>
    <row r="1610" spans="1:17" x14ac:dyDescent="0.25">
      <c r="A1610" s="17">
        <v>26609</v>
      </c>
      <c r="B1610" s="18" t="str">
        <f>HYPERLINK("https://www.facebook.com/p/C%C3%B4ng-an-ph%C6%B0%E1%BB%9Dng-Minh-T%C3%A2n-th%E1%BB%8B-x%C3%A3-Kinh-M%C3%B4n-H%E1%BA%A3i-D%C6%B0%C6%A1ng-100071388816168/", "Công an xã Minh Tân tỉnh Hải Dương")</f>
        <v>Công an xã Minh Tân tỉnh Hải Dương</v>
      </c>
      <c r="C1610" s="19" t="s">
        <v>12</v>
      </c>
      <c r="D1610" s="19" t="s">
        <v>13</v>
      </c>
      <c r="E1610" s="20" t="s">
        <v>14</v>
      </c>
      <c r="F1610" s="20" t="s">
        <v>14</v>
      </c>
      <c r="G1610" s="20" t="s">
        <v>14</v>
      </c>
      <c r="H1610" s="20" t="s">
        <v>15</v>
      </c>
      <c r="I1610" s="20"/>
      <c r="J1610" s="20"/>
      <c r="K1610" s="20"/>
      <c r="L1610" s="20"/>
      <c r="M1610" s="20"/>
      <c r="N1610" s="20"/>
      <c r="O1610" s="20"/>
      <c r="P1610" s="20"/>
      <c r="Q1610" s="20"/>
    </row>
    <row r="1611" spans="1:17" x14ac:dyDescent="0.25">
      <c r="A1611" s="17">
        <v>26610</v>
      </c>
      <c r="B1611" s="18" t="str">
        <f>HYPERLINK("https://kienthuy.haiphong.gov.vn/cac-xa-thi-tran/xa-minh-tan-308392", "UBND Ủy ban nhân dân xã Minh Tân tỉnh Hải Dương")</f>
        <v>UBND Ủy ban nhân dân xã Minh Tân tỉnh Hải Dương</v>
      </c>
      <c r="C1611" s="19" t="s">
        <v>12</v>
      </c>
      <c r="D1611" s="21"/>
      <c r="E1611" s="20" t="s">
        <v>14</v>
      </c>
      <c r="F1611" s="20" t="s">
        <v>14</v>
      </c>
      <c r="G1611" s="20" t="s">
        <v>14</v>
      </c>
      <c r="H1611" s="20" t="s">
        <v>14</v>
      </c>
      <c r="I1611" s="20"/>
      <c r="J1611" s="20"/>
      <c r="K1611" s="20"/>
      <c r="L1611" s="20"/>
      <c r="M1611" s="20"/>
      <c r="N1611" s="20"/>
      <c r="O1611" s="20"/>
      <c r="P1611" s="20"/>
      <c r="Q1611" s="20"/>
    </row>
    <row r="1612" spans="1:17" x14ac:dyDescent="0.25">
      <c r="A1612" s="17">
        <v>26611</v>
      </c>
      <c r="B1612" s="18" t="str">
        <f>HYPERLINK("https://www.facebook.com/p/C%C3%B4ng-an-x%C3%A3-Minh-T%C3%A2n-C%E1%BA%A9m-Kh%C3%AA-100076334377197/", "Công an xã Minh Tân tỉnh Phú Thọ")</f>
        <v>Công an xã Minh Tân tỉnh Phú Thọ</v>
      </c>
      <c r="C1612" s="19" t="s">
        <v>12</v>
      </c>
      <c r="D1612" s="19" t="s">
        <v>13</v>
      </c>
      <c r="E1612" s="20" t="s">
        <v>14</v>
      </c>
      <c r="F1612" s="20" t="s">
        <v>14</v>
      </c>
      <c r="G1612" s="20" t="s">
        <v>14</v>
      </c>
      <c r="H1612" s="20" t="s">
        <v>15</v>
      </c>
      <c r="I1612" s="20"/>
      <c r="J1612" s="20"/>
      <c r="K1612" s="20"/>
      <c r="L1612" s="20"/>
      <c r="M1612" s="20"/>
      <c r="N1612" s="20"/>
      <c r="O1612" s="20"/>
      <c r="P1612" s="20"/>
      <c r="Q1612" s="20"/>
    </row>
    <row r="1613" spans="1:17" x14ac:dyDescent="0.25">
      <c r="A1613" s="17">
        <v>26612</v>
      </c>
      <c r="B1613" s="18" t="str">
        <f>HYPERLINK("https://camkhe.phutho.gov.vn/Chuyen-muc-tin/Chi-tiet-tin/t/dang-bo-xa-minh-tan-tong-ket-nhiem-vu-chinh-tri-nam-2022-trien-khai-phuong-huong-nhiem-vu-nam-2023/title/15971/ctitle/3", "UBND Ủy ban nhân dân xã Minh Tân tỉnh Phú Thọ")</f>
        <v>UBND Ủy ban nhân dân xã Minh Tân tỉnh Phú Thọ</v>
      </c>
      <c r="C1613" s="19" t="s">
        <v>12</v>
      </c>
      <c r="D1613" s="21"/>
      <c r="E1613" s="20" t="s">
        <v>14</v>
      </c>
      <c r="F1613" s="20" t="s">
        <v>14</v>
      </c>
      <c r="G1613" s="20" t="s">
        <v>14</v>
      </c>
      <c r="H1613" s="20" t="s">
        <v>14</v>
      </c>
      <c r="I1613" s="20"/>
      <c r="J1613" s="20"/>
      <c r="K1613" s="20"/>
      <c r="L1613" s="20"/>
      <c r="M1613" s="20"/>
      <c r="N1613" s="20"/>
      <c r="O1613" s="20"/>
      <c r="P1613" s="20"/>
      <c r="Q1613" s="20"/>
    </row>
    <row r="1614" spans="1:17" x14ac:dyDescent="0.25">
      <c r="A1614" s="17">
        <v>26613</v>
      </c>
      <c r="B1614" s="18" t="str">
        <f>HYPERLINK("https://www.facebook.com/p/C%C3%B4ng-an-x%C3%A3-Minh-Ti%E1%BA%BFn-100063708079827/", "Công an xã Minh Tiến _x000D__x000D_
 _x000D__x000D_
  tỉnh Thanh Hóa")</f>
        <v>Công an xã Minh Tiến _x000D__x000D_
 _x000D__x000D_
  tỉnh Thanh Hóa</v>
      </c>
      <c r="C1614" s="19" t="s">
        <v>12</v>
      </c>
      <c r="D1614" s="19" t="s">
        <v>13</v>
      </c>
      <c r="E1614" s="20" t="s">
        <v>14</v>
      </c>
      <c r="F1614" s="20" t="s">
        <v>14</v>
      </c>
      <c r="G1614" s="20" t="s">
        <v>14</v>
      </c>
      <c r="H1614" s="20" t="s">
        <v>15</v>
      </c>
      <c r="I1614" s="20"/>
      <c r="J1614" s="20"/>
      <c r="K1614" s="20"/>
      <c r="L1614" s="20"/>
      <c r="M1614" s="20"/>
      <c r="N1614" s="20"/>
      <c r="O1614" s="20"/>
      <c r="P1614" s="20"/>
      <c r="Q1614" s="20"/>
    </row>
    <row r="1615" spans="1:17" x14ac:dyDescent="0.25">
      <c r="A1615" s="17">
        <v>26614</v>
      </c>
      <c r="B1615" s="18" t="str">
        <f>HYPERLINK("https://minhtien.daitu.thainguyen.gov.vn/", "UBND Ủy ban nhân dân xã Minh Tiến _x000D__x000D_
 _x000D__x000D_
  tỉnh Thanh Hóa")</f>
        <v>UBND Ủy ban nhân dân xã Minh Tiến _x000D__x000D_
 _x000D__x000D_
  tỉnh Thanh Hóa</v>
      </c>
      <c r="C1615" s="19" t="s">
        <v>12</v>
      </c>
      <c r="D1615" s="21"/>
      <c r="E1615" s="20" t="s">
        <v>14</v>
      </c>
      <c r="F1615" s="20" t="s">
        <v>14</v>
      </c>
      <c r="G1615" s="20" t="s">
        <v>14</v>
      </c>
      <c r="H1615" s="20" t="s">
        <v>14</v>
      </c>
      <c r="I1615" s="20"/>
      <c r="J1615" s="20"/>
      <c r="K1615" s="20"/>
      <c r="L1615" s="20"/>
      <c r="M1615" s="20"/>
      <c r="N1615" s="20"/>
      <c r="O1615" s="20"/>
      <c r="P1615" s="20"/>
      <c r="Q1615" s="20"/>
    </row>
    <row r="1616" spans="1:17" x14ac:dyDescent="0.25">
      <c r="A1616" s="17">
        <v>26615</v>
      </c>
      <c r="B1616" s="18" t="str">
        <f>HYPERLINK("https://www.facebook.com/TuoitreConganVinhPhuc/?locale=fa_IR", "Công an xã Minh Tiến _x000D__x000D_
 _x000D__x000D_
  tỉnh Phú Thọ")</f>
        <v>Công an xã Minh Tiến _x000D__x000D_
 _x000D__x000D_
  tỉnh Phú Thọ</v>
      </c>
      <c r="C1616" s="19" t="s">
        <v>12</v>
      </c>
      <c r="D1616" s="19" t="s">
        <v>13</v>
      </c>
      <c r="E1616" s="20" t="s">
        <v>14</v>
      </c>
      <c r="F1616" s="20" t="s">
        <v>14</v>
      </c>
      <c r="G1616" s="20" t="s">
        <v>14</v>
      </c>
      <c r="H1616" s="20" t="s">
        <v>15</v>
      </c>
      <c r="I1616" s="20"/>
      <c r="J1616" s="20"/>
      <c r="K1616" s="20"/>
      <c r="L1616" s="20"/>
      <c r="M1616" s="20"/>
      <c r="N1616" s="20"/>
      <c r="O1616" s="20"/>
      <c r="P1616" s="20"/>
      <c r="Q1616" s="20"/>
    </row>
    <row r="1617" spans="1:17" x14ac:dyDescent="0.25">
      <c r="A1617" s="17">
        <v>26616</v>
      </c>
      <c r="B1617" s="18" t="str">
        <f>HYPERLINK("https://doanhung.phutho.gov.vn/Chuyen-muc-tin/Chi-tiet-tin/tabid/92/title/1699/ctitle/193/language/vi-VN/Default.aspx", "UBND Ủy ban nhân dân xã Minh Tiến _x000D__x000D_
 _x000D__x000D_
  tỉnh Phú Thọ")</f>
        <v>UBND Ủy ban nhân dân xã Minh Tiến _x000D__x000D_
 _x000D__x000D_
  tỉnh Phú Thọ</v>
      </c>
      <c r="C1617" s="19" t="s">
        <v>12</v>
      </c>
      <c r="D1617" s="21"/>
      <c r="E1617" s="20" t="s">
        <v>14</v>
      </c>
      <c r="F1617" s="20" t="s">
        <v>14</v>
      </c>
      <c r="G1617" s="20" t="s">
        <v>14</v>
      </c>
      <c r="H1617" s="20" t="s">
        <v>14</v>
      </c>
      <c r="I1617" s="20"/>
      <c r="J1617" s="20"/>
      <c r="K1617" s="20"/>
      <c r="L1617" s="20"/>
      <c r="M1617" s="20"/>
      <c r="N1617" s="20"/>
      <c r="O1617" s="20"/>
      <c r="P1617" s="20"/>
      <c r="Q1617" s="20"/>
    </row>
    <row r="1618" spans="1:17" x14ac:dyDescent="0.25">
      <c r="A1618" s="17">
        <v>26617</v>
      </c>
      <c r="B1618" s="18" t="str">
        <f>HYPERLINK("https://www.facebook.com/p/C%C3%B4ng-an-x%C3%A3-N%C3%A0-%E1%BB%9At-Mai-S%C6%A1n-100083108028357/", "Công an xã Nà Ớt tỉnh Sơn La")</f>
        <v>Công an xã Nà Ớt tỉnh Sơn La</v>
      </c>
      <c r="C1618" s="19" t="s">
        <v>12</v>
      </c>
      <c r="D1618" s="19" t="s">
        <v>13</v>
      </c>
      <c r="E1618" s="20" t="s">
        <v>14</v>
      </c>
      <c r="F1618" s="20" t="s">
        <v>14</v>
      </c>
      <c r="G1618" s="20" t="s">
        <v>14</v>
      </c>
      <c r="H1618" s="20" t="s">
        <v>15</v>
      </c>
      <c r="I1618" s="20"/>
      <c r="J1618" s="20"/>
      <c r="K1618" s="20"/>
      <c r="L1618" s="20"/>
      <c r="M1618" s="20"/>
      <c r="N1618" s="20"/>
      <c r="O1618" s="20"/>
      <c r="P1618" s="20"/>
      <c r="Q1618" s="20"/>
    </row>
    <row r="1619" spans="1:17" x14ac:dyDescent="0.25">
      <c r="A1619" s="17">
        <v>26618</v>
      </c>
      <c r="B1619" s="18" t="str">
        <f>HYPERLINK("https://sonla.gov.vn/doi-ngoai-nhan-dan", "UBND Ủy ban nhân dân xã Nà Ớt tỉnh Sơn La")</f>
        <v>UBND Ủy ban nhân dân xã Nà Ớt tỉnh Sơn La</v>
      </c>
      <c r="C1619" s="19" t="s">
        <v>12</v>
      </c>
      <c r="D1619" s="21"/>
      <c r="E1619" s="20" t="s">
        <v>14</v>
      </c>
      <c r="F1619" s="20" t="s">
        <v>14</v>
      </c>
      <c r="G1619" s="20" t="s">
        <v>14</v>
      </c>
      <c r="H1619" s="20" t="s">
        <v>14</v>
      </c>
      <c r="I1619" s="20"/>
      <c r="J1619" s="20"/>
      <c r="K1619" s="20"/>
      <c r="L1619" s="20"/>
      <c r="M1619" s="20"/>
      <c r="N1619" s="20"/>
      <c r="O1619" s="20"/>
      <c r="P1619" s="20"/>
      <c r="Q1619" s="20"/>
    </row>
    <row r="1620" spans="1:17" x14ac:dyDescent="0.25">
      <c r="A1620" s="17">
        <v>26619</v>
      </c>
      <c r="B1620" s="18" t="str">
        <f>HYPERLINK("https://www.facebook.com/p/C%C3%B4ng-an-x%C3%A3-Na-Ngoi-K%E1%BB%B3-S%C6%A1n-100082136214740/", "Công an xã Nà Hỳ _x000D__x000D_
 _x000D__x000D_
  tỉnh Nghệ An")</f>
        <v>Công an xã Nà Hỳ _x000D__x000D_
 _x000D__x000D_
  tỉnh Nghệ An</v>
      </c>
      <c r="C1620" s="19" t="s">
        <v>12</v>
      </c>
      <c r="D1620" s="19" t="s">
        <v>13</v>
      </c>
      <c r="E1620" s="20" t="s">
        <v>14</v>
      </c>
      <c r="F1620" s="20" t="s">
        <v>14</v>
      </c>
      <c r="G1620" s="20" t="s">
        <v>14</v>
      </c>
      <c r="H1620" s="20" t="s">
        <v>15</v>
      </c>
      <c r="I1620" s="20"/>
      <c r="J1620" s="20"/>
      <c r="K1620" s="20"/>
      <c r="L1620" s="20"/>
      <c r="M1620" s="20"/>
      <c r="N1620" s="20"/>
      <c r="O1620" s="20"/>
      <c r="P1620" s="20"/>
      <c r="Q1620" s="20"/>
    </row>
    <row r="1621" spans="1:17" x14ac:dyDescent="0.25">
      <c r="A1621" s="17">
        <v>26620</v>
      </c>
      <c r="B1621" s="18" t="str">
        <f>HYPERLINK("https://www.nghean.gov.vn/", "UBND Ủy ban nhân dân xã Nà Hỳ _x000D__x000D_
 _x000D__x000D_
  tỉnh Nghệ An")</f>
        <v>UBND Ủy ban nhân dân xã Nà Hỳ _x000D__x000D_
 _x000D__x000D_
  tỉnh Nghệ An</v>
      </c>
      <c r="C1621" s="19" t="s">
        <v>12</v>
      </c>
      <c r="D1621" s="21"/>
      <c r="E1621" s="20" t="s">
        <v>14</v>
      </c>
      <c r="F1621" s="20" t="s">
        <v>14</v>
      </c>
      <c r="G1621" s="20" t="s">
        <v>14</v>
      </c>
      <c r="H1621" s="20" t="s">
        <v>14</v>
      </c>
      <c r="I1621" s="20"/>
      <c r="J1621" s="20"/>
      <c r="K1621" s="20"/>
      <c r="L1621" s="20"/>
      <c r="M1621" s="20"/>
      <c r="N1621" s="20"/>
      <c r="O1621" s="20"/>
      <c r="P1621" s="20"/>
      <c r="Q1621" s="20"/>
    </row>
    <row r="1622" spans="1:17" x14ac:dyDescent="0.25">
      <c r="A1622" s="17">
        <v>26621</v>
      </c>
      <c r="B1622" s="18" t="str">
        <f>HYPERLINK("https://www.facebook.com/p/C%C3%B4ng-an-x%C3%A3-N%C3%A0-Ngh%E1%BB%8Bu-S%C3%B4ng-M%C3%A3-100066582707227/", "Công an xã Nà Nghịu _x000D__x000D_
 _x000D__x000D_
  tỉnh Sơn La")</f>
        <v>Công an xã Nà Nghịu _x000D__x000D_
 _x000D__x000D_
  tỉnh Sơn La</v>
      </c>
      <c r="C1622" s="19" t="s">
        <v>12</v>
      </c>
      <c r="D1622" s="19" t="s">
        <v>13</v>
      </c>
      <c r="E1622" s="20" t="s">
        <v>14</v>
      </c>
      <c r="F1622" s="20" t="s">
        <v>14</v>
      </c>
      <c r="G1622" s="20" t="s">
        <v>14</v>
      </c>
      <c r="H1622" s="20" t="s">
        <v>15</v>
      </c>
      <c r="I1622" s="20"/>
      <c r="J1622" s="20"/>
      <c r="K1622" s="20"/>
      <c r="L1622" s="20"/>
      <c r="M1622" s="20"/>
      <c r="N1622" s="20"/>
      <c r="O1622" s="20"/>
      <c r="P1622" s="20"/>
      <c r="Q1622" s="20"/>
    </row>
    <row r="1623" spans="1:17" x14ac:dyDescent="0.25">
      <c r="A1623" s="17">
        <v>26622</v>
      </c>
      <c r="B1623" s="18" t="str">
        <f>HYPERLINK("https://songma.sonla.gov.vn/nguoi-dan/ban-giao-he-thong-chieu-sang-nang-luong-mat-troi-cho-2-xa-nam-ty-na-nghiu-630383", "UBND Ủy ban nhân dân xã Nà Nghịu _x000D__x000D_
 _x000D__x000D_
  tỉnh Sơn La")</f>
        <v>UBND Ủy ban nhân dân xã Nà Nghịu _x000D__x000D_
 _x000D__x000D_
  tỉnh Sơn La</v>
      </c>
      <c r="C1623" s="19" t="s">
        <v>12</v>
      </c>
      <c r="D1623" s="21"/>
      <c r="E1623" s="20" t="s">
        <v>14</v>
      </c>
      <c r="F1623" s="20" t="s">
        <v>14</v>
      </c>
      <c r="G1623" s="20" t="s">
        <v>14</v>
      </c>
      <c r="H1623" s="20" t="s">
        <v>14</v>
      </c>
      <c r="I1623" s="20"/>
      <c r="J1623" s="20"/>
      <c r="K1623" s="20"/>
      <c r="L1623" s="20"/>
      <c r="M1623" s="20"/>
      <c r="N1623" s="20"/>
      <c r="O1623" s="20"/>
      <c r="P1623" s="20"/>
      <c r="Q1623" s="20"/>
    </row>
    <row r="1624" spans="1:17" x14ac:dyDescent="0.25">
      <c r="A1624" s="17">
        <v>26623</v>
      </c>
      <c r="B1624" s="18" t="str">
        <f>HYPERLINK("https://www.facebook.com/p/C%C3%B4ng-an-x%C3%A3-N%C3%A0-Ph%C3%B2n-Mai-Ch%C3%A2u-100077426923813/", "Công an xã Nà Phòn tỉnh Hòa Bình")</f>
        <v>Công an xã Nà Phòn tỉnh Hòa Bình</v>
      </c>
      <c r="C1624" s="19" t="s">
        <v>12</v>
      </c>
      <c r="D1624" s="19" t="s">
        <v>13</v>
      </c>
      <c r="E1624" s="20" t="s">
        <v>14</v>
      </c>
      <c r="F1624" s="20" t="s">
        <v>14</v>
      </c>
      <c r="G1624" s="20" t="s">
        <v>14</v>
      </c>
      <c r="H1624" s="20" t="s">
        <v>15</v>
      </c>
      <c r="I1624" s="20"/>
      <c r="J1624" s="20"/>
      <c r="K1624" s="20"/>
      <c r="L1624" s="20"/>
      <c r="M1624" s="20"/>
      <c r="N1624" s="20"/>
      <c r="O1624" s="20"/>
      <c r="P1624" s="20"/>
      <c r="Q1624" s="20"/>
    </row>
    <row r="1625" spans="1:17" x14ac:dyDescent="0.25">
      <c r="A1625" s="17">
        <v>26624</v>
      </c>
      <c r="B1625" s="18" t="str">
        <f>HYPERLINK("https://maichau.hoabinh.gov.vn/index.php?option=com_content&amp;view=article&amp;id=211:gi-i-thi-u-ubnd-xa-ba-khan-10&amp;catid=14&amp;lang=en&amp;Itemid=641", "UBND Ủy ban nhân dân xã Nà Phòn tỉnh Hòa Bình")</f>
        <v>UBND Ủy ban nhân dân xã Nà Phòn tỉnh Hòa Bình</v>
      </c>
      <c r="C1625" s="19" t="s">
        <v>12</v>
      </c>
      <c r="D1625" s="21"/>
      <c r="E1625" s="20" t="s">
        <v>14</v>
      </c>
      <c r="F1625" s="20" t="s">
        <v>14</v>
      </c>
      <c r="G1625" s="20" t="s">
        <v>14</v>
      </c>
      <c r="H1625" s="20" t="s">
        <v>14</v>
      </c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 spans="1:17" x14ac:dyDescent="0.25">
      <c r="A1626" s="17">
        <v>26625</v>
      </c>
      <c r="B1626" s="18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1626" s="19" t="s">
        <v>12</v>
      </c>
      <c r="D1626" s="19" t="s">
        <v>13</v>
      </c>
      <c r="E1626" s="20" t="s">
        <v>14</v>
      </c>
      <c r="F1626" s="20" t="s">
        <v>14</v>
      </c>
      <c r="G1626" s="20" t="s">
        <v>14</v>
      </c>
      <c r="H1626" s="20" t="s">
        <v>15</v>
      </c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 spans="1:17" x14ac:dyDescent="0.25">
      <c r="A1627" s="17">
        <v>26626</v>
      </c>
      <c r="B1627" s="18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1627" s="19" t="s">
        <v>12</v>
      </c>
      <c r="D1627" s="21"/>
      <c r="E1627" s="20" t="s">
        <v>14</v>
      </c>
      <c r="F1627" s="20" t="s">
        <v>14</v>
      </c>
      <c r="G1627" s="20" t="s">
        <v>14</v>
      </c>
      <c r="H1627" s="20" t="s">
        <v>14</v>
      </c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 spans="1:17" x14ac:dyDescent="0.25">
      <c r="A1628" s="17">
        <v>26627</v>
      </c>
      <c r="B1628" s="18" t="s">
        <v>150</v>
      </c>
      <c r="C1628" s="22" t="s">
        <v>14</v>
      </c>
      <c r="D1628" s="19" t="s">
        <v>13</v>
      </c>
      <c r="E1628" s="20" t="s">
        <v>14</v>
      </c>
      <c r="F1628" s="20" t="s">
        <v>14</v>
      </c>
      <c r="G1628" s="20" t="s">
        <v>14</v>
      </c>
      <c r="H1628" s="20" t="s">
        <v>15</v>
      </c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 spans="1:17" x14ac:dyDescent="0.25">
      <c r="A1629" s="17">
        <v>26628</v>
      </c>
      <c r="B1629" s="18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1629" s="19" t="s">
        <v>12</v>
      </c>
      <c r="D1629" s="21"/>
      <c r="E1629" s="20" t="s">
        <v>14</v>
      </c>
      <c r="F1629" s="20" t="s">
        <v>14</v>
      </c>
      <c r="G1629" s="20" t="s">
        <v>14</v>
      </c>
      <c r="H1629" s="20" t="s">
        <v>14</v>
      </c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 spans="1:17" x14ac:dyDescent="0.25">
      <c r="A1630" s="17">
        <v>26629</v>
      </c>
      <c r="B1630" s="18" t="s">
        <v>151</v>
      </c>
      <c r="C1630" s="22" t="s">
        <v>14</v>
      </c>
      <c r="D1630" s="19" t="s">
        <v>13</v>
      </c>
      <c r="E1630" s="20" t="s">
        <v>14</v>
      </c>
      <c r="F1630" s="20" t="s">
        <v>14</v>
      </c>
      <c r="G1630" s="20" t="s">
        <v>14</v>
      </c>
      <c r="H1630" s="20" t="s">
        <v>15</v>
      </c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 spans="1:17" x14ac:dyDescent="0.25">
      <c r="A1631" s="17">
        <v>26630</v>
      </c>
      <c r="B1631" s="18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1631" s="19" t="s">
        <v>12</v>
      </c>
      <c r="D1631" s="21"/>
      <c r="E1631" s="20" t="s">
        <v>14</v>
      </c>
      <c r="F1631" s="20" t="s">
        <v>14</v>
      </c>
      <c r="G1631" s="20" t="s">
        <v>14</v>
      </c>
      <c r="H1631" s="20" t="s">
        <v>14</v>
      </c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 spans="1:17" x14ac:dyDescent="0.25">
      <c r="A1632" s="17">
        <v>26631</v>
      </c>
      <c r="B1632" s="18" t="s">
        <v>320</v>
      </c>
      <c r="C1632" s="22" t="s">
        <v>14</v>
      </c>
      <c r="D1632" s="19" t="s">
        <v>13</v>
      </c>
      <c r="E1632" s="20" t="s">
        <v>14</v>
      </c>
      <c r="F1632" s="20" t="s">
        <v>14</v>
      </c>
      <c r="G1632" s="20" t="s">
        <v>14</v>
      </c>
      <c r="H1632" s="20" t="s">
        <v>15</v>
      </c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 spans="1:17" x14ac:dyDescent="0.25">
      <c r="A1633" s="17">
        <v>26632</v>
      </c>
      <c r="B1633" s="18" t="str">
        <f>HYPERLINK("https://yenbai.gov.vn/noidung/vanban/Pages/van-ban-dieu-hanh.aspx?ItemID=4425", "UBND Ủy ban nhân dân xã Nậm Búng _x000D__x000D_
 _x000D__x000D_
  tỉnh Yên Bái")</f>
        <v>UBND Ủy ban nhân dân xã Nậm Búng _x000D__x000D_
 _x000D__x000D_
  tỉnh Yên Bái</v>
      </c>
      <c r="C1633" s="19" t="s">
        <v>12</v>
      </c>
      <c r="D1633" s="21"/>
      <c r="E1633" s="20" t="s">
        <v>14</v>
      </c>
      <c r="F1633" s="20" t="s">
        <v>14</v>
      </c>
      <c r="G1633" s="20" t="s">
        <v>14</v>
      </c>
      <c r="H1633" s="20" t="s">
        <v>14</v>
      </c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 spans="1:17" x14ac:dyDescent="0.25">
      <c r="A1634" s="17">
        <v>26633</v>
      </c>
      <c r="B1634" s="18" t="s">
        <v>152</v>
      </c>
      <c r="C1634" s="22" t="s">
        <v>14</v>
      </c>
      <c r="D1634" s="19" t="s">
        <v>13</v>
      </c>
      <c r="E1634" s="20" t="s">
        <v>14</v>
      </c>
      <c r="F1634" s="20" t="s">
        <v>14</v>
      </c>
      <c r="G1634" s="20" t="s">
        <v>14</v>
      </c>
      <c r="H1634" s="20" t="s">
        <v>15</v>
      </c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 spans="1:17" x14ac:dyDescent="0.25">
      <c r="A1635" s="17">
        <v>26634</v>
      </c>
      <c r="B1635" s="18" t="str">
        <f>HYPERLINK("https://kyson.nghean.gov.vn/", "UBND Ủy ban nhân dân xã Nậm Càn tỉnh Nghệ An")</f>
        <v>UBND Ủy ban nhân dân xã Nậm Càn tỉnh Nghệ An</v>
      </c>
      <c r="C1635" s="19" t="s">
        <v>12</v>
      </c>
      <c r="D1635" s="21"/>
      <c r="E1635" s="20" t="s">
        <v>14</v>
      </c>
      <c r="F1635" s="20" t="s">
        <v>14</v>
      </c>
      <c r="G1635" s="20" t="s">
        <v>14</v>
      </c>
      <c r="H1635" s="20" t="s">
        <v>14</v>
      </c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 spans="1:17" x14ac:dyDescent="0.25">
      <c r="A1636" s="17">
        <v>26635</v>
      </c>
      <c r="B1636" s="18" t="s">
        <v>321</v>
      </c>
      <c r="C1636" s="22" t="s">
        <v>14</v>
      </c>
      <c r="D1636" s="19" t="s">
        <v>13</v>
      </c>
      <c r="E1636" s="20" t="s">
        <v>14</v>
      </c>
      <c r="F1636" s="20" t="s">
        <v>14</v>
      </c>
      <c r="G1636" s="20" t="s">
        <v>14</v>
      </c>
      <c r="H1636" s="20" t="s">
        <v>15</v>
      </c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 spans="1:17" x14ac:dyDescent="0.25">
      <c r="A1637" s="17">
        <v>26636</v>
      </c>
      <c r="B1637" s="18" t="str">
        <f>HYPERLINK("https://sonla.gov.vn/4/469/61715/478330/hoi-dong-nhan-dan-tinh/danh-sach-thuong-truc-hdnd-tinh-son-la-khoa-xiv-nhiem-ky-2016-2021", "UBND Ủy ban nhân dân xã Nậm Giôn _x000D__x000D_
 _x000D__x000D_
  tỉnh Sơn La")</f>
        <v>UBND Ủy ban nhân dân xã Nậm Giôn _x000D__x000D_
 _x000D__x000D_
  tỉnh Sơn La</v>
      </c>
      <c r="C1637" s="19" t="s">
        <v>12</v>
      </c>
      <c r="D1637" s="21"/>
      <c r="E1637" s="20" t="s">
        <v>14</v>
      </c>
      <c r="F1637" s="20" t="s">
        <v>14</v>
      </c>
      <c r="G1637" s="20" t="s">
        <v>14</v>
      </c>
      <c r="H1637" s="20" t="s">
        <v>14</v>
      </c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 spans="1:17" x14ac:dyDescent="0.25">
      <c r="A1638" s="17">
        <v>26637</v>
      </c>
      <c r="B1638" s="18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1638" s="19" t="s">
        <v>12</v>
      </c>
      <c r="D1638" s="19" t="s">
        <v>13</v>
      </c>
      <c r="E1638" s="20" t="s">
        <v>14</v>
      </c>
      <c r="F1638" s="20" t="str">
        <f>HYPERLINK("mailto:Tongquaniphone5s@gmail.com", "Tongquaniphone5s@gmail.com")</f>
        <v>Tongquaniphone5s@gmail.com</v>
      </c>
      <c r="G1638" s="20" t="s">
        <v>153</v>
      </c>
      <c r="H1638" s="20" t="s">
        <v>14</v>
      </c>
      <c r="I1638" s="20"/>
      <c r="J1638" s="20"/>
      <c r="K1638" s="20"/>
      <c r="L1638" s="20"/>
      <c r="M1638" s="20"/>
      <c r="N1638" s="20"/>
      <c r="O1638" s="20"/>
      <c r="P1638" s="20"/>
      <c r="Q1638" s="20"/>
    </row>
    <row r="1639" spans="1:17" x14ac:dyDescent="0.25">
      <c r="A1639" s="17">
        <v>26638</v>
      </c>
      <c r="B1639" s="18" t="str">
        <f>HYPERLINK("https://sotuphap.sonla.gov.vn/1303/31661/61891/541771/hdph-pho-bien-gdpl/so-tu-phap-tinh-son-la-to-chuc-hoi-nghi-tuyen-truyen-pho-bien-giao-duc-phap-luat-cho-nhan-dan-xa", "UBND Ủy ban nhân dân xã Nậm Lạnh tỉnh Sơn La")</f>
        <v>UBND Ủy ban nhân dân xã Nậm Lạnh tỉnh Sơn La</v>
      </c>
      <c r="C1639" s="19" t="s">
        <v>12</v>
      </c>
      <c r="D1639" s="21"/>
      <c r="E1639" s="20" t="s">
        <v>14</v>
      </c>
      <c r="F1639" s="20" t="s">
        <v>14</v>
      </c>
      <c r="G1639" s="20" t="s">
        <v>14</v>
      </c>
      <c r="H1639" s="20" t="s">
        <v>14</v>
      </c>
      <c r="I1639" s="20"/>
      <c r="J1639" s="20"/>
      <c r="K1639" s="20"/>
      <c r="L1639" s="20"/>
      <c r="M1639" s="20"/>
      <c r="N1639" s="20"/>
      <c r="O1639" s="20"/>
      <c r="P1639" s="20"/>
      <c r="Q1639" s="20"/>
    </row>
    <row r="1640" spans="1:17" x14ac:dyDescent="0.25">
      <c r="A1640" s="17">
        <v>26639</v>
      </c>
      <c r="B1640" s="18" t="s">
        <v>322</v>
      </c>
      <c r="C1640" s="22" t="s">
        <v>14</v>
      </c>
      <c r="D1640" s="19" t="s">
        <v>13</v>
      </c>
      <c r="E1640" s="20" t="s">
        <v>14</v>
      </c>
      <c r="F1640" s="20" t="s">
        <v>14</v>
      </c>
      <c r="G1640" s="20" t="s">
        <v>14</v>
      </c>
      <c r="H1640" s="20" t="s">
        <v>15</v>
      </c>
      <c r="I1640" s="20"/>
      <c r="J1640" s="20"/>
      <c r="K1640" s="20"/>
      <c r="L1640" s="20"/>
      <c r="M1640" s="20"/>
      <c r="N1640" s="20"/>
      <c r="O1640" s="20"/>
      <c r="P1640" s="20"/>
      <c r="Q1640" s="20"/>
    </row>
    <row r="1641" spans="1:17" x14ac:dyDescent="0.25">
      <c r="A1641" s="17">
        <v>26640</v>
      </c>
      <c r="B1641" s="18" t="str">
        <f>HYPERLINK("https://vanchan.yenbai.gov.vn/cac-xa-thi-tran/xa-nam-muoi", "UBND Ủy ban nhân dân xã Nậm Mười _x000D__x000D_
 _x000D__x000D_
  tỉnh Yên Bái")</f>
        <v>UBND Ủy ban nhân dân xã Nậm Mười _x000D__x000D_
 _x000D__x000D_
  tỉnh Yên Bái</v>
      </c>
      <c r="C1641" s="19" t="s">
        <v>12</v>
      </c>
      <c r="D1641" s="21"/>
      <c r="E1641" s="20" t="s">
        <v>14</v>
      </c>
      <c r="F1641" s="20" t="s">
        <v>14</v>
      </c>
      <c r="G1641" s="20" t="s">
        <v>14</v>
      </c>
      <c r="H1641" s="20" t="s">
        <v>14</v>
      </c>
      <c r="I1641" s="20"/>
      <c r="J1641" s="20"/>
      <c r="K1641" s="20"/>
      <c r="L1641" s="20"/>
      <c r="M1641" s="20"/>
      <c r="N1641" s="20"/>
      <c r="O1641" s="20"/>
      <c r="P1641" s="20"/>
      <c r="Q1641" s="20"/>
    </row>
    <row r="1642" spans="1:17" x14ac:dyDescent="0.25">
      <c r="A1642" s="17">
        <v>26641</v>
      </c>
      <c r="B1642" s="18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1642" s="19" t="s">
        <v>12</v>
      </c>
      <c r="D1642" s="19" t="s">
        <v>13</v>
      </c>
      <c r="E1642" s="20" t="s">
        <v>14</v>
      </c>
      <c r="F1642" s="20" t="s">
        <v>14</v>
      </c>
      <c r="G1642" s="20" t="s">
        <v>14</v>
      </c>
      <c r="H1642" s="20" t="s">
        <v>15</v>
      </c>
      <c r="I1642" s="20"/>
      <c r="J1642" s="20"/>
      <c r="K1642" s="20"/>
      <c r="L1642" s="20"/>
      <c r="M1642" s="20"/>
      <c r="N1642" s="20"/>
      <c r="O1642" s="20"/>
      <c r="P1642" s="20"/>
      <c r="Q1642" s="20"/>
    </row>
    <row r="1643" spans="1:17" x14ac:dyDescent="0.25">
      <c r="A1643" s="17">
        <v>26642</v>
      </c>
      <c r="B1643" s="18" t="str">
        <f>HYPERLINK("https://songma.sonla.gov.vn/1347/37736/72753/doan-thanh-nien", "UBND Ủy ban nhân dân xã Nậm Mằn tỉnh Sơn La")</f>
        <v>UBND Ủy ban nhân dân xã Nậm Mằn tỉnh Sơn La</v>
      </c>
      <c r="C1643" s="19" t="s">
        <v>12</v>
      </c>
      <c r="D1643" s="21"/>
      <c r="E1643" s="20" t="s">
        <v>14</v>
      </c>
      <c r="F1643" s="20" t="s">
        <v>14</v>
      </c>
      <c r="G1643" s="20" t="s">
        <v>14</v>
      </c>
      <c r="H1643" s="20" t="s">
        <v>14</v>
      </c>
      <c r="I1643" s="20"/>
      <c r="J1643" s="20"/>
      <c r="K1643" s="20"/>
      <c r="L1643" s="20"/>
      <c r="M1643" s="20"/>
      <c r="N1643" s="20"/>
      <c r="O1643" s="20"/>
      <c r="P1643" s="20"/>
      <c r="Q1643" s="20"/>
    </row>
    <row r="1644" spans="1:17" x14ac:dyDescent="0.25">
      <c r="A1644" s="17">
        <v>26643</v>
      </c>
      <c r="B1644" s="18" t="s">
        <v>154</v>
      </c>
      <c r="C1644" s="22" t="s">
        <v>14</v>
      </c>
      <c r="D1644" s="19" t="s">
        <v>13</v>
      </c>
      <c r="E1644" s="20" t="s">
        <v>14</v>
      </c>
      <c r="F1644" s="20" t="s">
        <v>14</v>
      </c>
      <c r="G1644" s="20" t="s">
        <v>14</v>
      </c>
      <c r="H1644" s="20" t="s">
        <v>15</v>
      </c>
      <c r="I1644" s="20"/>
      <c r="J1644" s="20"/>
      <c r="K1644" s="20"/>
      <c r="L1644" s="20"/>
      <c r="M1644" s="20"/>
      <c r="N1644" s="20"/>
      <c r="O1644" s="20"/>
      <c r="P1644" s="20"/>
      <c r="Q1644" s="20"/>
    </row>
    <row r="1645" spans="1:17" x14ac:dyDescent="0.25">
      <c r="A1645" s="17">
        <v>26644</v>
      </c>
      <c r="B1645" s="18" t="str">
        <f>HYPERLINK("https://namao.daitu.thainguyen.gov.vn/", "UBND Ủy ban nhân dân xã Na Mao tỉnh Thái Nguyên")</f>
        <v>UBND Ủy ban nhân dân xã Na Mao tỉnh Thái Nguyên</v>
      </c>
      <c r="C1645" s="19" t="s">
        <v>12</v>
      </c>
      <c r="D1645" s="21"/>
      <c r="E1645" s="20" t="s">
        <v>14</v>
      </c>
      <c r="F1645" s="20" t="s">
        <v>14</v>
      </c>
      <c r="G1645" s="20" t="s">
        <v>14</v>
      </c>
      <c r="H1645" s="20" t="s">
        <v>14</v>
      </c>
      <c r="I1645" s="20"/>
      <c r="J1645" s="20"/>
      <c r="K1645" s="20"/>
      <c r="L1645" s="20"/>
      <c r="M1645" s="20"/>
      <c r="N1645" s="20"/>
      <c r="O1645" s="20"/>
      <c r="P1645" s="20"/>
      <c r="Q1645" s="20"/>
    </row>
    <row r="1646" spans="1:17" x14ac:dyDescent="0.25">
      <c r="A1646" s="17">
        <v>26645</v>
      </c>
      <c r="B1646" s="18" t="s">
        <v>323</v>
      </c>
      <c r="C1646" s="22" t="s">
        <v>14</v>
      </c>
      <c r="D1646" s="19" t="s">
        <v>13</v>
      </c>
      <c r="E1646" s="20" t="s">
        <v>14</v>
      </c>
      <c r="F1646" s="20" t="s">
        <v>14</v>
      </c>
      <c r="G1646" s="20" t="s">
        <v>14</v>
      </c>
      <c r="H1646" s="20" t="s">
        <v>15</v>
      </c>
      <c r="I1646" s="20"/>
      <c r="J1646" s="20"/>
      <c r="K1646" s="20"/>
      <c r="L1646" s="20"/>
      <c r="M1646" s="20"/>
      <c r="N1646" s="20"/>
      <c r="O1646" s="20"/>
      <c r="P1646" s="20"/>
      <c r="Q1646" s="20"/>
    </row>
    <row r="1647" spans="1:17" x14ac:dyDescent="0.25">
      <c r="A1647" s="17">
        <v>26646</v>
      </c>
      <c r="B1647" s="18" t="str">
        <f>HYPERLINK("https://namcat.namdan.nghean.gov.vn/", "UBND Ủy ban nhân dân xã Nam Cát _x000D__x000D_
 _x000D__x000D_
  tỉnh Nghệ An")</f>
        <v>UBND Ủy ban nhân dân xã Nam Cát _x000D__x000D_
 _x000D__x000D_
  tỉnh Nghệ An</v>
      </c>
      <c r="C1647" s="19" t="s">
        <v>12</v>
      </c>
      <c r="D1647" s="21"/>
      <c r="E1647" s="20" t="s">
        <v>14</v>
      </c>
      <c r="F1647" s="20" t="s">
        <v>14</v>
      </c>
      <c r="G1647" s="20" t="s">
        <v>14</v>
      </c>
      <c r="H1647" s="20" t="s">
        <v>14</v>
      </c>
      <c r="I1647" s="20"/>
      <c r="J1647" s="20"/>
      <c r="K1647" s="20"/>
      <c r="L1647" s="20"/>
      <c r="M1647" s="20"/>
      <c r="N1647" s="20"/>
      <c r="O1647" s="20"/>
      <c r="P1647" s="20"/>
      <c r="Q1647" s="20"/>
    </row>
    <row r="1648" spans="1:17" x14ac:dyDescent="0.25">
      <c r="A1648" s="17">
        <v>26647</v>
      </c>
      <c r="B1648" s="18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1648" s="19" t="s">
        <v>12</v>
      </c>
      <c r="D1648" s="19" t="s">
        <v>13</v>
      </c>
      <c r="E1648" s="20" t="s">
        <v>14</v>
      </c>
      <c r="F1648" s="20" t="s">
        <v>14</v>
      </c>
      <c r="G1648" s="20" t="s">
        <v>14</v>
      </c>
      <c r="H1648" s="20" t="s">
        <v>15</v>
      </c>
      <c r="I1648" s="20"/>
      <c r="J1648" s="20"/>
      <c r="K1648" s="20"/>
      <c r="L1648" s="20"/>
      <c r="M1648" s="20"/>
      <c r="N1648" s="20"/>
      <c r="O1648" s="20"/>
      <c r="P1648" s="20"/>
      <c r="Q1648" s="20"/>
    </row>
    <row r="1649" spans="1:17" x14ac:dyDescent="0.25">
      <c r="A1649" s="17">
        <v>26648</v>
      </c>
      <c r="B1649" s="18" t="str">
        <f>HYPERLINK("https://donghy.thainguyen.gov.vn/xa-nam-hoa", "UBND Ủy ban nhân dân xã Nam Hòa tỉnh Thái Nguyên")</f>
        <v>UBND Ủy ban nhân dân xã Nam Hòa tỉnh Thái Nguyên</v>
      </c>
      <c r="C1649" s="19" t="s">
        <v>12</v>
      </c>
      <c r="D1649" s="21"/>
      <c r="E1649" s="20" t="s">
        <v>14</v>
      </c>
      <c r="F1649" s="20" t="s">
        <v>14</v>
      </c>
      <c r="G1649" s="20" t="s">
        <v>14</v>
      </c>
      <c r="H1649" s="20" t="s">
        <v>14</v>
      </c>
      <c r="I1649" s="20"/>
      <c r="J1649" s="20"/>
      <c r="K1649" s="20"/>
      <c r="L1649" s="20"/>
      <c r="M1649" s="20"/>
      <c r="N1649" s="20"/>
      <c r="O1649" s="20"/>
      <c r="P1649" s="20"/>
      <c r="Q1649" s="20"/>
    </row>
    <row r="1650" spans="1:17" x14ac:dyDescent="0.25">
      <c r="A1650" s="17">
        <v>26649</v>
      </c>
      <c r="B1650" s="18" t="str">
        <f>HYPERLINK("https://www.facebook.com/p/Tu%E1%BB%95i-tr%E1%BA%BB-C%C3%B4ng-an-Th%C3%A0nh-ph%E1%BB%91-V%C4%A9nh-Y%C3%AAn-100066497717181/?locale=gl_ES", "Công an xã Nam Kim _x000D__x000D_
 _x000D__x000D_
  tỉnh Nghệ An")</f>
        <v>Công an xã Nam Kim _x000D__x000D_
 _x000D__x000D_
  tỉnh Nghệ An</v>
      </c>
      <c r="C1650" s="19" t="s">
        <v>12</v>
      </c>
      <c r="D1650" s="19" t="s">
        <v>13</v>
      </c>
      <c r="E1650" s="20" t="s">
        <v>14</v>
      </c>
      <c r="F1650" s="20" t="s">
        <v>14</v>
      </c>
      <c r="G1650" s="20" t="s">
        <v>14</v>
      </c>
      <c r="H1650" s="20" t="s">
        <v>15</v>
      </c>
      <c r="I1650" s="20"/>
      <c r="J1650" s="20"/>
      <c r="K1650" s="20"/>
      <c r="L1650" s="20"/>
      <c r="M1650" s="20"/>
      <c r="N1650" s="20"/>
      <c r="O1650" s="20"/>
      <c r="P1650" s="20"/>
      <c r="Q1650" s="20"/>
    </row>
    <row r="1651" spans="1:17" x14ac:dyDescent="0.25">
      <c r="A1651" s="17">
        <v>26650</v>
      </c>
      <c r="B1651" s="18" t="str">
        <f>HYPERLINK("https://namkim.namdan.nghean.gov.vn/", "UBND Ủy ban nhân dân xã Nam Kim _x000D__x000D_
 _x000D__x000D_
  tỉnh Nghệ An")</f>
        <v>UBND Ủy ban nhân dân xã Nam Kim _x000D__x000D_
 _x000D__x000D_
  tỉnh Nghệ An</v>
      </c>
      <c r="C1651" s="19" t="s">
        <v>12</v>
      </c>
      <c r="D1651" s="21"/>
      <c r="E1651" s="20" t="s">
        <v>14</v>
      </c>
      <c r="F1651" s="20" t="s">
        <v>14</v>
      </c>
      <c r="G1651" s="20" t="s">
        <v>14</v>
      </c>
      <c r="H1651" s="20" t="s">
        <v>14</v>
      </c>
      <c r="I1651" s="20"/>
      <c r="J1651" s="20"/>
      <c r="K1651" s="20"/>
      <c r="L1651" s="20"/>
      <c r="M1651" s="20"/>
      <c r="N1651" s="20"/>
      <c r="O1651" s="20"/>
      <c r="P1651" s="20"/>
      <c r="Q1651" s="20"/>
    </row>
    <row r="1652" spans="1:17" x14ac:dyDescent="0.25">
      <c r="A1652" s="17">
        <v>26651</v>
      </c>
      <c r="B1652" s="18" t="str">
        <f>HYPERLINK("https://www.facebook.com/p/Tu%E1%BB%95i-tr%E1%BA%BB-C%C3%B4ng-an-Th%C3%A1i-B%C3%ACnh-100068113789461/", "Công an xã Nam Phú _x000D__x000D_
 _x000D__x000D_
  tỉnh Thái Bình")</f>
        <v>Công an xã Nam Phú _x000D__x000D_
 _x000D__x000D_
  tỉnh Thái Bình</v>
      </c>
      <c r="C1652" s="19" t="s">
        <v>12</v>
      </c>
      <c r="D1652" s="19" t="s">
        <v>13</v>
      </c>
      <c r="E1652" s="20" t="s">
        <v>14</v>
      </c>
      <c r="F1652" s="20" t="s">
        <v>14</v>
      </c>
      <c r="G1652" s="20" t="s">
        <v>14</v>
      </c>
      <c r="H1652" s="20" t="s">
        <v>15</v>
      </c>
      <c r="I1652" s="20"/>
      <c r="J1652" s="20"/>
      <c r="K1652" s="20"/>
      <c r="L1652" s="20"/>
      <c r="M1652" s="20"/>
      <c r="N1652" s="20"/>
      <c r="O1652" s="20"/>
      <c r="P1652" s="20"/>
      <c r="Q1652" s="20"/>
    </row>
    <row r="1653" spans="1:17" x14ac:dyDescent="0.25">
      <c r="A1653" s="17">
        <v>26652</v>
      </c>
      <c r="B1653" s="18" t="str">
        <f>HYPERLINK("https://kienxuong.thaibinh.gov.vn/cac-don-vi-hanh-chinh/xa-nam-binh", "UBND Ủy ban nhân dân xã Nam Phú _x000D__x000D_
 _x000D__x000D_
  tỉnh Thái Bình")</f>
        <v>UBND Ủy ban nhân dân xã Nam Phú _x000D__x000D_
 _x000D__x000D_
  tỉnh Thái Bình</v>
      </c>
      <c r="C1653" s="19" t="s">
        <v>12</v>
      </c>
      <c r="D1653" s="21"/>
      <c r="E1653" s="20" t="s">
        <v>14</v>
      </c>
      <c r="F1653" s="20" t="s">
        <v>14</v>
      </c>
      <c r="G1653" s="20" t="s">
        <v>14</v>
      </c>
      <c r="H1653" s="20" t="s">
        <v>14</v>
      </c>
      <c r="I1653" s="20"/>
      <c r="J1653" s="20"/>
      <c r="K1653" s="20"/>
      <c r="L1653" s="20"/>
      <c r="M1653" s="20"/>
      <c r="N1653" s="20"/>
      <c r="O1653" s="20"/>
      <c r="P1653" s="20"/>
      <c r="Q1653" s="20"/>
    </row>
    <row r="1654" spans="1:17" x14ac:dyDescent="0.25">
      <c r="A1654" s="17">
        <v>26653</v>
      </c>
      <c r="B1654" s="18" t="str">
        <f>HYPERLINK("https://www.facebook.com/tuoitrecongansonla/", "Công an xã Nam Phong tỉnh Sơn La")</f>
        <v>Công an xã Nam Phong tỉnh Sơn La</v>
      </c>
      <c r="C1654" s="19" t="s">
        <v>12</v>
      </c>
      <c r="D1654" s="19" t="s">
        <v>13</v>
      </c>
      <c r="E1654" s="20" t="s">
        <v>14</v>
      </c>
      <c r="F1654" s="20" t="s">
        <v>14</v>
      </c>
      <c r="G1654" s="20" t="s">
        <v>14</v>
      </c>
      <c r="H1654" s="20" t="s">
        <v>15</v>
      </c>
      <c r="I1654" s="20"/>
      <c r="J1654" s="20"/>
      <c r="K1654" s="20"/>
      <c r="L1654" s="20"/>
      <c r="M1654" s="20"/>
      <c r="N1654" s="20"/>
      <c r="O1654" s="20"/>
      <c r="P1654" s="20"/>
      <c r="Q1654" s="20"/>
    </row>
    <row r="1655" spans="1:17" x14ac:dyDescent="0.25">
      <c r="A1655" s="17">
        <v>26654</v>
      </c>
      <c r="B1655" s="18" t="s">
        <v>155</v>
      </c>
      <c r="C1655" s="19" t="s">
        <v>12</v>
      </c>
      <c r="D1655" s="21"/>
      <c r="E1655" s="20" t="s">
        <v>14</v>
      </c>
      <c r="F1655" s="20" t="s">
        <v>14</v>
      </c>
      <c r="G1655" s="20" t="s">
        <v>14</v>
      </c>
      <c r="H1655" s="20" t="s">
        <v>14</v>
      </c>
      <c r="I1655" s="20"/>
      <c r="J1655" s="20"/>
      <c r="K1655" s="20"/>
      <c r="L1655" s="20"/>
      <c r="M1655" s="20"/>
      <c r="N1655" s="20"/>
      <c r="O1655" s="20"/>
      <c r="P1655" s="20"/>
      <c r="Q1655" s="20"/>
    </row>
    <row r="1656" spans="1:17" x14ac:dyDescent="0.25">
      <c r="A1656" s="17">
        <v>26655</v>
      </c>
      <c r="B1656" s="18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656" s="19" t="s">
        <v>12</v>
      </c>
      <c r="D1656" s="19" t="s">
        <v>13</v>
      </c>
      <c r="E1656" s="20" t="s">
        <v>14</v>
      </c>
      <c r="F1656" s="20" t="s">
        <v>14</v>
      </c>
      <c r="G1656" s="20" t="s">
        <v>14</v>
      </c>
      <c r="H1656" s="20" t="s">
        <v>15</v>
      </c>
      <c r="I1656" s="20"/>
      <c r="J1656" s="20"/>
      <c r="K1656" s="20"/>
      <c r="L1656" s="20"/>
      <c r="M1656" s="20"/>
      <c r="N1656" s="20"/>
      <c r="O1656" s="20"/>
      <c r="P1656" s="20"/>
      <c r="Q1656" s="20"/>
    </row>
    <row r="1657" spans="1:17" x14ac:dyDescent="0.25">
      <c r="A1657" s="17">
        <v>26656</v>
      </c>
      <c r="B1657" s="18" t="str">
        <f>HYPERLINK("https://namson.doluong.nghean.gov.vn/", "UBND Ủy ban nhân dân xã Nam Sơn tỉnh Nghệ An")</f>
        <v>UBND Ủy ban nhân dân xã Nam Sơn tỉnh Nghệ An</v>
      </c>
      <c r="C1657" s="19" t="s">
        <v>12</v>
      </c>
      <c r="D1657" s="21"/>
      <c r="E1657" s="20" t="s">
        <v>14</v>
      </c>
      <c r="F1657" s="20" t="s">
        <v>14</v>
      </c>
      <c r="G1657" s="20" t="s">
        <v>14</v>
      </c>
      <c r="H1657" s="20" t="s">
        <v>14</v>
      </c>
      <c r="I1657" s="20"/>
      <c r="J1657" s="20"/>
      <c r="K1657" s="20"/>
      <c r="L1657" s="20"/>
      <c r="M1657" s="20"/>
      <c r="N1657" s="20"/>
      <c r="O1657" s="20"/>
      <c r="P1657" s="20"/>
      <c r="Q1657" s="20"/>
    </row>
    <row r="1658" spans="1:17" x14ac:dyDescent="0.25">
      <c r="A1658" s="17">
        <v>26657</v>
      </c>
      <c r="B1658" s="18" t="str">
        <f>HYPERLINK("https://www.facebook.com/p/C%C3%B4ng-an-x%C3%A3-Nam-S%C6%A1n-huy%E1%BB%87n-Qu%E1%BB%B3-H%E1%BB%A3p-t%E1%BB%89nh-Ngh%E1%BB%87-An-100070238080939/", "Công an xã Nam Sơn _x000D__x000D_
 _x000D__x000D_
  tỉnh Nghệ An")</f>
        <v>Công an xã Nam Sơn _x000D__x000D_
 _x000D__x000D_
  tỉnh Nghệ An</v>
      </c>
      <c r="C1658" s="19" t="s">
        <v>12</v>
      </c>
      <c r="D1658" s="19" t="s">
        <v>13</v>
      </c>
      <c r="E1658" s="20" t="s">
        <v>14</v>
      </c>
      <c r="F1658" s="20" t="s">
        <v>14</v>
      </c>
      <c r="G1658" s="20" t="s">
        <v>14</v>
      </c>
      <c r="H1658" s="20" t="s">
        <v>15</v>
      </c>
      <c r="I1658" s="20"/>
      <c r="J1658" s="20"/>
      <c r="K1658" s="20"/>
      <c r="L1658" s="20"/>
      <c r="M1658" s="20"/>
      <c r="N1658" s="20"/>
      <c r="O1658" s="20"/>
      <c r="P1658" s="20"/>
      <c r="Q1658" s="20"/>
    </row>
    <row r="1659" spans="1:17" x14ac:dyDescent="0.25">
      <c r="A1659" s="17">
        <v>26658</v>
      </c>
      <c r="B1659" s="18" t="str">
        <f>HYPERLINK("https://namson.doluong.nghean.gov.vn/", "UBND Ủy ban nhân dân xã Nam Sơn _x000D__x000D_
 _x000D__x000D_
  tỉnh Nghệ An")</f>
        <v>UBND Ủy ban nhân dân xã Nam Sơn _x000D__x000D_
 _x000D__x000D_
  tỉnh Nghệ An</v>
      </c>
      <c r="C1659" s="19" t="s">
        <v>12</v>
      </c>
      <c r="D1659" s="21"/>
      <c r="E1659" s="20" t="s">
        <v>14</v>
      </c>
      <c r="F1659" s="20" t="s">
        <v>14</v>
      </c>
      <c r="G1659" s="20" t="s">
        <v>14</v>
      </c>
      <c r="H1659" s="20" t="s">
        <v>14</v>
      </c>
      <c r="I1659" s="20"/>
      <c r="J1659" s="20"/>
      <c r="K1659" s="20"/>
      <c r="L1659" s="20"/>
      <c r="M1659" s="20"/>
      <c r="N1659" s="20"/>
      <c r="O1659" s="20"/>
      <c r="P1659" s="20"/>
      <c r="Q1659" s="20"/>
    </row>
    <row r="1660" spans="1:17" x14ac:dyDescent="0.25">
      <c r="A1660" s="17">
        <v>26659</v>
      </c>
      <c r="B1660" s="18" t="str">
        <f>HYPERLINK("https://www.facebook.com/p/Tu%E1%BB%95i-tr%E1%BA%BB-C%C3%B4ng-an-huy%E1%BB%87n-Kim-B%C3%B4i-100083342410408/", "Công an xã Nam Thượng _x000D__x000D_
 _x000D__x000D_
  tỉnh Hòa Bình")</f>
        <v>Công an xã Nam Thượng _x000D__x000D_
 _x000D__x000D_
  tỉnh Hòa Bình</v>
      </c>
      <c r="C1660" s="19" t="s">
        <v>12</v>
      </c>
      <c r="D1660" s="19" t="s">
        <v>13</v>
      </c>
      <c r="E1660" s="20" t="s">
        <v>14</v>
      </c>
      <c r="F1660" s="20" t="s">
        <v>14</v>
      </c>
      <c r="G1660" s="20" t="s">
        <v>14</v>
      </c>
      <c r="H1660" s="20" t="s">
        <v>15</v>
      </c>
      <c r="I1660" s="20"/>
      <c r="J1660" s="20"/>
      <c r="K1660" s="20"/>
      <c r="L1660" s="20"/>
      <c r="M1660" s="20"/>
      <c r="N1660" s="20"/>
      <c r="O1660" s="20"/>
      <c r="P1660" s="20"/>
      <c r="Q1660" s="20"/>
    </row>
    <row r="1661" spans="1:17" x14ac:dyDescent="0.25">
      <c r="A1661" s="17">
        <v>26660</v>
      </c>
      <c r="B1661" s="18" t="str">
        <f>HYPERLINK("https://donghy.thainguyen.gov.vn/xa-nam-hoa", "UBND Ủy ban nhân dân xã Nam Thượng _x000D__x000D_
 _x000D__x000D_
  tỉnh Hòa Bình")</f>
        <v>UBND Ủy ban nhân dân xã Nam Thượng _x000D__x000D_
 _x000D__x000D_
  tỉnh Hòa Bình</v>
      </c>
      <c r="C1661" s="19" t="s">
        <v>12</v>
      </c>
      <c r="D1661" s="21"/>
      <c r="E1661" s="20" t="s">
        <v>14</v>
      </c>
      <c r="F1661" s="20" t="s">
        <v>14</v>
      </c>
      <c r="G1661" s="20" t="s">
        <v>14</v>
      </c>
      <c r="H1661" s="20" t="s">
        <v>14</v>
      </c>
      <c r="I1661" s="20"/>
      <c r="J1661" s="20"/>
      <c r="K1661" s="20"/>
      <c r="L1661" s="20"/>
      <c r="M1661" s="20"/>
      <c r="N1661" s="20"/>
      <c r="O1661" s="20"/>
      <c r="P1661" s="20"/>
      <c r="Q1661" s="20"/>
    </row>
    <row r="1662" spans="1:17" x14ac:dyDescent="0.25">
      <c r="A1662" s="17">
        <v>26661</v>
      </c>
      <c r="B1662" s="18" t="str">
        <f>HYPERLINK("https://www.facebook.com/p/Tu%E1%BB%95i-tr%E1%BA%BB-C%C3%B4ng-an-Th%C3%A1i-B%C3%ACnh-100068113789461/", "Công an xã Nam Thanh tỉnh Thái Bình")</f>
        <v>Công an xã Nam Thanh tỉnh Thái Bình</v>
      </c>
      <c r="C1662" s="19" t="s">
        <v>12</v>
      </c>
      <c r="D1662" s="19" t="s">
        <v>13</v>
      </c>
      <c r="E1662" s="20" t="s">
        <v>14</v>
      </c>
      <c r="F1662" s="20" t="s">
        <v>14</v>
      </c>
      <c r="G1662" s="20" t="s">
        <v>14</v>
      </c>
      <c r="H1662" s="20" t="s">
        <v>15</v>
      </c>
      <c r="I1662" s="20"/>
      <c r="J1662" s="20"/>
      <c r="K1662" s="20"/>
      <c r="L1662" s="20"/>
      <c r="M1662" s="20"/>
      <c r="N1662" s="20"/>
      <c r="O1662" s="20"/>
      <c r="P1662" s="20"/>
      <c r="Q1662" s="20"/>
    </row>
    <row r="1663" spans="1:17" x14ac:dyDescent="0.25">
      <c r="A1663" s="17">
        <v>26662</v>
      </c>
      <c r="B1663" s="18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1663" s="19" t="s">
        <v>12</v>
      </c>
      <c r="D1663" s="21"/>
      <c r="E1663" s="20" t="s">
        <v>14</v>
      </c>
      <c r="F1663" s="20" t="s">
        <v>14</v>
      </c>
      <c r="G1663" s="20" t="s">
        <v>14</v>
      </c>
      <c r="H1663" s="20" t="s">
        <v>14</v>
      </c>
      <c r="I1663" s="20"/>
      <c r="J1663" s="20"/>
      <c r="K1663" s="20"/>
      <c r="L1663" s="20"/>
      <c r="M1663" s="20"/>
      <c r="N1663" s="20"/>
      <c r="O1663" s="20"/>
      <c r="P1663" s="20"/>
      <c r="Q1663" s="20"/>
    </row>
    <row r="1664" spans="1:17" x14ac:dyDescent="0.25">
      <c r="A1664" s="17">
        <v>26663</v>
      </c>
      <c r="B1664" s="18" t="s">
        <v>156</v>
      </c>
      <c r="C1664" s="22" t="s">
        <v>14</v>
      </c>
      <c r="D1664" s="19" t="s">
        <v>13</v>
      </c>
      <c r="E1664" s="20" t="s">
        <v>14</v>
      </c>
      <c r="F1664" s="20" t="s">
        <v>14</v>
      </c>
      <c r="G1664" s="20" t="s">
        <v>14</v>
      </c>
      <c r="H1664" s="20" t="s">
        <v>15</v>
      </c>
      <c r="I1664" s="20"/>
      <c r="J1664" s="20"/>
      <c r="K1664" s="20"/>
      <c r="L1664" s="20"/>
      <c r="M1664" s="20"/>
      <c r="N1664" s="20"/>
      <c r="O1664" s="20"/>
      <c r="P1664" s="20"/>
      <c r="Q1664" s="20"/>
    </row>
    <row r="1665" spans="1:17" x14ac:dyDescent="0.25">
      <c r="A1665" s="17">
        <v>26664</v>
      </c>
      <c r="B1665" s="18" t="str">
        <f>HYPERLINK("https://namtien.quanhoa.thanhhoa.gov.vn/", "UBND Ủy ban nhân dân xã Nam Tiến tỉnh Thanh Hóa")</f>
        <v>UBND Ủy ban nhân dân xã Nam Tiến tỉnh Thanh Hóa</v>
      </c>
      <c r="C1665" s="19" t="s">
        <v>12</v>
      </c>
      <c r="D1665" s="21"/>
      <c r="E1665" s="20" t="s">
        <v>14</v>
      </c>
      <c r="F1665" s="20" t="s">
        <v>14</v>
      </c>
      <c r="G1665" s="20" t="s">
        <v>14</v>
      </c>
      <c r="H1665" s="20" t="s">
        <v>14</v>
      </c>
      <c r="I1665" s="20"/>
      <c r="J1665" s="20"/>
      <c r="K1665" s="20"/>
      <c r="L1665" s="20"/>
      <c r="M1665" s="20"/>
      <c r="N1665" s="20"/>
      <c r="O1665" s="20"/>
      <c r="P1665" s="20"/>
      <c r="Q1665" s="20"/>
    </row>
    <row r="1666" spans="1:17" x14ac:dyDescent="0.25">
      <c r="A1666" s="17">
        <v>26665</v>
      </c>
      <c r="B1666" s="18" t="str">
        <f>HYPERLINK("https://www.facebook.com/dtncatphp/", "Công an xã Nam Trung tỉnh Hải Dương")</f>
        <v>Công an xã Nam Trung tỉnh Hải Dương</v>
      </c>
      <c r="C1666" s="19" t="s">
        <v>12</v>
      </c>
      <c r="D1666" s="19" t="s">
        <v>13</v>
      </c>
      <c r="E1666" s="20" t="s">
        <v>14</v>
      </c>
      <c r="F1666" s="20" t="s">
        <v>14</v>
      </c>
      <c r="G1666" s="20" t="s">
        <v>14</v>
      </c>
      <c r="H1666" s="20" t="s">
        <v>15</v>
      </c>
      <c r="I1666" s="20"/>
      <c r="J1666" s="20"/>
      <c r="K1666" s="20"/>
      <c r="L1666" s="20"/>
      <c r="M1666" s="20"/>
      <c r="N1666" s="20"/>
      <c r="O1666" s="20"/>
      <c r="P1666" s="20"/>
      <c r="Q1666" s="20"/>
    </row>
    <row r="1667" spans="1:17" x14ac:dyDescent="0.25">
      <c r="A1667" s="17">
        <v>26666</v>
      </c>
      <c r="B1667" s="18" t="str">
        <f>HYPERLINK("http://namtrung.namsach.haiduong.gov.vn/", "UBND Ủy ban nhân dân xã Nam Trung tỉnh Hải Dương")</f>
        <v>UBND Ủy ban nhân dân xã Nam Trung tỉnh Hải Dương</v>
      </c>
      <c r="C1667" s="19" t="s">
        <v>12</v>
      </c>
      <c r="D1667" s="21"/>
      <c r="E1667" s="20" t="s">
        <v>14</v>
      </c>
      <c r="F1667" s="20" t="s">
        <v>14</v>
      </c>
      <c r="G1667" s="20" t="s">
        <v>14</v>
      </c>
      <c r="H1667" s="20" t="s">
        <v>14</v>
      </c>
      <c r="I1667" s="20"/>
      <c r="J1667" s="20"/>
      <c r="K1667" s="20"/>
      <c r="L1667" s="20"/>
      <c r="M1667" s="20"/>
      <c r="N1667" s="20"/>
      <c r="O1667" s="20"/>
      <c r="P1667" s="20"/>
      <c r="Q1667" s="20"/>
    </row>
    <row r="1668" spans="1:17" x14ac:dyDescent="0.25">
      <c r="A1668" s="17">
        <v>26667</v>
      </c>
      <c r="B1668" s="18" t="str">
        <f>HYPERLINK("https://www.facebook.com/p/C%C3%B4ng-an-x%C3%A3-Na-Ngoi-K%E1%BB%B3-S%C6%A1n-100082136214740/", "Công an xã Na Ngoi tỉnh Nghệ An")</f>
        <v>Công an xã Na Ngoi tỉnh Nghệ An</v>
      </c>
      <c r="C1668" s="19" t="s">
        <v>12</v>
      </c>
      <c r="D1668" s="19" t="s">
        <v>13</v>
      </c>
      <c r="E1668" s="20" t="s">
        <v>14</v>
      </c>
      <c r="F1668" s="20" t="s">
        <v>14</v>
      </c>
      <c r="G1668" s="20" t="s">
        <v>14</v>
      </c>
      <c r="H1668" s="20" t="s">
        <v>15</v>
      </c>
      <c r="I1668" s="20"/>
      <c r="J1668" s="20"/>
      <c r="K1668" s="20"/>
      <c r="L1668" s="20"/>
      <c r="M1668" s="20"/>
      <c r="N1668" s="20"/>
      <c r="O1668" s="20"/>
      <c r="P1668" s="20"/>
      <c r="Q1668" s="20"/>
    </row>
    <row r="1669" spans="1:17" x14ac:dyDescent="0.25">
      <c r="A1669" s="17">
        <v>26668</v>
      </c>
      <c r="B1669" s="18" t="str">
        <f>HYPERLINK("https://kyson.nghean.gov.vn/cac-xa-thi-tran/14-xa-na-ngoi-454182?pageindex=0", "UBND Ủy ban nhân dân xã Na Ngoi tỉnh Nghệ An")</f>
        <v>UBND Ủy ban nhân dân xã Na Ngoi tỉnh Nghệ An</v>
      </c>
      <c r="C1669" s="19" t="s">
        <v>12</v>
      </c>
      <c r="D1669" s="21"/>
      <c r="E1669" s="20" t="s">
        <v>14</v>
      </c>
      <c r="F1669" s="20" t="s">
        <v>14</v>
      </c>
      <c r="G1669" s="20" t="s">
        <v>14</v>
      </c>
      <c r="H1669" s="20" t="s">
        <v>14</v>
      </c>
      <c r="I1669" s="20"/>
      <c r="J1669" s="20"/>
      <c r="K1669" s="20"/>
      <c r="L1669" s="20"/>
      <c r="M1669" s="20"/>
      <c r="N1669" s="20"/>
      <c r="O1669" s="20"/>
      <c r="P1669" s="20"/>
      <c r="Q1669" s="20"/>
    </row>
    <row r="1670" spans="1:17" x14ac:dyDescent="0.25">
      <c r="A1670" s="17">
        <v>26669</v>
      </c>
      <c r="B1670" s="18" t="s">
        <v>324</v>
      </c>
      <c r="C1670" s="22" t="s">
        <v>14</v>
      </c>
      <c r="D1670" s="19" t="s">
        <v>13</v>
      </c>
      <c r="E1670" s="20" t="s">
        <v>14</v>
      </c>
      <c r="F1670" s="20" t="s">
        <v>14</v>
      </c>
      <c r="G1670" s="20" t="s">
        <v>14</v>
      </c>
      <c r="H1670" s="20" t="s">
        <v>15</v>
      </c>
      <c r="I1670" s="20"/>
      <c r="J1670" s="20"/>
      <c r="K1670" s="20"/>
      <c r="L1670" s="20"/>
      <c r="M1670" s="20"/>
      <c r="N1670" s="20"/>
      <c r="O1670" s="20"/>
      <c r="P1670" s="20"/>
      <c r="Q1670" s="20"/>
    </row>
    <row r="1671" spans="1:17" x14ac:dyDescent="0.25">
      <c r="A1671" s="17">
        <v>26670</v>
      </c>
      <c r="B1671" s="18" t="str">
        <f>HYPERLINK("https://stttt.dienbien.gov.vn/vi/about/danh-sach-nguoi-phat-ngon-tinh-dien-bien-nam-2018.html", "UBND Ủy ban nhân dân xã Na Sang _x000D__x000D_
 _x000D__x000D_
  tỉnh Điện Biên")</f>
        <v>UBND Ủy ban nhân dân xã Na Sang _x000D__x000D_
 _x000D__x000D_
  tỉnh Điện Biên</v>
      </c>
      <c r="C1671" s="19" t="s">
        <v>12</v>
      </c>
      <c r="D1671" s="21"/>
      <c r="E1671" s="20" t="s">
        <v>14</v>
      </c>
      <c r="F1671" s="20" t="s">
        <v>14</v>
      </c>
      <c r="G1671" s="20" t="s">
        <v>14</v>
      </c>
      <c r="H1671" s="20" t="s">
        <v>14</v>
      </c>
      <c r="I1671" s="20"/>
      <c r="J1671" s="20"/>
      <c r="K1671" s="20"/>
      <c r="L1671" s="20"/>
      <c r="M1671" s="20"/>
      <c r="N1671" s="20"/>
      <c r="O1671" s="20"/>
      <c r="P1671" s="20"/>
      <c r="Q1671" s="20"/>
    </row>
    <row r="1672" spans="1:17" x14ac:dyDescent="0.25">
      <c r="A1672" s="17">
        <v>26671</v>
      </c>
      <c r="B1672" s="18" t="s">
        <v>157</v>
      </c>
      <c r="C1672" s="22" t="s">
        <v>14</v>
      </c>
      <c r="D1672" s="19" t="s">
        <v>13</v>
      </c>
      <c r="E1672" s="20" t="s">
        <v>14</v>
      </c>
      <c r="F1672" s="20" t="s">
        <v>14</v>
      </c>
      <c r="G1672" s="20" t="s">
        <v>14</v>
      </c>
      <c r="H1672" s="20" t="s">
        <v>15</v>
      </c>
      <c r="I1672" s="20"/>
      <c r="J1672" s="20"/>
      <c r="K1672" s="20"/>
      <c r="L1672" s="20"/>
      <c r="M1672" s="20"/>
      <c r="N1672" s="20"/>
      <c r="O1672" s="20"/>
      <c r="P1672" s="20"/>
      <c r="Q1672" s="20"/>
    </row>
    <row r="1673" spans="1:17" x14ac:dyDescent="0.25">
      <c r="A1673" s="17">
        <v>26672</v>
      </c>
      <c r="B1673" s="18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1673" s="19" t="s">
        <v>12</v>
      </c>
      <c r="D1673" s="21"/>
      <c r="E1673" s="20" t="s">
        <v>14</v>
      </c>
      <c r="F1673" s="20" t="s">
        <v>14</v>
      </c>
      <c r="G1673" s="20" t="s">
        <v>14</v>
      </c>
      <c r="H1673" s="20" t="s">
        <v>14</v>
      </c>
      <c r="I1673" s="20"/>
      <c r="J1673" s="20"/>
      <c r="K1673" s="20"/>
      <c r="L1673" s="20"/>
      <c r="M1673" s="20"/>
      <c r="N1673" s="20"/>
      <c r="O1673" s="20"/>
      <c r="P1673" s="20"/>
      <c r="Q1673" s="20"/>
    </row>
    <row r="1674" spans="1:17" x14ac:dyDescent="0.25">
      <c r="A1674" s="17">
        <v>26673</v>
      </c>
      <c r="B1674" s="18" t="s">
        <v>325</v>
      </c>
      <c r="C1674" s="22" t="s">
        <v>14</v>
      </c>
      <c r="D1674" s="19" t="s">
        <v>13</v>
      </c>
      <c r="E1674" s="20" t="s">
        <v>14</v>
      </c>
      <c r="F1674" s="20" t="s">
        <v>14</v>
      </c>
      <c r="G1674" s="20" t="s">
        <v>14</v>
      </c>
      <c r="H1674" s="20" t="s">
        <v>15</v>
      </c>
      <c r="I1674" s="20"/>
      <c r="J1674" s="20"/>
      <c r="K1674" s="20"/>
      <c r="L1674" s="20"/>
      <c r="M1674" s="20"/>
      <c r="N1674" s="20"/>
      <c r="O1674" s="20"/>
      <c r="P1674" s="20"/>
      <c r="Q1674" s="20"/>
    </row>
    <row r="1675" spans="1:17" x14ac:dyDescent="0.25">
      <c r="A1675" s="17">
        <v>26674</v>
      </c>
      <c r="B1675" s="18" t="str">
        <f>HYPERLINK("https://vanyen.yenbai.gov.vn/to-chuc-bo-may/cac-xa-thi-tran/?UserKey=Xa-Ngoi-A", "UBND Ủy ban nhân dân xã Ngòi A _x000D__x000D_
 _x000D__x000D_
  tỉnh Yên Bái")</f>
        <v>UBND Ủy ban nhân dân xã Ngòi A _x000D__x000D_
 _x000D__x000D_
  tỉnh Yên Bái</v>
      </c>
      <c r="C1675" s="19" t="s">
        <v>12</v>
      </c>
      <c r="D1675" s="21"/>
      <c r="E1675" s="20" t="s">
        <v>14</v>
      </c>
      <c r="F1675" s="20" t="s">
        <v>14</v>
      </c>
      <c r="G1675" s="20" t="s">
        <v>14</v>
      </c>
      <c r="H1675" s="20" t="s">
        <v>14</v>
      </c>
      <c r="I1675" s="20"/>
      <c r="J1675" s="20"/>
      <c r="K1675" s="20"/>
      <c r="L1675" s="20"/>
      <c r="M1675" s="20"/>
      <c r="N1675" s="20"/>
      <c r="O1675" s="20"/>
      <c r="P1675" s="20"/>
      <c r="Q1675" s="20"/>
    </row>
    <row r="1676" spans="1:17" x14ac:dyDescent="0.25">
      <c r="A1676" s="17">
        <v>26675</v>
      </c>
      <c r="B1676" s="18" t="s">
        <v>158</v>
      </c>
      <c r="C1676" s="22" t="s">
        <v>14</v>
      </c>
      <c r="D1676" s="19" t="s">
        <v>13</v>
      </c>
      <c r="E1676" s="20" t="s">
        <v>14</v>
      </c>
      <c r="F1676" s="20" t="s">
        <v>14</v>
      </c>
      <c r="G1676" s="20" t="s">
        <v>14</v>
      </c>
      <c r="H1676" s="20" t="s">
        <v>15</v>
      </c>
      <c r="I1676" s="20"/>
      <c r="J1676" s="20"/>
      <c r="K1676" s="20"/>
      <c r="L1676" s="20"/>
      <c r="M1676" s="20"/>
      <c r="N1676" s="20"/>
      <c r="O1676" s="20"/>
      <c r="P1676" s="20"/>
      <c r="Q1676" s="20"/>
    </row>
    <row r="1677" spans="1:17" x14ac:dyDescent="0.25">
      <c r="A1677" s="17">
        <v>26676</v>
      </c>
      <c r="B1677" s="18" t="str">
        <f>HYPERLINK("https://haiphong.gov.vn/", "UBND Ủy ban nhân dân xã Ngô Quyền tỉnh Hải Dương")</f>
        <v>UBND Ủy ban nhân dân xã Ngô Quyền tỉnh Hải Dương</v>
      </c>
      <c r="C1677" s="19" t="s">
        <v>12</v>
      </c>
      <c r="D1677" s="21"/>
      <c r="E1677" s="20" t="s">
        <v>14</v>
      </c>
      <c r="F1677" s="20" t="s">
        <v>14</v>
      </c>
      <c r="G1677" s="20" t="s">
        <v>14</v>
      </c>
      <c r="H1677" s="20" t="s">
        <v>14</v>
      </c>
      <c r="I1677" s="20"/>
      <c r="J1677" s="20"/>
      <c r="K1677" s="20"/>
      <c r="L1677" s="20"/>
      <c r="M1677" s="20"/>
      <c r="N1677" s="20"/>
      <c r="O1677" s="20"/>
      <c r="P1677" s="20"/>
      <c r="Q1677" s="20"/>
    </row>
    <row r="1678" spans="1:17" x14ac:dyDescent="0.25">
      <c r="A1678" s="17">
        <v>26677</v>
      </c>
      <c r="B1678" s="18" t="str">
        <f>HYPERLINK("https://www.facebook.com/p/C%C3%B4ng-an-x%C3%A3-Ng%C5%A9-L%E1%BA%A1c-100071465405945/", "Công an xã Ngũ Lạc _x000D__x000D_
 _x000D__x000D_
  tỉnh Trà Vinh")</f>
        <v>Công an xã Ngũ Lạc _x000D__x000D_
 _x000D__x000D_
  tỉnh Trà Vinh</v>
      </c>
      <c r="C1678" s="19" t="s">
        <v>12</v>
      </c>
      <c r="D1678" s="19" t="s">
        <v>13</v>
      </c>
      <c r="E1678" s="20" t="s">
        <v>14</v>
      </c>
      <c r="F1678" s="20" t="s">
        <v>14</v>
      </c>
      <c r="G1678" s="20" t="s">
        <v>14</v>
      </c>
      <c r="H1678" s="20" t="s">
        <v>15</v>
      </c>
      <c r="I1678" s="20"/>
      <c r="J1678" s="20"/>
      <c r="K1678" s="20"/>
      <c r="L1678" s="20"/>
      <c r="M1678" s="20"/>
      <c r="N1678" s="20"/>
      <c r="O1678" s="20"/>
      <c r="P1678" s="20"/>
      <c r="Q1678" s="20"/>
    </row>
    <row r="1679" spans="1:17" x14ac:dyDescent="0.25">
      <c r="A1679" s="17">
        <v>26678</v>
      </c>
      <c r="B1679" s="18" t="str">
        <f>HYPERLINK("https://duyenhai.travinh.gov.vn/", "UBND Ủy ban nhân dân xã Ngũ Lạc _x000D__x000D_
 _x000D__x000D_
  tỉnh Trà Vinh")</f>
        <v>UBND Ủy ban nhân dân xã Ngũ Lạc _x000D__x000D_
 _x000D__x000D_
  tỉnh Trà Vinh</v>
      </c>
      <c r="C1679" s="19" t="s">
        <v>12</v>
      </c>
      <c r="D1679" s="21"/>
      <c r="E1679" s="20" t="s">
        <v>14</v>
      </c>
      <c r="F1679" s="20" t="s">
        <v>14</v>
      </c>
      <c r="G1679" s="20" t="s">
        <v>14</v>
      </c>
      <c r="H1679" s="20" t="s">
        <v>14</v>
      </c>
      <c r="I1679" s="20"/>
      <c r="J1679" s="20"/>
      <c r="K1679" s="20"/>
      <c r="L1679" s="20"/>
      <c r="M1679" s="20"/>
      <c r="N1679" s="20"/>
      <c r="O1679" s="20"/>
      <c r="P1679" s="20"/>
      <c r="Q1679" s="20"/>
    </row>
    <row r="1680" spans="1:17" x14ac:dyDescent="0.25">
      <c r="A1680" s="17">
        <v>26679</v>
      </c>
      <c r="B1680" s="18" t="str">
        <f>HYPERLINK("https://www.facebook.com/xadoannguphung/", "Công an xã Ngũ Phụng tỉnh Bình Thuận")</f>
        <v>Công an xã Ngũ Phụng tỉnh Bình Thuận</v>
      </c>
      <c r="C1680" s="19" t="s">
        <v>12</v>
      </c>
      <c r="D1680" s="19" t="s">
        <v>13</v>
      </c>
      <c r="E1680" s="20" t="s">
        <v>14</v>
      </c>
      <c r="F1680" s="20" t="s">
        <v>14</v>
      </c>
      <c r="G1680" s="20" t="s">
        <v>14</v>
      </c>
      <c r="H1680" s="20" t="s">
        <v>15</v>
      </c>
      <c r="I1680" s="20"/>
      <c r="J1680" s="20"/>
      <c r="K1680" s="20"/>
      <c r="L1680" s="20"/>
      <c r="M1680" s="20"/>
      <c r="N1680" s="20"/>
      <c r="O1680" s="20"/>
      <c r="P1680" s="20"/>
      <c r="Q1680" s="20"/>
    </row>
    <row r="1681" spans="1:17" x14ac:dyDescent="0.25">
      <c r="A1681" s="17">
        <v>26680</v>
      </c>
      <c r="B1681" s="18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1681" s="19" t="s">
        <v>12</v>
      </c>
      <c r="D1681" s="21"/>
      <c r="E1681" s="20" t="s">
        <v>14</v>
      </c>
      <c r="F1681" s="20" t="s">
        <v>14</v>
      </c>
      <c r="G1681" s="20" t="s">
        <v>14</v>
      </c>
      <c r="H1681" s="20" t="s">
        <v>14</v>
      </c>
      <c r="I1681" s="20"/>
      <c r="J1681" s="20"/>
      <c r="K1681" s="20"/>
      <c r="L1681" s="20"/>
      <c r="M1681" s="20"/>
      <c r="N1681" s="20"/>
      <c r="O1681" s="20"/>
      <c r="P1681" s="20"/>
      <c r="Q1681" s="20"/>
    </row>
    <row r="1682" spans="1:17" x14ac:dyDescent="0.25">
      <c r="A1682" s="17">
        <v>26681</v>
      </c>
      <c r="B1682" s="18" t="str">
        <f>HYPERLINK("https://www.facebook.com/TuoitreConganCaoBang/", "Công an xã Ngọc Côn tỉnh Cao Bằng")</f>
        <v>Công an xã Ngọc Côn tỉnh Cao Bằng</v>
      </c>
      <c r="C1682" s="19" t="s">
        <v>12</v>
      </c>
      <c r="D1682" s="19" t="s">
        <v>13</v>
      </c>
      <c r="E1682" s="20" t="s">
        <v>14</v>
      </c>
      <c r="F1682" s="20" t="s">
        <v>14</v>
      </c>
      <c r="G1682" s="20" t="s">
        <v>14</v>
      </c>
      <c r="H1682" s="20" t="s">
        <v>15</v>
      </c>
      <c r="I1682" s="20"/>
      <c r="J1682" s="20"/>
      <c r="K1682" s="20"/>
      <c r="L1682" s="20"/>
      <c r="M1682" s="20"/>
      <c r="N1682" s="20"/>
      <c r="O1682" s="20"/>
      <c r="P1682" s="20"/>
      <c r="Q1682" s="20"/>
    </row>
    <row r="1683" spans="1:17" x14ac:dyDescent="0.25">
      <c r="A1683" s="17">
        <v>26682</v>
      </c>
      <c r="B1683" s="18" t="str">
        <f>HYPERLINK("https://ngoccon.trungkhanh.caobang.gov.vn/", "UBND Ủy ban nhân dân xã Ngọc Côn tỉnh Cao Bằng")</f>
        <v>UBND Ủy ban nhân dân xã Ngọc Côn tỉnh Cao Bằng</v>
      </c>
      <c r="C1683" s="19" t="s">
        <v>12</v>
      </c>
      <c r="D1683" s="21"/>
      <c r="E1683" s="20" t="s">
        <v>14</v>
      </c>
      <c r="F1683" s="20" t="s">
        <v>14</v>
      </c>
      <c r="G1683" s="20" t="s">
        <v>14</v>
      </c>
      <c r="H1683" s="20" t="s">
        <v>14</v>
      </c>
      <c r="I1683" s="20"/>
      <c r="J1683" s="20"/>
      <c r="K1683" s="20"/>
      <c r="L1683" s="20"/>
      <c r="M1683" s="20"/>
      <c r="N1683" s="20"/>
      <c r="O1683" s="20"/>
      <c r="P1683" s="20"/>
      <c r="Q1683" s="20"/>
    </row>
    <row r="1684" spans="1:17" x14ac:dyDescent="0.25">
      <c r="A1684" s="17">
        <v>26683</v>
      </c>
      <c r="B1684" s="18" t="s">
        <v>159</v>
      </c>
      <c r="C1684" s="22" t="s">
        <v>14</v>
      </c>
      <c r="D1684" s="19" t="s">
        <v>13</v>
      </c>
      <c r="E1684" s="20" t="s">
        <v>14</v>
      </c>
      <c r="F1684" s="20" t="s">
        <v>14</v>
      </c>
      <c r="G1684" s="20" t="s">
        <v>14</v>
      </c>
      <c r="H1684" s="20" t="s">
        <v>15</v>
      </c>
      <c r="I1684" s="20"/>
      <c r="J1684" s="20"/>
      <c r="K1684" s="20"/>
      <c r="L1684" s="20"/>
      <c r="M1684" s="20"/>
      <c r="N1684" s="20"/>
      <c r="O1684" s="20"/>
      <c r="P1684" s="20"/>
      <c r="Q1684" s="20"/>
    </row>
    <row r="1685" spans="1:17" x14ac:dyDescent="0.25">
      <c r="A1685" s="17">
        <v>26684</v>
      </c>
      <c r="B1685" s="18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1685" s="19" t="s">
        <v>12</v>
      </c>
      <c r="D1685" s="21"/>
      <c r="E1685" s="20" t="s">
        <v>14</v>
      </c>
      <c r="F1685" s="20" t="s">
        <v>14</v>
      </c>
      <c r="G1685" s="20" t="s">
        <v>14</v>
      </c>
      <c r="H1685" s="20" t="s">
        <v>14</v>
      </c>
      <c r="I1685" s="20"/>
      <c r="J1685" s="20"/>
      <c r="K1685" s="20"/>
      <c r="L1685" s="20"/>
      <c r="M1685" s="20"/>
      <c r="N1685" s="20"/>
      <c r="O1685" s="20"/>
      <c r="P1685" s="20"/>
      <c r="Q1685" s="20"/>
    </row>
    <row r="1686" spans="1:17" x14ac:dyDescent="0.25">
      <c r="A1686" s="17">
        <v>26685</v>
      </c>
      <c r="B1686" s="18" t="str">
        <f>HYPERLINK("https://www.facebook.com/p/Tr%C6%B0%E1%BB%9Dng-THCS-T%C3%A1i-S%C6%A1n-T%E1%BB%A9-K%E1%BB%B3-H%E1%BA%A3i-D%C6%B0%C6%A1ng-100064847536588/", "Công an xã Tái Sơn _x000D__x000D_
 _x000D__x000D_
  tỉnh Hải Dương")</f>
        <v>Công an xã Tái Sơn _x000D__x000D_
 _x000D__x000D_
  tỉnh Hải Dương</v>
      </c>
      <c r="C1686" s="19" t="s">
        <v>12</v>
      </c>
      <c r="D1686" s="19" t="s">
        <v>13</v>
      </c>
      <c r="E1686" s="20" t="s">
        <v>14</v>
      </c>
      <c r="F1686" s="20" t="s">
        <v>14</v>
      </c>
      <c r="G1686" s="20" t="s">
        <v>14</v>
      </c>
      <c r="H1686" s="20" t="s">
        <v>15</v>
      </c>
      <c r="I1686" s="20"/>
      <c r="J1686" s="20"/>
      <c r="K1686" s="20"/>
      <c r="L1686" s="20"/>
      <c r="M1686" s="20"/>
      <c r="N1686" s="20"/>
      <c r="O1686" s="20"/>
      <c r="P1686" s="20"/>
      <c r="Q1686" s="20"/>
    </row>
    <row r="1687" spans="1:17" x14ac:dyDescent="0.25">
      <c r="A1687" s="17">
        <v>26686</v>
      </c>
      <c r="B1687" s="18" t="str">
        <f>HYPERLINK("http://taison.tuky.haiduong.gov.vn/", "UBND Ủy ban nhân dân xã Tái Sơn _x000D__x000D_
 _x000D__x000D_
  tỉnh Hải Dương")</f>
        <v>UBND Ủy ban nhân dân xã Tái Sơn _x000D__x000D_
 _x000D__x000D_
  tỉnh Hải Dương</v>
      </c>
      <c r="C1687" s="19" t="s">
        <v>12</v>
      </c>
      <c r="D1687" s="21"/>
      <c r="E1687" s="20" t="s">
        <v>14</v>
      </c>
      <c r="F1687" s="20" t="s">
        <v>14</v>
      </c>
      <c r="G1687" s="20" t="s">
        <v>14</v>
      </c>
      <c r="H1687" s="20" t="s">
        <v>14</v>
      </c>
      <c r="I1687" s="20"/>
      <c r="J1687" s="20"/>
      <c r="K1687" s="20"/>
      <c r="L1687" s="20"/>
      <c r="M1687" s="20"/>
      <c r="N1687" s="20"/>
      <c r="O1687" s="20"/>
      <c r="P1687" s="20"/>
      <c r="Q1687" s="20"/>
    </row>
    <row r="1688" spans="1:17" x14ac:dyDescent="0.25">
      <c r="A1688" s="17">
        <v>26687</v>
      </c>
      <c r="B1688" s="18" t="str">
        <f>HYPERLINK("https://www.facebook.com/p/C%C3%B4ng-an-x%C3%A3-Ng%E1%BB%8Dc-L%C6%B0%C6%A1ng-100066598641411/", "Công an xã Ngọc Lương _x000D__x000D_
 _x000D__x000D_
  tỉnh Hòa Bình")</f>
        <v>Công an xã Ngọc Lương _x000D__x000D_
 _x000D__x000D_
  tỉnh Hòa Bình</v>
      </c>
      <c r="C1688" s="19" t="s">
        <v>12</v>
      </c>
      <c r="D1688" s="19" t="s">
        <v>13</v>
      </c>
      <c r="E1688" s="20" t="s">
        <v>14</v>
      </c>
      <c r="F1688" s="20" t="s">
        <v>14</v>
      </c>
      <c r="G1688" s="20" t="s">
        <v>14</v>
      </c>
      <c r="H1688" s="20" t="s">
        <v>15</v>
      </c>
      <c r="I1688" s="20"/>
      <c r="J1688" s="20"/>
      <c r="K1688" s="20"/>
      <c r="L1688" s="20"/>
      <c r="M1688" s="20"/>
      <c r="N1688" s="20"/>
      <c r="O1688" s="20"/>
      <c r="P1688" s="20"/>
      <c r="Q1688" s="20"/>
    </row>
    <row r="1689" spans="1:17" x14ac:dyDescent="0.25">
      <c r="A1689" s="17">
        <v>26688</v>
      </c>
      <c r="B1689" s="18" t="str">
        <f>HYPERLINK("https://xangocluong.hoabinh.gov.vn/", "UBND Ủy ban nhân dân xã Ngọc Lương _x000D__x000D_
 _x000D__x000D_
  tỉnh Hòa Bình")</f>
        <v>UBND Ủy ban nhân dân xã Ngọc Lương _x000D__x000D_
 _x000D__x000D_
  tỉnh Hòa Bình</v>
      </c>
      <c r="C1689" s="19" t="s">
        <v>12</v>
      </c>
      <c r="D1689" s="21"/>
      <c r="E1689" s="20" t="s">
        <v>14</v>
      </c>
      <c r="F1689" s="20" t="s">
        <v>14</v>
      </c>
      <c r="G1689" s="20" t="s">
        <v>14</v>
      </c>
      <c r="H1689" s="20" t="s">
        <v>14</v>
      </c>
      <c r="I1689" s="20"/>
      <c r="J1689" s="20"/>
      <c r="K1689" s="20"/>
      <c r="L1689" s="20"/>
      <c r="M1689" s="20"/>
      <c r="N1689" s="20"/>
      <c r="O1689" s="20"/>
      <c r="P1689" s="20"/>
      <c r="Q1689" s="20"/>
    </row>
    <row r="1690" spans="1:17" x14ac:dyDescent="0.25">
      <c r="A1690" s="17">
        <v>26689</v>
      </c>
      <c r="B1690" s="18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1690" s="19" t="s">
        <v>12</v>
      </c>
      <c r="D1690" s="19" t="s">
        <v>13</v>
      </c>
      <c r="E1690" s="20" t="s">
        <v>14</v>
      </c>
      <c r="F1690" s="20" t="s">
        <v>14</v>
      </c>
      <c r="G1690" s="20" t="s">
        <v>14</v>
      </c>
      <c r="H1690" s="20" t="s">
        <v>15</v>
      </c>
      <c r="I1690" s="20"/>
      <c r="J1690" s="20"/>
      <c r="K1690" s="20"/>
      <c r="L1690" s="20"/>
      <c r="M1690" s="20"/>
      <c r="N1690" s="20"/>
      <c r="O1690" s="20"/>
      <c r="P1690" s="20"/>
      <c r="Q1690" s="20"/>
    </row>
    <row r="1691" spans="1:17" x14ac:dyDescent="0.25">
      <c r="A1691" s="17">
        <v>26690</v>
      </c>
      <c r="B1691" s="18" t="str">
        <f>HYPERLINK("https://ngoclien.ngoclac.thanhhoa.gov.vn/hoi-nguoi-cao-tuoi", "UBND Ủy ban nhân dân xã Ngọc Liên tỉnh Thanh Hóa")</f>
        <v>UBND Ủy ban nhân dân xã Ngọc Liên tỉnh Thanh Hóa</v>
      </c>
      <c r="C1691" s="19" t="s">
        <v>12</v>
      </c>
      <c r="D1691" s="21"/>
      <c r="E1691" s="20" t="s">
        <v>14</v>
      </c>
      <c r="F1691" s="20" t="s">
        <v>14</v>
      </c>
      <c r="G1691" s="20" t="s">
        <v>14</v>
      </c>
      <c r="H1691" s="20" t="s">
        <v>14</v>
      </c>
      <c r="I1691" s="20"/>
      <c r="J1691" s="20"/>
      <c r="K1691" s="20"/>
      <c r="L1691" s="20"/>
      <c r="M1691" s="20"/>
      <c r="N1691" s="20"/>
      <c r="O1691" s="20"/>
      <c r="P1691" s="20"/>
      <c r="Q1691" s="20"/>
    </row>
    <row r="1692" spans="1:17" x14ac:dyDescent="0.25">
      <c r="A1692" s="17">
        <v>26691</v>
      </c>
      <c r="B1692" s="18" t="str">
        <f>HYPERLINK("https://www.facebook.com/p/C%C3%B4ng-an-x%C3%A3-Ng%E1%BB%8Dc-S%C6%A1n-100063204161309/", "Công an xã Ngọc Sơn _x000D__x000D_
 _x000D__x000D_
  tỉnh Nghệ An")</f>
        <v>Công an xã Ngọc Sơn _x000D__x000D_
 _x000D__x000D_
  tỉnh Nghệ An</v>
      </c>
      <c r="C1692" s="19" t="s">
        <v>12</v>
      </c>
      <c r="D1692" s="19" t="s">
        <v>13</v>
      </c>
      <c r="E1692" s="20" t="s">
        <v>14</v>
      </c>
      <c r="F1692" s="20" t="s">
        <v>14</v>
      </c>
      <c r="G1692" s="20" t="s">
        <v>14</v>
      </c>
      <c r="H1692" s="20" t="s">
        <v>15</v>
      </c>
      <c r="I1692" s="20"/>
      <c r="J1692" s="20"/>
      <c r="K1692" s="20"/>
      <c r="L1692" s="20"/>
      <c r="M1692" s="20"/>
      <c r="N1692" s="20"/>
      <c r="O1692" s="20"/>
      <c r="P1692" s="20"/>
      <c r="Q1692" s="20"/>
    </row>
    <row r="1693" spans="1:17" x14ac:dyDescent="0.25">
      <c r="A1693" s="17">
        <v>26692</v>
      </c>
      <c r="B1693" s="18" t="str">
        <f>HYPERLINK("https://doluong.nghean.gov.vn/ngoc-son/gioi-thieu-chung-xa-ngoc-son-365175", "UBND Ủy ban nhân dân xã Ngọc Sơn _x000D__x000D_
 _x000D__x000D_
  tỉnh Nghệ An")</f>
        <v>UBND Ủy ban nhân dân xã Ngọc Sơn _x000D__x000D_
 _x000D__x000D_
  tỉnh Nghệ An</v>
      </c>
      <c r="C1693" s="19" t="s">
        <v>12</v>
      </c>
      <c r="D1693" s="21"/>
      <c r="E1693" s="20" t="s">
        <v>14</v>
      </c>
      <c r="F1693" s="20" t="s">
        <v>14</v>
      </c>
      <c r="G1693" s="20" t="s">
        <v>14</v>
      </c>
      <c r="H1693" s="20" t="s">
        <v>14</v>
      </c>
      <c r="I1693" s="20"/>
      <c r="J1693" s="20"/>
      <c r="K1693" s="20"/>
      <c r="L1693" s="20"/>
      <c r="M1693" s="20"/>
      <c r="N1693" s="20"/>
      <c r="O1693" s="20"/>
      <c r="P1693" s="20"/>
      <c r="Q1693" s="20"/>
    </row>
    <row r="1694" spans="1:17" x14ac:dyDescent="0.25">
      <c r="A1694" s="17">
        <v>26693</v>
      </c>
      <c r="B1694" s="18" t="str">
        <f>HYPERLINK("https://www.facebook.com/100083050704672", "Công an xã Ngọc Sơn _x000D__x000D_
 _x000D__x000D_
  tỉnh Hòa Bình")</f>
        <v>Công an xã Ngọc Sơn _x000D__x000D_
 _x000D__x000D_
  tỉnh Hòa Bình</v>
      </c>
      <c r="C1694" s="19" t="s">
        <v>12</v>
      </c>
      <c r="D1694" s="19" t="s">
        <v>13</v>
      </c>
      <c r="E1694" s="20" t="s">
        <v>160</v>
      </c>
      <c r="F1694" s="20" t="s">
        <v>14</v>
      </c>
      <c r="G1694" s="20" t="s">
        <v>14</v>
      </c>
      <c r="H1694" s="20" t="s">
        <v>161</v>
      </c>
      <c r="I1694" s="20"/>
      <c r="J1694" s="20"/>
      <c r="K1694" s="20"/>
      <c r="L1694" s="20"/>
      <c r="M1694" s="20"/>
      <c r="N1694" s="20"/>
      <c r="O1694" s="20"/>
      <c r="P1694" s="20"/>
      <c r="Q1694" s="20"/>
    </row>
    <row r="1695" spans="1:17" x14ac:dyDescent="0.25">
      <c r="A1695" s="17">
        <v>26694</v>
      </c>
      <c r="B1695" s="18" t="str">
        <f>HYPERLINK("https://ngocson.hiephoa.bacgiang.gov.vn/", "UBND Ủy ban nhân dân xã Ngọc Sơn _x000D__x000D_
 _x000D__x000D_
  tỉnh Hòa Bình")</f>
        <v>UBND Ủy ban nhân dân xã Ngọc Sơn _x000D__x000D_
 _x000D__x000D_
  tỉnh Hòa Bình</v>
      </c>
      <c r="C1695" s="19" t="s">
        <v>12</v>
      </c>
      <c r="D1695" s="21"/>
      <c r="E1695" s="20" t="s">
        <v>14</v>
      </c>
      <c r="F1695" s="20" t="s">
        <v>14</v>
      </c>
      <c r="G1695" s="20" t="s">
        <v>14</v>
      </c>
      <c r="H1695" s="20" t="s">
        <v>14</v>
      </c>
      <c r="I1695" s="20"/>
      <c r="J1695" s="20"/>
      <c r="K1695" s="20"/>
      <c r="L1695" s="20"/>
      <c r="M1695" s="20"/>
      <c r="N1695" s="20"/>
      <c r="O1695" s="20"/>
      <c r="P1695" s="20"/>
      <c r="Q1695" s="20"/>
    </row>
    <row r="1696" spans="1:17" x14ac:dyDescent="0.25">
      <c r="A1696" s="17">
        <v>26695</v>
      </c>
      <c r="B1696" s="18" t="s">
        <v>162</v>
      </c>
      <c r="C1696" s="22" t="s">
        <v>14</v>
      </c>
      <c r="D1696" s="19" t="s">
        <v>13</v>
      </c>
      <c r="E1696" s="20" t="s">
        <v>14</v>
      </c>
      <c r="F1696" s="20" t="s">
        <v>14</v>
      </c>
      <c r="G1696" s="20" t="s">
        <v>14</v>
      </c>
      <c r="H1696" s="20" t="s">
        <v>15</v>
      </c>
      <c r="I1696" s="20"/>
      <c r="J1696" s="20"/>
      <c r="K1696" s="20"/>
      <c r="L1696" s="20"/>
      <c r="M1696" s="20"/>
      <c r="N1696" s="20"/>
      <c r="O1696" s="20"/>
      <c r="P1696" s="20"/>
      <c r="Q1696" s="20"/>
    </row>
    <row r="1697" spans="1:17" x14ac:dyDescent="0.25">
      <c r="A1697" s="17">
        <v>26696</v>
      </c>
      <c r="B1697" s="18" t="str">
        <f>HYPERLINK("https://vpubnd.kiengiang.gov.vn/m/129/4120/Kien-Giang--Cong-nhan-them-07-xa-dat-chuan-nong-thon-moi.html", "UBND Ủy ban nhân dân xã Ngọc Thuận tỉnh Kiên Giang")</f>
        <v>UBND Ủy ban nhân dân xã Ngọc Thuận tỉnh Kiên Giang</v>
      </c>
      <c r="C1697" s="19" t="s">
        <v>12</v>
      </c>
      <c r="D1697" s="21"/>
      <c r="E1697" s="20" t="s">
        <v>14</v>
      </c>
      <c r="F1697" s="20" t="s">
        <v>14</v>
      </c>
      <c r="G1697" s="20" t="s">
        <v>14</v>
      </c>
      <c r="H1697" s="20" t="s">
        <v>14</v>
      </c>
      <c r="I1697" s="20"/>
      <c r="J1697" s="20"/>
      <c r="K1697" s="20"/>
      <c r="L1697" s="20"/>
      <c r="M1697" s="20"/>
      <c r="N1697" s="20"/>
      <c r="O1697" s="20"/>
      <c r="P1697" s="20"/>
      <c r="Q1697" s="20"/>
    </row>
    <row r="1698" spans="1:17" x14ac:dyDescent="0.25">
      <c r="A1698" s="17">
        <v>26697</v>
      </c>
      <c r="B1698" s="18" t="s">
        <v>163</v>
      </c>
      <c r="C1698" s="22" t="s">
        <v>14</v>
      </c>
      <c r="D1698" s="19" t="s">
        <v>13</v>
      </c>
      <c r="E1698" s="20" t="s">
        <v>14</v>
      </c>
      <c r="F1698" s="20" t="s">
        <v>14</v>
      </c>
      <c r="G1698" s="20" t="s">
        <v>14</v>
      </c>
      <c r="H1698" s="20" t="s">
        <v>15</v>
      </c>
      <c r="I1698" s="20"/>
      <c r="J1698" s="20"/>
      <c r="K1698" s="20"/>
      <c r="L1698" s="20"/>
      <c r="M1698" s="20"/>
      <c r="N1698" s="20"/>
      <c r="O1698" s="20"/>
      <c r="P1698" s="20"/>
      <c r="Q1698" s="20"/>
    </row>
    <row r="1699" spans="1:17" x14ac:dyDescent="0.25">
      <c r="A1699" s="17">
        <v>26698</v>
      </c>
      <c r="B1699" s="18" t="str">
        <f>HYPERLINK("https://quevo.bacninh.gov.vn/news/-/details/22344/xa-ngoc-xa", "UBND Ủy ban nhân dân xã Ngọc Xá tỉnh Bắc Ninh")</f>
        <v>UBND Ủy ban nhân dân xã Ngọc Xá tỉnh Bắc Ninh</v>
      </c>
      <c r="C1699" s="19" t="s">
        <v>12</v>
      </c>
      <c r="D1699" s="21"/>
      <c r="E1699" s="20" t="s">
        <v>14</v>
      </c>
      <c r="F1699" s="20" t="s">
        <v>14</v>
      </c>
      <c r="G1699" s="20" t="s">
        <v>14</v>
      </c>
      <c r="H1699" s="20" t="s">
        <v>14</v>
      </c>
      <c r="I1699" s="20"/>
      <c r="J1699" s="20"/>
      <c r="K1699" s="20"/>
      <c r="L1699" s="20"/>
      <c r="M1699" s="20"/>
      <c r="N1699" s="20"/>
      <c r="O1699" s="20"/>
      <c r="P1699" s="20"/>
      <c r="Q1699" s="20"/>
    </row>
    <row r="1700" spans="1:17" x14ac:dyDescent="0.25">
      <c r="A1700" s="17">
        <v>26699</v>
      </c>
      <c r="B1700" s="18" t="s">
        <v>164</v>
      </c>
      <c r="C1700" s="22" t="s">
        <v>14</v>
      </c>
      <c r="D1700" s="19" t="s">
        <v>13</v>
      </c>
      <c r="E1700" s="20" t="s">
        <v>14</v>
      </c>
      <c r="F1700" s="20" t="s">
        <v>14</v>
      </c>
      <c r="G1700" s="20" t="s">
        <v>14</v>
      </c>
      <c r="H1700" s="20" t="s">
        <v>15</v>
      </c>
      <c r="I1700" s="20"/>
      <c r="J1700" s="20"/>
      <c r="K1700" s="20"/>
      <c r="L1700" s="20"/>
      <c r="M1700" s="20"/>
      <c r="N1700" s="20"/>
      <c r="O1700" s="20"/>
      <c r="P1700" s="20"/>
      <c r="Q1700" s="20"/>
    </row>
    <row r="1701" spans="1:17" x14ac:dyDescent="0.25">
      <c r="A1701" s="17">
        <v>26700</v>
      </c>
      <c r="B1701" s="18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1701" s="19" t="s">
        <v>12</v>
      </c>
      <c r="D1701" s="21"/>
      <c r="E1701" s="20" t="s">
        <v>14</v>
      </c>
      <c r="F1701" s="20" t="s">
        <v>14</v>
      </c>
      <c r="G1701" s="20" t="s">
        <v>14</v>
      </c>
      <c r="H1701" s="20" t="s">
        <v>14</v>
      </c>
      <c r="I1701" s="20"/>
      <c r="J1701" s="20"/>
      <c r="K1701" s="20"/>
      <c r="L1701" s="20"/>
      <c r="M1701" s="20"/>
      <c r="N1701" s="20"/>
      <c r="O1701" s="20"/>
      <c r="P1701" s="20"/>
      <c r="Q1701" s="20"/>
    </row>
    <row r="1702" spans="1:17" x14ac:dyDescent="0.25">
      <c r="A1702" s="17">
        <v>26701</v>
      </c>
      <c r="B1702" s="18" t="s">
        <v>165</v>
      </c>
      <c r="C1702" s="22" t="s">
        <v>14</v>
      </c>
      <c r="D1702" s="19" t="s">
        <v>13</v>
      </c>
      <c r="E1702" s="20" t="s">
        <v>14</v>
      </c>
      <c r="F1702" s="20" t="s">
        <v>14</v>
      </c>
      <c r="G1702" s="20" t="s">
        <v>14</v>
      </c>
      <c r="H1702" s="20" t="s">
        <v>15</v>
      </c>
      <c r="I1702" s="20"/>
      <c r="J1702" s="20"/>
      <c r="K1702" s="20"/>
      <c r="L1702" s="20"/>
      <c r="M1702" s="20"/>
      <c r="N1702" s="20"/>
      <c r="O1702" s="20"/>
      <c r="P1702" s="20"/>
      <c r="Q1702" s="20"/>
    </row>
    <row r="1703" spans="1:17" x14ac:dyDescent="0.25">
      <c r="A1703" s="17">
        <v>26702</v>
      </c>
      <c r="B1703" s="18" t="str">
        <f>HYPERLINK("https://ngaphu.ngason.thanhhoa.gov.vn/", "UBND Ủy ban nhân dân xã Nga Quán tỉnh Thanh Hóa")</f>
        <v>UBND Ủy ban nhân dân xã Nga Quán tỉnh Thanh Hóa</v>
      </c>
      <c r="C1703" s="19" t="s">
        <v>12</v>
      </c>
      <c r="D1703" s="21"/>
      <c r="E1703" s="20" t="s">
        <v>14</v>
      </c>
      <c r="F1703" s="20" t="s">
        <v>14</v>
      </c>
      <c r="G1703" s="20" t="s">
        <v>14</v>
      </c>
      <c r="H1703" s="20" t="s">
        <v>14</v>
      </c>
      <c r="I1703" s="20"/>
      <c r="J1703" s="20"/>
      <c r="K1703" s="20"/>
      <c r="L1703" s="20"/>
      <c r="M1703" s="20"/>
      <c r="N1703" s="20"/>
      <c r="O1703" s="20"/>
      <c r="P1703" s="20"/>
      <c r="Q1703" s="20"/>
    </row>
    <row r="1704" spans="1:17" x14ac:dyDescent="0.25">
      <c r="A1704" s="17">
        <v>26703</v>
      </c>
      <c r="B1704" s="18" t="s">
        <v>326</v>
      </c>
      <c r="C1704" s="22" t="s">
        <v>14</v>
      </c>
      <c r="D1704" s="19" t="s">
        <v>13</v>
      </c>
      <c r="E1704" s="20" t="s">
        <v>14</v>
      </c>
      <c r="F1704" s="20" t="s">
        <v>14</v>
      </c>
      <c r="G1704" s="20" t="s">
        <v>14</v>
      </c>
      <c r="H1704" s="20" t="s">
        <v>15</v>
      </c>
      <c r="I1704" s="20"/>
      <c r="J1704" s="20"/>
      <c r="K1704" s="20"/>
      <c r="L1704" s="20"/>
      <c r="M1704" s="20"/>
      <c r="N1704" s="20"/>
      <c r="O1704" s="20"/>
      <c r="P1704" s="20"/>
      <c r="Q1704" s="20"/>
    </row>
    <row r="1705" spans="1:17" x14ac:dyDescent="0.25">
      <c r="A1705" s="17">
        <v>26704</v>
      </c>
      <c r="B1705" s="18" t="str">
        <f>HYPERLINK("https://ngaphu.ngason.thanhhoa.gov.vn/", "UBND Ủy ban nhân dân xã Nga Thành _x000D__x000D_
 _x000D__x000D_
  tỉnh Thanh Hóa")</f>
        <v>UBND Ủy ban nhân dân xã Nga Thành _x000D__x000D_
 _x000D__x000D_
  tỉnh Thanh Hóa</v>
      </c>
      <c r="C1705" s="19" t="s">
        <v>12</v>
      </c>
      <c r="D1705" s="21"/>
      <c r="E1705" s="20" t="s">
        <v>14</v>
      </c>
      <c r="F1705" s="20" t="s">
        <v>14</v>
      </c>
      <c r="G1705" s="20" t="s">
        <v>14</v>
      </c>
      <c r="H1705" s="20" t="s">
        <v>14</v>
      </c>
      <c r="I1705" s="20"/>
      <c r="J1705" s="20"/>
      <c r="K1705" s="20"/>
      <c r="L1705" s="20"/>
      <c r="M1705" s="20"/>
      <c r="N1705" s="20"/>
      <c r="O1705" s="20"/>
      <c r="P1705" s="20"/>
      <c r="Q1705" s="20"/>
    </row>
    <row r="1706" spans="1:17" x14ac:dyDescent="0.25">
      <c r="A1706" s="17">
        <v>26705</v>
      </c>
      <c r="B1706" s="18" t="str">
        <f>HYPERLINK("https://www.facebook.com/dtncatphp/", "Công an xã Nghĩa An _x000D__x000D_
 _x000D__x000D_
  tỉnh Hải Dương")</f>
        <v>Công an xã Nghĩa An _x000D__x000D_
 _x000D__x000D_
  tỉnh Hải Dương</v>
      </c>
      <c r="C1706" s="19" t="s">
        <v>12</v>
      </c>
      <c r="D1706" s="19" t="s">
        <v>13</v>
      </c>
      <c r="E1706" s="20" t="s">
        <v>14</v>
      </c>
      <c r="F1706" s="20" t="s">
        <v>14</v>
      </c>
      <c r="G1706" s="20" t="s">
        <v>14</v>
      </c>
      <c r="H1706" s="20" t="s">
        <v>15</v>
      </c>
      <c r="I1706" s="20"/>
      <c r="J1706" s="20"/>
      <c r="K1706" s="20"/>
      <c r="L1706" s="20"/>
      <c r="M1706" s="20"/>
      <c r="N1706" s="20"/>
      <c r="O1706" s="20"/>
      <c r="P1706" s="20"/>
      <c r="Q1706" s="20"/>
    </row>
    <row r="1707" spans="1:17" x14ac:dyDescent="0.25">
      <c r="A1707" s="17">
        <v>26706</v>
      </c>
      <c r="B1707" s="18" t="str">
        <f>HYPERLINK("https://dichvucong.namdinh.gov.vn/portaldvc/KenhTin/dich-vu-cong-truc-tuyen.aspx?_dv=E5F3D330-8E4C-D2A8-C8C5-1C5CBA41B5BE", "UBND Ủy ban nhân dân xã Nghĩa An _x000D__x000D_
 _x000D__x000D_
  tỉnh Hải Dương")</f>
        <v>UBND Ủy ban nhân dân xã Nghĩa An _x000D__x000D_
 _x000D__x000D_
  tỉnh Hải Dương</v>
      </c>
      <c r="C1707" s="19" t="s">
        <v>12</v>
      </c>
      <c r="D1707" s="21"/>
      <c r="E1707" s="20" t="s">
        <v>14</v>
      </c>
      <c r="F1707" s="20" t="s">
        <v>14</v>
      </c>
      <c r="G1707" s="20" t="s">
        <v>14</v>
      </c>
      <c r="H1707" s="20" t="s">
        <v>14</v>
      </c>
      <c r="I1707" s="20"/>
      <c r="J1707" s="20"/>
      <c r="K1707" s="20"/>
      <c r="L1707" s="20"/>
      <c r="M1707" s="20"/>
      <c r="N1707" s="20"/>
      <c r="O1707" s="20"/>
      <c r="P1707" s="20"/>
      <c r="Q1707" s="20"/>
    </row>
    <row r="1708" spans="1:17" x14ac:dyDescent="0.25">
      <c r="A1708" s="17">
        <v>26707</v>
      </c>
      <c r="B1708" s="18" t="str">
        <f>HYPERLINK("https://www.facebook.com/dtncatphp/", "Công an xã Nghĩa An _x000D__x000D_
 _x000D__x000D_
  tỉnh Hải Dương")</f>
        <v>Công an xã Nghĩa An _x000D__x000D_
 _x000D__x000D_
  tỉnh Hải Dương</v>
      </c>
      <c r="C1708" s="19" t="s">
        <v>12</v>
      </c>
      <c r="D1708" s="19" t="s">
        <v>13</v>
      </c>
      <c r="E1708" s="20" t="s">
        <v>14</v>
      </c>
      <c r="F1708" s="20" t="s">
        <v>14</v>
      </c>
      <c r="G1708" s="20" t="s">
        <v>14</v>
      </c>
      <c r="H1708" s="20" t="s">
        <v>15</v>
      </c>
      <c r="I1708" s="20"/>
      <c r="J1708" s="20"/>
      <c r="K1708" s="20"/>
      <c r="L1708" s="20"/>
      <c r="M1708" s="20"/>
      <c r="N1708" s="20"/>
      <c r="O1708" s="20"/>
      <c r="P1708" s="20"/>
      <c r="Q1708" s="20"/>
    </row>
    <row r="1709" spans="1:17" x14ac:dyDescent="0.25">
      <c r="A1709" s="17">
        <v>26708</v>
      </c>
      <c r="B1709" s="18" t="str">
        <f>HYPERLINK("https://dichvucong.namdinh.gov.vn/portaldvc/KenhTin/dich-vu-cong-truc-tuyen.aspx?_dv=E5F3D330-8E4C-D2A8-C8C5-1C5CBA41B5BE", "UBND Ủy ban nhân dân xã Nghĩa An _x000D__x000D_
 _x000D__x000D_
  tỉnh Hải Dương")</f>
        <v>UBND Ủy ban nhân dân xã Nghĩa An _x000D__x000D_
 _x000D__x000D_
  tỉnh Hải Dương</v>
      </c>
      <c r="C1709" s="19" t="s">
        <v>12</v>
      </c>
      <c r="D1709" s="21"/>
      <c r="E1709" s="20" t="s">
        <v>14</v>
      </c>
      <c r="F1709" s="20" t="s">
        <v>14</v>
      </c>
      <c r="G1709" s="20" t="s">
        <v>14</v>
      </c>
      <c r="H1709" s="20" t="s">
        <v>14</v>
      </c>
      <c r="I1709" s="20"/>
      <c r="J1709" s="20"/>
      <c r="K1709" s="20"/>
      <c r="L1709" s="20"/>
      <c r="M1709" s="20"/>
      <c r="N1709" s="20"/>
      <c r="O1709" s="20"/>
      <c r="P1709" s="20"/>
      <c r="Q1709" s="20"/>
    </row>
    <row r="1710" spans="1:17" x14ac:dyDescent="0.25">
      <c r="A1710" s="17">
        <v>26709</v>
      </c>
      <c r="B1710" s="18" t="s">
        <v>327</v>
      </c>
      <c r="C1710" s="22" t="s">
        <v>14</v>
      </c>
      <c r="D1710" s="19" t="s">
        <v>13</v>
      </c>
      <c r="E1710" s="20" t="s">
        <v>14</v>
      </c>
      <c r="F1710" s="20" t="s">
        <v>14</v>
      </c>
      <c r="G1710" s="20" t="s">
        <v>14</v>
      </c>
      <c r="H1710" s="20" t="s">
        <v>15</v>
      </c>
      <c r="I1710" s="20"/>
      <c r="J1710" s="20"/>
      <c r="K1710" s="20"/>
      <c r="L1710" s="20"/>
      <c r="M1710" s="20"/>
      <c r="N1710" s="20"/>
      <c r="O1710" s="20"/>
      <c r="P1710" s="20"/>
      <c r="Q1710" s="20"/>
    </row>
    <row r="1711" spans="1:17" x14ac:dyDescent="0.25">
      <c r="A1711" s="17">
        <v>26710</v>
      </c>
      <c r="B1711" s="18" t="str">
        <f>HYPERLINK("https://dichvucong.namdinh.gov.vn/portaldvc/KenhTin/dich-vu-cong-truc-tuyen.aspx?_dv=E5F3D330-8E4C-D2A8-C8C5-1C5CBA41B5BE", "UBND Ủy ban nhân dân xã Nghĩa Bình _x000D__x000D_
 _x000D__x000D_
  tỉnh Hải Dương")</f>
        <v>UBND Ủy ban nhân dân xã Nghĩa Bình _x000D__x000D_
 _x000D__x000D_
  tỉnh Hải Dương</v>
      </c>
      <c r="C1711" s="19" t="s">
        <v>12</v>
      </c>
      <c r="D1711" s="21"/>
      <c r="E1711" s="20" t="s">
        <v>14</v>
      </c>
      <c r="F1711" s="20" t="s">
        <v>14</v>
      </c>
      <c r="G1711" s="20" t="s">
        <v>14</v>
      </c>
      <c r="H1711" s="20" t="s">
        <v>14</v>
      </c>
      <c r="I1711" s="20"/>
      <c r="J1711" s="20"/>
      <c r="K1711" s="20"/>
      <c r="L1711" s="20"/>
      <c r="M1711" s="20"/>
      <c r="N1711" s="20"/>
      <c r="O1711" s="20"/>
      <c r="P1711" s="20"/>
      <c r="Q1711" s="20"/>
    </row>
    <row r="1712" spans="1:17" x14ac:dyDescent="0.25">
      <c r="A1712" s="17">
        <v>26711</v>
      </c>
      <c r="B1712" s="18" t="s">
        <v>328</v>
      </c>
      <c r="C1712" s="22" t="s">
        <v>14</v>
      </c>
      <c r="D1712" s="19" t="s">
        <v>13</v>
      </c>
      <c r="E1712" s="20" t="s">
        <v>14</v>
      </c>
      <c r="F1712" s="20" t="s">
        <v>14</v>
      </c>
      <c r="G1712" s="20" t="s">
        <v>14</v>
      </c>
      <c r="H1712" s="20" t="s">
        <v>15</v>
      </c>
      <c r="I1712" s="20"/>
      <c r="J1712" s="20"/>
      <c r="K1712" s="20"/>
      <c r="L1712" s="20"/>
      <c r="M1712" s="20"/>
      <c r="N1712" s="20"/>
      <c r="O1712" s="20"/>
      <c r="P1712" s="20"/>
      <c r="Q1712" s="20"/>
    </row>
    <row r="1713" spans="1:17" x14ac:dyDescent="0.25">
      <c r="A1713" s="17">
        <v>26712</v>
      </c>
      <c r="B1713" s="18" t="str">
        <f>HYPERLINK("https://tanky.nghean.gov.vn/danh-ba-dien-thoai/danh-ba-dien-thoai-364845", "UBND Ủy ban nhân dân xã Nghĩa Dũng _x000D__x000D_
 _x000D__x000D_
  tỉnh Hải Dương")</f>
        <v>UBND Ủy ban nhân dân xã Nghĩa Dũng _x000D__x000D_
 _x000D__x000D_
  tỉnh Hải Dương</v>
      </c>
      <c r="C1713" s="19" t="s">
        <v>12</v>
      </c>
      <c r="D1713" s="21"/>
      <c r="E1713" s="20" t="s">
        <v>14</v>
      </c>
      <c r="F1713" s="20" t="s">
        <v>14</v>
      </c>
      <c r="G1713" s="20" t="s">
        <v>14</v>
      </c>
      <c r="H1713" s="20" t="s">
        <v>14</v>
      </c>
      <c r="I1713" s="20"/>
      <c r="J1713" s="20"/>
      <c r="K1713" s="20"/>
      <c r="L1713" s="20"/>
      <c r="M1713" s="20"/>
      <c r="N1713" s="20"/>
      <c r="O1713" s="20"/>
      <c r="P1713" s="20"/>
      <c r="Q1713" s="20"/>
    </row>
    <row r="1714" spans="1:17" x14ac:dyDescent="0.25">
      <c r="A1714" s="17">
        <v>26713</v>
      </c>
      <c r="B1714" s="18" t="str">
        <f>HYPERLINK("https://www.facebook.com/dtncatphp/", "Công an xã Nghĩa Hành _x000D__x000D_
 _x000D__x000D_
  tỉnh Hải Dương")</f>
        <v>Công an xã Nghĩa Hành _x000D__x000D_
 _x000D__x000D_
  tỉnh Hải Dương</v>
      </c>
      <c r="C1714" s="19" t="s">
        <v>12</v>
      </c>
      <c r="D1714" s="19" t="s">
        <v>13</v>
      </c>
      <c r="E1714" s="20" t="s">
        <v>14</v>
      </c>
      <c r="F1714" s="20" t="s">
        <v>14</v>
      </c>
      <c r="G1714" s="20" t="s">
        <v>14</v>
      </c>
      <c r="H1714" s="20" t="s">
        <v>15</v>
      </c>
      <c r="I1714" s="20"/>
      <c r="J1714" s="20"/>
      <c r="K1714" s="20"/>
      <c r="L1714" s="20"/>
      <c r="M1714" s="20"/>
      <c r="N1714" s="20"/>
      <c r="O1714" s="20"/>
      <c r="P1714" s="20"/>
      <c r="Q1714" s="20"/>
    </row>
    <row r="1715" spans="1:17" x14ac:dyDescent="0.25">
      <c r="A1715" s="17">
        <v>26714</v>
      </c>
      <c r="B1715" s="18" t="str">
        <f>HYPERLINK("https://dichvucong.namdinh.gov.vn/portaldvc/KenhTin/dich-vu-cong-truc-tuyen.aspx?_dv=E5F3D330-8E4C-D2A8-C8C5-1C5CBA41B5BE", "UBND Ủy ban nhân dân xã Nghĩa Hành _x000D__x000D_
 _x000D__x000D_
  tỉnh Hải Dương")</f>
        <v>UBND Ủy ban nhân dân xã Nghĩa Hành _x000D__x000D_
 _x000D__x000D_
  tỉnh Hải Dương</v>
      </c>
      <c r="C1715" s="19" t="s">
        <v>12</v>
      </c>
      <c r="D1715" s="21"/>
      <c r="E1715" s="20" t="s">
        <v>14</v>
      </c>
      <c r="F1715" s="20" t="s">
        <v>14</v>
      </c>
      <c r="G1715" s="20" t="s">
        <v>14</v>
      </c>
      <c r="H1715" s="20" t="s">
        <v>14</v>
      </c>
      <c r="I1715" s="20"/>
      <c r="J1715" s="20"/>
      <c r="K1715" s="20"/>
      <c r="L1715" s="20"/>
      <c r="M1715" s="20"/>
      <c r="N1715" s="20"/>
      <c r="O1715" s="20"/>
      <c r="P1715" s="20"/>
      <c r="Q1715" s="20"/>
    </row>
    <row r="1716" spans="1:17" x14ac:dyDescent="0.25">
      <c r="A1716" s="17">
        <v>26715</v>
      </c>
      <c r="B1716" s="18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1716" s="19" t="s">
        <v>12</v>
      </c>
      <c r="D1716" s="19" t="s">
        <v>13</v>
      </c>
      <c r="E1716" s="20" t="s">
        <v>14</v>
      </c>
      <c r="F1716" s="20" t="s">
        <v>14</v>
      </c>
      <c r="G1716" s="20" t="s">
        <v>14</v>
      </c>
      <c r="H1716" s="20" t="s">
        <v>15</v>
      </c>
      <c r="I1716" s="20"/>
      <c r="J1716" s="20"/>
      <c r="K1716" s="20"/>
      <c r="L1716" s="20"/>
      <c r="M1716" s="20"/>
      <c r="N1716" s="20"/>
      <c r="O1716" s="20"/>
      <c r="P1716" s="20"/>
      <c r="Q1716" s="20"/>
    </row>
    <row r="1717" spans="1:17" x14ac:dyDescent="0.25">
      <c r="A1717" s="17">
        <v>26716</v>
      </c>
      <c r="B1717" s="18" t="str">
        <f>HYPERLINK("https://chupah.gialai.gov.vn/sites/nghiahoa/gioi-thieu/thong-tin-lien-he-cbcc-62.html", "UBND Ủy ban nhân dân xã Nghĩa Hòa tỉnh Gia Lai")</f>
        <v>UBND Ủy ban nhân dân xã Nghĩa Hòa tỉnh Gia Lai</v>
      </c>
      <c r="C1717" s="19" t="s">
        <v>12</v>
      </c>
      <c r="D1717" s="21"/>
      <c r="E1717" s="20" t="s">
        <v>14</v>
      </c>
      <c r="F1717" s="20" t="s">
        <v>14</v>
      </c>
      <c r="G1717" s="20" t="s">
        <v>14</v>
      </c>
      <c r="H1717" s="20" t="s">
        <v>14</v>
      </c>
      <c r="I1717" s="20"/>
      <c r="J1717" s="20"/>
      <c r="K1717" s="20"/>
      <c r="L1717" s="20"/>
      <c r="M1717" s="20"/>
      <c r="N1717" s="20"/>
      <c r="O1717" s="20"/>
      <c r="P1717" s="20"/>
      <c r="Q1717" s="20"/>
    </row>
    <row r="1718" spans="1:17" x14ac:dyDescent="0.25">
      <c r="A1718" s="17">
        <v>26717</v>
      </c>
      <c r="B1718" s="18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1718" s="19" t="s">
        <v>12</v>
      </c>
      <c r="D1718" s="19" t="s">
        <v>13</v>
      </c>
      <c r="E1718" s="20" t="s">
        <v>14</v>
      </c>
      <c r="F1718" s="20" t="s">
        <v>14</v>
      </c>
      <c r="G1718" s="20" t="s">
        <v>14</v>
      </c>
      <c r="H1718" s="20" t="s">
        <v>15</v>
      </c>
      <c r="I1718" s="20"/>
      <c r="J1718" s="20"/>
      <c r="K1718" s="20"/>
      <c r="L1718" s="20"/>
      <c r="M1718" s="20"/>
      <c r="N1718" s="20"/>
      <c r="O1718" s="20"/>
      <c r="P1718" s="20"/>
      <c r="Q1718" s="20"/>
    </row>
    <row r="1719" spans="1:17" x14ac:dyDescent="0.25">
      <c r="A1719" s="17">
        <v>26718</v>
      </c>
      <c r="B1719" s="18" t="str">
        <f>HYPERLINK("https://chupah.gialai.gov.vn/sites/nghiahung/trang-chu.html", "UBND Ủy ban nhân dân xã Nghĩa Hưng tỉnh Gia Lai")</f>
        <v>UBND Ủy ban nhân dân xã Nghĩa Hưng tỉnh Gia Lai</v>
      </c>
      <c r="C1719" s="19" t="s">
        <v>12</v>
      </c>
      <c r="D1719" s="21"/>
      <c r="E1719" s="20" t="s">
        <v>14</v>
      </c>
      <c r="F1719" s="20" t="s">
        <v>14</v>
      </c>
      <c r="G1719" s="20" t="s">
        <v>14</v>
      </c>
      <c r="H1719" s="20" t="s">
        <v>14</v>
      </c>
      <c r="I1719" s="20"/>
      <c r="J1719" s="20"/>
      <c r="K1719" s="20"/>
      <c r="L1719" s="20"/>
      <c r="M1719" s="20"/>
      <c r="N1719" s="20"/>
      <c r="O1719" s="20"/>
      <c r="P1719" s="20"/>
      <c r="Q1719" s="20"/>
    </row>
    <row r="1720" spans="1:17" x14ac:dyDescent="0.25">
      <c r="A1720" s="17">
        <v>26719</v>
      </c>
      <c r="B1720" s="18" t="s">
        <v>329</v>
      </c>
      <c r="C1720" s="22" t="s">
        <v>14</v>
      </c>
      <c r="D1720" s="19" t="s">
        <v>13</v>
      </c>
      <c r="E1720" s="20" t="s">
        <v>14</v>
      </c>
      <c r="F1720" s="20" t="s">
        <v>14</v>
      </c>
      <c r="G1720" s="20" t="s">
        <v>14</v>
      </c>
      <c r="H1720" s="20" t="s">
        <v>15</v>
      </c>
      <c r="I1720" s="20"/>
      <c r="J1720" s="20"/>
      <c r="K1720" s="20"/>
      <c r="L1720" s="20"/>
      <c r="M1720" s="20"/>
      <c r="N1720" s="20"/>
      <c r="O1720" s="20"/>
      <c r="P1720" s="20"/>
      <c r="Q1720" s="20"/>
    </row>
    <row r="1721" spans="1:17" x14ac:dyDescent="0.25">
      <c r="A1721" s="17">
        <v>26720</v>
      </c>
      <c r="B1721" s="18" t="str">
        <f>HYPERLINK("https://chupah.gialai.gov.vn/gioi-thieu/co-cau-to-chuc-1.html", "UBND Ủy ban nhân dân xã Nghĩa Hiếu _x000D__x000D_
 _x000D__x000D_
  tỉnh Gia Lai")</f>
        <v>UBND Ủy ban nhân dân xã Nghĩa Hiếu _x000D__x000D_
 _x000D__x000D_
  tỉnh Gia Lai</v>
      </c>
      <c r="C1721" s="19" t="s">
        <v>12</v>
      </c>
      <c r="D1721" s="21"/>
      <c r="E1721" s="20" t="s">
        <v>14</v>
      </c>
      <c r="F1721" s="20" t="s">
        <v>14</v>
      </c>
      <c r="G1721" s="20" t="s">
        <v>14</v>
      </c>
      <c r="H1721" s="20" t="s">
        <v>14</v>
      </c>
      <c r="I1721" s="20"/>
      <c r="J1721" s="20"/>
      <c r="K1721" s="20"/>
      <c r="L1721" s="20"/>
      <c r="M1721" s="20"/>
      <c r="N1721" s="20"/>
      <c r="O1721" s="20"/>
      <c r="P1721" s="20"/>
      <c r="Q1721" s="20"/>
    </row>
    <row r="1722" spans="1:17" x14ac:dyDescent="0.25">
      <c r="A1722" s="17">
        <v>26721</v>
      </c>
      <c r="B1722" s="18" t="str">
        <f>HYPERLINK("https://www.facebook.com/p/C%C3%B4ng-an-x%C3%A3-Ngh%C4%A9a-L%E1%BA%A1c-100066517454795/", "Công an xã Nghĩa Lạc _x000D__x000D_
 _x000D__x000D_
  tỉnh Nghệ An")</f>
        <v>Công an xã Nghĩa Lạc _x000D__x000D_
 _x000D__x000D_
  tỉnh Nghệ An</v>
      </c>
      <c r="C1722" s="19" t="s">
        <v>12</v>
      </c>
      <c r="D1722" s="19" t="s">
        <v>13</v>
      </c>
      <c r="E1722" s="20" t="s">
        <v>14</v>
      </c>
      <c r="F1722" s="20" t="s">
        <v>14</v>
      </c>
      <c r="G1722" s="20" t="s">
        <v>14</v>
      </c>
      <c r="H1722" s="20" t="s">
        <v>15</v>
      </c>
      <c r="I1722" s="20"/>
      <c r="J1722" s="20"/>
      <c r="K1722" s="20"/>
      <c r="L1722" s="20"/>
      <c r="M1722" s="20"/>
      <c r="N1722" s="20"/>
      <c r="O1722" s="20"/>
      <c r="P1722" s="20"/>
      <c r="Q1722" s="20"/>
    </row>
    <row r="1723" spans="1:17" x14ac:dyDescent="0.25">
      <c r="A1723" s="17">
        <v>26722</v>
      </c>
      <c r="B1723" s="18" t="str">
        <f>HYPERLINK("https://nghialac.nghiadan.nghean.gov.vn/", "UBND Ủy ban nhân dân xã Nghĩa Lạc _x000D__x000D_
 _x000D__x000D_
  tỉnh Nghệ An")</f>
        <v>UBND Ủy ban nhân dân xã Nghĩa Lạc _x000D__x000D_
 _x000D__x000D_
  tỉnh Nghệ An</v>
      </c>
      <c r="C1723" s="19" t="s">
        <v>12</v>
      </c>
      <c r="D1723" s="21"/>
      <c r="E1723" s="20" t="s">
        <v>14</v>
      </c>
      <c r="F1723" s="20" t="s">
        <v>14</v>
      </c>
      <c r="G1723" s="20" t="s">
        <v>14</v>
      </c>
      <c r="H1723" s="20" t="s">
        <v>14</v>
      </c>
      <c r="I1723" s="20"/>
      <c r="J1723" s="20"/>
      <c r="K1723" s="20"/>
      <c r="L1723" s="20"/>
      <c r="M1723" s="20"/>
      <c r="N1723" s="20"/>
      <c r="O1723" s="20"/>
      <c r="P1723" s="20"/>
      <c r="Q1723" s="20"/>
    </row>
    <row r="1724" spans="1:17" x14ac:dyDescent="0.25">
      <c r="A1724" s="17">
        <v>26723</v>
      </c>
      <c r="B1724" s="18" t="s">
        <v>330</v>
      </c>
      <c r="C1724" s="22" t="s">
        <v>14</v>
      </c>
      <c r="D1724" s="19" t="s">
        <v>13</v>
      </c>
      <c r="E1724" s="20" t="s">
        <v>14</v>
      </c>
      <c r="F1724" s="20" t="s">
        <v>14</v>
      </c>
      <c r="G1724" s="20" t="s">
        <v>14</v>
      </c>
      <c r="H1724" s="20" t="s">
        <v>15</v>
      </c>
      <c r="I1724" s="20"/>
      <c r="J1724" s="20"/>
      <c r="K1724" s="20"/>
      <c r="L1724" s="20"/>
      <c r="M1724" s="20"/>
      <c r="N1724" s="20"/>
      <c r="O1724" s="20"/>
      <c r="P1724" s="20"/>
      <c r="Q1724" s="20"/>
    </row>
    <row r="1725" spans="1:17" x14ac:dyDescent="0.25">
      <c r="A1725" s="17">
        <v>26724</v>
      </c>
      <c r="B1725" s="18" t="str">
        <f>HYPERLINK("https://nghialoi.nghiadan.nghean.gov.vn/", "UBND Ủy ban nhân dân xã Nghĩa Lợi _x000D__x000D_
 _x000D__x000D_
  tỉnh Nghệ An")</f>
        <v>UBND Ủy ban nhân dân xã Nghĩa Lợi _x000D__x000D_
 _x000D__x000D_
  tỉnh Nghệ An</v>
      </c>
      <c r="C1725" s="19" t="s">
        <v>12</v>
      </c>
      <c r="D1725" s="21"/>
      <c r="E1725" s="20" t="s">
        <v>14</v>
      </c>
      <c r="F1725" s="20" t="s">
        <v>14</v>
      </c>
      <c r="G1725" s="20" t="s">
        <v>14</v>
      </c>
      <c r="H1725" s="20" t="s">
        <v>14</v>
      </c>
      <c r="I1725" s="20"/>
      <c r="J1725" s="20"/>
      <c r="K1725" s="20"/>
      <c r="L1725" s="20"/>
      <c r="M1725" s="20"/>
      <c r="N1725" s="20"/>
      <c r="O1725" s="20"/>
      <c r="P1725" s="20"/>
      <c r="Q1725" s="20"/>
    </row>
    <row r="1726" spans="1:17" x14ac:dyDescent="0.25">
      <c r="A1726" s="17">
        <v>26725</v>
      </c>
      <c r="B1726" s="18" t="s">
        <v>331</v>
      </c>
      <c r="C1726" s="22" t="s">
        <v>14</v>
      </c>
      <c r="D1726" s="19" t="s">
        <v>13</v>
      </c>
      <c r="E1726" s="20" t="s">
        <v>14</v>
      </c>
      <c r="F1726" s="20" t="s">
        <v>14</v>
      </c>
      <c r="G1726" s="20" t="s">
        <v>14</v>
      </c>
      <c r="H1726" s="20" t="s">
        <v>15</v>
      </c>
      <c r="I1726" s="20"/>
      <c r="J1726" s="20"/>
      <c r="K1726" s="20"/>
      <c r="L1726" s="20"/>
      <c r="M1726" s="20"/>
      <c r="N1726" s="20"/>
      <c r="O1726" s="20"/>
      <c r="P1726" s="20"/>
      <c r="Q1726" s="20"/>
    </row>
    <row r="1727" spans="1:17" x14ac:dyDescent="0.25">
      <c r="A1727" s="17">
        <v>26726</v>
      </c>
      <c r="B1727" s="18" t="str">
        <f>HYPERLINK("https://nghiadan.nghean.gov.vn/uy-ban-nhan-dan-huyen/ubnd-xa-thi-tran-487176", "UBND Ủy ban nhân dân xã Nghĩa Long _x000D__x000D_
 _x000D__x000D_
  tỉnh Nghệ An")</f>
        <v>UBND Ủy ban nhân dân xã Nghĩa Long _x000D__x000D_
 _x000D__x000D_
  tỉnh Nghệ An</v>
      </c>
      <c r="C1727" s="19" t="s">
        <v>12</v>
      </c>
      <c r="D1727" s="21"/>
      <c r="E1727" s="20" t="s">
        <v>14</v>
      </c>
      <c r="F1727" s="20" t="s">
        <v>14</v>
      </c>
      <c r="G1727" s="20" t="s">
        <v>14</v>
      </c>
      <c r="H1727" s="20" t="s">
        <v>14</v>
      </c>
      <c r="I1727" s="20"/>
      <c r="J1727" s="20"/>
      <c r="K1727" s="20"/>
      <c r="L1727" s="20"/>
      <c r="M1727" s="20"/>
      <c r="N1727" s="20"/>
      <c r="O1727" s="20"/>
      <c r="P1727" s="20"/>
      <c r="Q1727" s="20"/>
    </row>
    <row r="1728" spans="1:17" x14ac:dyDescent="0.25">
      <c r="A1728" s="17">
        <v>26727</v>
      </c>
      <c r="B1728" s="18" t="str">
        <f>HYPERLINK("https://www.facebook.com/people/C%C3%B4ng-an-x%C3%A3-Ngh%C4%A9a-Mai/100067135170903/", "Công an xã Nghĩa Mai _x000D__x000D_
 _x000D__x000D_
  tỉnh Nghệ An")</f>
        <v>Công an xã Nghĩa Mai _x000D__x000D_
 _x000D__x000D_
  tỉnh Nghệ An</v>
      </c>
      <c r="C1728" s="19" t="s">
        <v>12</v>
      </c>
      <c r="D1728" s="19" t="s">
        <v>13</v>
      </c>
      <c r="E1728" s="20" t="s">
        <v>14</v>
      </c>
      <c r="F1728" s="20" t="s">
        <v>14</v>
      </c>
      <c r="G1728" s="20" t="s">
        <v>14</v>
      </c>
      <c r="H1728" s="20" t="s">
        <v>15</v>
      </c>
      <c r="I1728" s="20"/>
      <c r="J1728" s="20"/>
      <c r="K1728" s="20"/>
      <c r="L1728" s="20"/>
      <c r="M1728" s="20"/>
      <c r="N1728" s="20"/>
      <c r="O1728" s="20"/>
      <c r="P1728" s="20"/>
      <c r="Q1728" s="20"/>
    </row>
    <row r="1729" spans="1:17" x14ac:dyDescent="0.25">
      <c r="A1729" s="17">
        <v>26728</v>
      </c>
      <c r="B1729" s="18" t="str">
        <f>HYPERLINK("https://nghiamai.nghiadan.nghean.gov.vn/", "UBND Ủy ban nhân dân xã Nghĩa Mai _x000D__x000D_
 _x000D__x000D_
  tỉnh Nghệ An")</f>
        <v>UBND Ủy ban nhân dân xã Nghĩa Mai _x000D__x000D_
 _x000D__x000D_
  tỉnh Nghệ An</v>
      </c>
      <c r="C1729" s="19" t="s">
        <v>12</v>
      </c>
      <c r="D1729" s="21"/>
      <c r="E1729" s="20" t="s">
        <v>14</v>
      </c>
      <c r="F1729" s="20" t="s">
        <v>14</v>
      </c>
      <c r="G1729" s="20" t="s">
        <v>14</v>
      </c>
      <c r="H1729" s="20" t="s">
        <v>14</v>
      </c>
      <c r="I1729" s="20"/>
      <c r="J1729" s="20"/>
      <c r="K1729" s="20"/>
      <c r="L1729" s="20"/>
      <c r="M1729" s="20"/>
      <c r="N1729" s="20"/>
      <c r="O1729" s="20"/>
      <c r="P1729" s="20"/>
      <c r="Q1729" s="20"/>
    </row>
    <row r="1730" spans="1:17" x14ac:dyDescent="0.25">
      <c r="A1730" s="17">
        <v>26729</v>
      </c>
      <c r="B1730" s="18" t="str">
        <f>HYPERLINK("https://www.facebook.com/100064909396771", "Công an xã Nghĩa Tâm _x000D__x000D_
 _x000D__x000D_
  tỉnh Yên Bái")</f>
        <v>Công an xã Nghĩa Tâm _x000D__x000D_
 _x000D__x000D_
  tỉnh Yên Bái</v>
      </c>
      <c r="C1730" s="19" t="s">
        <v>12</v>
      </c>
      <c r="D1730" s="19" t="s">
        <v>13</v>
      </c>
      <c r="E1730" s="20" t="s">
        <v>14</v>
      </c>
      <c r="F1730" s="20" t="s">
        <v>14</v>
      </c>
      <c r="G1730" s="20" t="s">
        <v>166</v>
      </c>
      <c r="H1730" s="20" t="s">
        <v>14</v>
      </c>
      <c r="I1730" s="20"/>
      <c r="J1730" s="20"/>
      <c r="K1730" s="20"/>
      <c r="L1730" s="20"/>
      <c r="M1730" s="20"/>
      <c r="N1730" s="20"/>
      <c r="O1730" s="20"/>
      <c r="P1730" s="20"/>
      <c r="Q1730" s="20"/>
    </row>
    <row r="1731" spans="1:17" x14ac:dyDescent="0.25">
      <c r="A1731" s="17">
        <v>26730</v>
      </c>
      <c r="B1731" s="18" t="str">
        <f>HYPERLINK("https://nghialo.yenbai.gov.vn/", "UBND Ủy ban nhân dân xã Nghĩa Tâm _x000D__x000D_
 _x000D__x000D_
  tỉnh Yên Bái")</f>
        <v>UBND Ủy ban nhân dân xã Nghĩa Tâm _x000D__x000D_
 _x000D__x000D_
  tỉnh Yên Bái</v>
      </c>
      <c r="C1731" s="19" t="s">
        <v>12</v>
      </c>
      <c r="D1731" s="21"/>
      <c r="E1731" s="20" t="s">
        <v>14</v>
      </c>
      <c r="F1731" s="20" t="s">
        <v>14</v>
      </c>
      <c r="G1731" s="20" t="s">
        <v>14</v>
      </c>
      <c r="H1731" s="20" t="s">
        <v>14</v>
      </c>
      <c r="I1731" s="20"/>
      <c r="J1731" s="20"/>
      <c r="K1731" s="20"/>
      <c r="L1731" s="20"/>
      <c r="M1731" s="20"/>
      <c r="N1731" s="20"/>
      <c r="O1731" s="20"/>
      <c r="P1731" s="20"/>
      <c r="Q1731" s="20"/>
    </row>
    <row r="1732" spans="1:17" x14ac:dyDescent="0.25">
      <c r="A1732" s="17">
        <v>26731</v>
      </c>
      <c r="B1732" s="18" t="s">
        <v>167</v>
      </c>
      <c r="C1732" s="22" t="s">
        <v>14</v>
      </c>
      <c r="D1732" s="19" t="s">
        <v>13</v>
      </c>
      <c r="E1732" s="20" t="s">
        <v>14</v>
      </c>
      <c r="F1732" s="20" t="s">
        <v>14</v>
      </c>
      <c r="G1732" s="20" t="s">
        <v>14</v>
      </c>
      <c r="H1732" s="20" t="s">
        <v>15</v>
      </c>
      <c r="I1732" s="20"/>
      <c r="J1732" s="20"/>
      <c r="K1732" s="20"/>
      <c r="L1732" s="20"/>
      <c r="M1732" s="20"/>
      <c r="N1732" s="20"/>
      <c r="O1732" s="20"/>
      <c r="P1732" s="20"/>
      <c r="Q1732" s="20"/>
    </row>
    <row r="1733" spans="1:17" x14ac:dyDescent="0.25">
      <c r="A1733" s="17">
        <v>26732</v>
      </c>
      <c r="B1733" s="18" t="str">
        <f>HYPERLINK("https://nghiathai.namdinh.gov.vn/", "UBND Ủy ban nhân dân xã Nghĩa Trụ tỉnh Hòa Bình")</f>
        <v>UBND Ủy ban nhân dân xã Nghĩa Trụ tỉnh Hòa Bình</v>
      </c>
      <c r="C1733" s="19" t="s">
        <v>12</v>
      </c>
      <c r="D1733" s="21"/>
      <c r="E1733" s="20" t="s">
        <v>14</v>
      </c>
      <c r="F1733" s="20" t="s">
        <v>14</v>
      </c>
      <c r="G1733" s="20" t="s">
        <v>14</v>
      </c>
      <c r="H1733" s="20" t="s">
        <v>14</v>
      </c>
      <c r="I1733" s="20"/>
      <c r="J1733" s="20"/>
      <c r="K1733" s="20"/>
      <c r="L1733" s="20"/>
      <c r="M1733" s="20"/>
      <c r="N1733" s="20"/>
      <c r="O1733" s="20"/>
      <c r="P1733" s="20"/>
      <c r="Q1733" s="20"/>
    </row>
    <row r="1734" spans="1:17" x14ac:dyDescent="0.25">
      <c r="A1734" s="17">
        <v>26733</v>
      </c>
      <c r="B1734" s="18" t="s">
        <v>168</v>
      </c>
      <c r="C1734" s="22" t="s">
        <v>14</v>
      </c>
      <c r="D1734" s="19" t="s">
        <v>13</v>
      </c>
      <c r="E1734" s="20" t="s">
        <v>14</v>
      </c>
      <c r="F1734" s="20" t="s">
        <v>14</v>
      </c>
      <c r="G1734" s="20" t="s">
        <v>14</v>
      </c>
      <c r="H1734" s="20" t="s">
        <v>15</v>
      </c>
      <c r="I1734" s="20"/>
      <c r="J1734" s="20"/>
      <c r="K1734" s="20"/>
      <c r="L1734" s="20"/>
      <c r="M1734" s="20"/>
      <c r="N1734" s="20"/>
      <c r="O1734" s="20"/>
      <c r="P1734" s="20"/>
      <c r="Q1734" s="20"/>
    </row>
    <row r="1735" spans="1:17" x14ac:dyDescent="0.25">
      <c r="A1735" s="17">
        <v>26734</v>
      </c>
      <c r="B1735" s="18" t="str">
        <f>HYPERLINK("https://nghiaxuan.quyhop.nghean.gov.vn/", "UBND Ủy ban nhân dân xã Nghĩa Xuân tỉnh Nghệ An")</f>
        <v>UBND Ủy ban nhân dân xã Nghĩa Xuân tỉnh Nghệ An</v>
      </c>
      <c r="C1735" s="19" t="s">
        <v>12</v>
      </c>
      <c r="D1735" s="21"/>
      <c r="E1735" s="20" t="s">
        <v>14</v>
      </c>
      <c r="F1735" s="20" t="s">
        <v>14</v>
      </c>
      <c r="G1735" s="20" t="s">
        <v>14</v>
      </c>
      <c r="H1735" s="20" t="s">
        <v>14</v>
      </c>
      <c r="I1735" s="20"/>
      <c r="J1735" s="20"/>
      <c r="K1735" s="20"/>
      <c r="L1735" s="20"/>
      <c r="M1735" s="20"/>
      <c r="N1735" s="20"/>
      <c r="O1735" s="20"/>
      <c r="P1735" s="20"/>
      <c r="Q1735" s="20"/>
    </row>
    <row r="1736" spans="1:17" x14ac:dyDescent="0.25">
      <c r="A1736" s="17">
        <v>26735</v>
      </c>
      <c r="B1736" s="18" t="str">
        <f>HYPERLINK("https://www.facebook.com/p/C%C3%B4ng-an-x%C3%A3-Nghi-Kim-TP-Vinh-Ngh%E1%BB%87-An-100070912245243/", "Công an xã Nghi Kim tỉnh Nghệ An")</f>
        <v>Công an xã Nghi Kim tỉnh Nghệ An</v>
      </c>
      <c r="C1736" s="19" t="s">
        <v>12</v>
      </c>
      <c r="D1736" s="19" t="s">
        <v>13</v>
      </c>
      <c r="E1736" s="20" t="s">
        <v>14</v>
      </c>
      <c r="F1736" s="20" t="s">
        <v>14</v>
      </c>
      <c r="G1736" s="20" t="s">
        <v>14</v>
      </c>
      <c r="H1736" s="20" t="s">
        <v>15</v>
      </c>
      <c r="I1736" s="20"/>
      <c r="J1736" s="20"/>
      <c r="K1736" s="20"/>
      <c r="L1736" s="20"/>
      <c r="M1736" s="20"/>
      <c r="N1736" s="20"/>
      <c r="O1736" s="20"/>
      <c r="P1736" s="20"/>
      <c r="Q1736" s="20"/>
    </row>
    <row r="1737" spans="1:17" x14ac:dyDescent="0.25">
      <c r="A1737" s="17">
        <v>26736</v>
      </c>
      <c r="B1737" s="18" t="str">
        <f>HYPERLINK("https://nghikim.vinh.nghean.gov.vn/", "UBND Ủy ban nhân dân xã Nghi Kim tỉnh Nghệ An")</f>
        <v>UBND Ủy ban nhân dân xã Nghi Kim tỉnh Nghệ An</v>
      </c>
      <c r="C1737" s="19" t="s">
        <v>12</v>
      </c>
      <c r="D1737" s="21"/>
      <c r="E1737" s="20" t="s">
        <v>14</v>
      </c>
      <c r="F1737" s="20" t="s">
        <v>14</v>
      </c>
      <c r="G1737" s="20" t="s">
        <v>14</v>
      </c>
      <c r="H1737" s="20" t="s">
        <v>14</v>
      </c>
      <c r="I1737" s="20"/>
      <c r="J1737" s="20"/>
      <c r="K1737" s="20"/>
      <c r="L1737" s="20"/>
      <c r="M1737" s="20"/>
      <c r="N1737" s="20"/>
      <c r="O1737" s="20"/>
      <c r="P1737" s="20"/>
      <c r="Q1737" s="20"/>
    </row>
    <row r="1738" spans="1:17" x14ac:dyDescent="0.25">
      <c r="A1738" s="17">
        <v>26737</v>
      </c>
      <c r="B1738" s="18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1738" s="19" t="s">
        <v>12</v>
      </c>
      <c r="D1738" s="19" t="s">
        <v>13</v>
      </c>
      <c r="E1738" s="20" t="s">
        <v>14</v>
      </c>
      <c r="F1738" s="20" t="s">
        <v>14</v>
      </c>
      <c r="G1738" s="20" t="s">
        <v>14</v>
      </c>
      <c r="H1738" s="20" t="s">
        <v>15</v>
      </c>
      <c r="I1738" s="20"/>
      <c r="J1738" s="20"/>
      <c r="K1738" s="20"/>
      <c r="L1738" s="20"/>
      <c r="M1738" s="20"/>
      <c r="N1738" s="20"/>
      <c r="O1738" s="20"/>
      <c r="P1738" s="20"/>
      <c r="Q1738" s="20"/>
    </row>
    <row r="1739" spans="1:17" x14ac:dyDescent="0.25">
      <c r="A1739" s="17">
        <v>26738</v>
      </c>
      <c r="B1739" s="18" t="str">
        <f>HYPERLINK("http://nguyengiap.tuky.haiduong.gov.vn/", "UBND Ủy ban nhân dân xã Nguyên Giáp tỉnh Hải Dương")</f>
        <v>UBND Ủy ban nhân dân xã Nguyên Giáp tỉnh Hải Dương</v>
      </c>
      <c r="C1739" s="19" t="s">
        <v>12</v>
      </c>
      <c r="D1739" s="21"/>
      <c r="E1739" s="20" t="s">
        <v>14</v>
      </c>
      <c r="F1739" s="20" t="s">
        <v>14</v>
      </c>
      <c r="G1739" s="20" t="s">
        <v>14</v>
      </c>
      <c r="H1739" s="20" t="s">
        <v>14</v>
      </c>
      <c r="I1739" s="20"/>
      <c r="J1739" s="20"/>
      <c r="K1739" s="20"/>
      <c r="L1739" s="20"/>
      <c r="M1739" s="20"/>
      <c r="N1739" s="20"/>
      <c r="O1739" s="20"/>
      <c r="P1739" s="20"/>
      <c r="Q1739" s="20"/>
    </row>
    <row r="1740" spans="1:17" x14ac:dyDescent="0.25">
      <c r="A1740" s="17">
        <v>26739</v>
      </c>
      <c r="B1740" s="18" t="s">
        <v>332</v>
      </c>
      <c r="C1740" s="22" t="s">
        <v>14</v>
      </c>
      <c r="D1740" s="19" t="s">
        <v>13</v>
      </c>
      <c r="E1740" s="20" t="s">
        <v>14</v>
      </c>
      <c r="F1740" s="20" t="s">
        <v>14</v>
      </c>
      <c r="G1740" s="20" t="s">
        <v>14</v>
      </c>
      <c r="H1740" s="20" t="s">
        <v>15</v>
      </c>
      <c r="I1740" s="20"/>
      <c r="J1740" s="20"/>
      <c r="K1740" s="20"/>
      <c r="L1740" s="20"/>
      <c r="M1740" s="20"/>
      <c r="N1740" s="20"/>
      <c r="O1740" s="20"/>
      <c r="P1740" s="20"/>
      <c r="Q1740" s="20"/>
    </row>
    <row r="1741" spans="1:17" x14ac:dyDescent="0.25">
      <c r="A1741" s="17">
        <v>26740</v>
      </c>
      <c r="B1741" s="18" t="str">
        <f>HYPERLINK("https://nguyenphuc.bachthong.gov.vn/", "UBND Ủy ban nhân dân xã Nguyên Phúc _x000D__x000D_
 _x000D__x000D_
  tỉnh Bắc Kạn")</f>
        <v>UBND Ủy ban nhân dân xã Nguyên Phúc _x000D__x000D_
 _x000D__x000D_
  tỉnh Bắc Kạn</v>
      </c>
      <c r="C1741" s="19" t="s">
        <v>12</v>
      </c>
      <c r="D1741" s="21"/>
      <c r="E1741" s="20" t="s">
        <v>14</v>
      </c>
      <c r="F1741" s="20" t="s">
        <v>14</v>
      </c>
      <c r="G1741" s="20" t="s">
        <v>14</v>
      </c>
      <c r="H1741" s="20" t="s">
        <v>14</v>
      </c>
      <c r="I1741" s="20"/>
      <c r="J1741" s="20"/>
      <c r="K1741" s="20"/>
      <c r="L1741" s="20"/>
      <c r="M1741" s="20"/>
      <c r="N1741" s="20"/>
      <c r="O1741" s="20"/>
      <c r="P1741" s="20"/>
      <c r="Q1741" s="20"/>
    </row>
    <row r="1742" spans="1:17" x14ac:dyDescent="0.25">
      <c r="A1742" s="17">
        <v>26741</v>
      </c>
      <c r="B1742" s="18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1742" s="19" t="s">
        <v>12</v>
      </c>
      <c r="D1742" s="19" t="s">
        <v>13</v>
      </c>
      <c r="E1742" s="20" t="s">
        <v>14</v>
      </c>
      <c r="F1742" s="20" t="s">
        <v>14</v>
      </c>
      <c r="G1742" s="20" t="s">
        <v>14</v>
      </c>
      <c r="H1742" s="20" t="s">
        <v>15</v>
      </c>
      <c r="I1742" s="20"/>
      <c r="J1742" s="20"/>
      <c r="K1742" s="20"/>
      <c r="L1742" s="20"/>
      <c r="M1742" s="20"/>
      <c r="N1742" s="20"/>
      <c r="O1742" s="20"/>
      <c r="P1742" s="20"/>
      <c r="Q1742" s="20"/>
    </row>
    <row r="1743" spans="1:17" x14ac:dyDescent="0.25">
      <c r="A1743" s="17">
        <v>26742</v>
      </c>
      <c r="B1743" s="18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1743" s="19" t="s">
        <v>12</v>
      </c>
      <c r="D1743" s="21"/>
      <c r="E1743" s="20" t="s">
        <v>14</v>
      </c>
      <c r="F1743" s="20" t="s">
        <v>14</v>
      </c>
      <c r="G1743" s="20" t="s">
        <v>14</v>
      </c>
      <c r="H1743" s="20" t="s">
        <v>14</v>
      </c>
      <c r="I1743" s="20"/>
      <c r="J1743" s="20"/>
      <c r="K1743" s="20"/>
      <c r="L1743" s="20"/>
      <c r="M1743" s="20"/>
      <c r="N1743" s="20"/>
      <c r="O1743" s="20"/>
      <c r="P1743" s="20"/>
      <c r="Q1743" s="20"/>
    </row>
    <row r="1744" spans="1:17" x14ac:dyDescent="0.25">
      <c r="A1744" s="17">
        <v>26743</v>
      </c>
      <c r="B1744" s="18" t="str">
        <f>HYPERLINK("https://www.facebook.com/783773319193116", "Công an xã Nguyệt Đức _x000D__x000D_
 _x000D__x000D_
  tỉnh Bắc Ninh")</f>
        <v>Công an xã Nguyệt Đức _x000D__x000D_
 _x000D__x000D_
  tỉnh Bắc Ninh</v>
      </c>
      <c r="C1744" s="19" t="s">
        <v>12</v>
      </c>
      <c r="D1744" s="19" t="s">
        <v>13</v>
      </c>
      <c r="E1744" s="20" t="s">
        <v>14</v>
      </c>
      <c r="F1744" s="20" t="s">
        <v>14</v>
      </c>
      <c r="G1744" s="20" t="s">
        <v>14</v>
      </c>
      <c r="H1744" s="20" t="s">
        <v>15</v>
      </c>
      <c r="I1744" s="20"/>
      <c r="J1744" s="20"/>
      <c r="K1744" s="20"/>
      <c r="L1744" s="20"/>
      <c r="M1744" s="20"/>
      <c r="N1744" s="20"/>
      <c r="O1744" s="20"/>
      <c r="P1744" s="20"/>
      <c r="Q1744" s="20"/>
    </row>
    <row r="1745" spans="1:17" x14ac:dyDescent="0.25">
      <c r="A1745" s="17">
        <v>26744</v>
      </c>
      <c r="B1745" s="18" t="str">
        <f>HYPERLINK("https://bacninh.gov.vn/news/-/details/20182/tam-inh-chi-cong-tac-bi-thu-ang-uy-va-chu-tich-ubnd-xa-nguyet-uc", "UBND Ủy ban nhân dân xã Nguyệt Đức _x000D__x000D_
 _x000D__x000D_
  tỉnh Bắc Ninh")</f>
        <v>UBND Ủy ban nhân dân xã Nguyệt Đức _x000D__x000D_
 _x000D__x000D_
  tỉnh Bắc Ninh</v>
      </c>
      <c r="C1745" s="19" t="s">
        <v>12</v>
      </c>
      <c r="D1745" s="21"/>
      <c r="E1745" s="20" t="s">
        <v>14</v>
      </c>
      <c r="F1745" s="20" t="s">
        <v>14</v>
      </c>
      <c r="G1745" s="20" t="s">
        <v>14</v>
      </c>
      <c r="H1745" s="20" t="s">
        <v>14</v>
      </c>
      <c r="I1745" s="20"/>
      <c r="J1745" s="20"/>
      <c r="K1745" s="20"/>
      <c r="L1745" s="20"/>
      <c r="M1745" s="20"/>
      <c r="N1745" s="20"/>
      <c r="O1745" s="20"/>
      <c r="P1745" s="20"/>
      <c r="Q1745" s="20"/>
    </row>
    <row r="1746" spans="1:17" x14ac:dyDescent="0.25">
      <c r="A1746" s="17">
        <v>26745</v>
      </c>
      <c r="B1746" s="18" t="str">
        <f>HYPERLINK("https://www.facebook.com/p/C%C3%B4ng-an-x%C3%A3-Ch%C3%ADnh-L%C3%BD-L%C3%BD-Nh%C3%A2n-H%C3%A0-Nam-100083445454609/", "Công an xã Nhân Chính _x000D__x000D_
 _x000D__x000D_
  tỉnh Hà Nam")</f>
        <v>Công an xã Nhân Chính _x000D__x000D_
 _x000D__x000D_
  tỉnh Hà Nam</v>
      </c>
      <c r="C1746" s="19" t="s">
        <v>12</v>
      </c>
      <c r="D1746" s="19" t="s">
        <v>13</v>
      </c>
      <c r="E1746" s="20" t="s">
        <v>14</v>
      </c>
      <c r="F1746" s="20" t="s">
        <v>14</v>
      </c>
      <c r="G1746" s="20" t="s">
        <v>14</v>
      </c>
      <c r="H1746" s="20" t="s">
        <v>15</v>
      </c>
      <c r="I1746" s="20"/>
      <c r="J1746" s="20"/>
      <c r="K1746" s="20"/>
      <c r="L1746" s="20"/>
      <c r="M1746" s="20"/>
      <c r="N1746" s="20"/>
      <c r="O1746" s="20"/>
      <c r="P1746" s="20"/>
      <c r="Q1746" s="20"/>
    </row>
    <row r="1747" spans="1:17" x14ac:dyDescent="0.25">
      <c r="A1747" s="17">
        <v>26746</v>
      </c>
      <c r="B1747" s="18" t="str">
        <f>HYPERLINK("https://lynhan.hanam.gov.vn/Pages/Thong-tin-ve-lanh-%C4%91ao-xa--thi-tran792346957.aspx", "UBND Ủy ban nhân dân xã Nhân Chính _x000D__x000D_
 _x000D__x000D_
  tỉnh Hà Nam")</f>
        <v>UBND Ủy ban nhân dân xã Nhân Chính _x000D__x000D_
 _x000D__x000D_
  tỉnh Hà Nam</v>
      </c>
      <c r="C1747" s="19" t="s">
        <v>12</v>
      </c>
      <c r="D1747" s="21"/>
      <c r="E1747" s="20" t="s">
        <v>14</v>
      </c>
      <c r="F1747" s="20" t="s">
        <v>14</v>
      </c>
      <c r="G1747" s="20" t="s">
        <v>14</v>
      </c>
      <c r="H1747" s="20" t="s">
        <v>14</v>
      </c>
      <c r="I1747" s="20"/>
      <c r="J1747" s="20"/>
      <c r="K1747" s="20"/>
      <c r="L1747" s="20"/>
      <c r="M1747" s="20"/>
      <c r="N1747" s="20"/>
      <c r="O1747" s="20"/>
      <c r="P1747" s="20"/>
      <c r="Q1747" s="20"/>
    </row>
    <row r="1748" spans="1:17" x14ac:dyDescent="0.25">
      <c r="A1748" s="17">
        <v>26747</v>
      </c>
      <c r="B1748" s="18" t="s">
        <v>169</v>
      </c>
      <c r="C1748" s="22" t="s">
        <v>14</v>
      </c>
      <c r="D1748" s="19" t="s">
        <v>13</v>
      </c>
      <c r="E1748" s="20" t="s">
        <v>14</v>
      </c>
      <c r="F1748" s="20" t="s">
        <v>14</v>
      </c>
      <c r="G1748" s="20" t="s">
        <v>14</v>
      </c>
      <c r="H1748" s="20" t="s">
        <v>15</v>
      </c>
      <c r="I1748" s="20"/>
      <c r="J1748" s="20"/>
      <c r="K1748" s="20"/>
      <c r="L1748" s="20"/>
      <c r="M1748" s="20"/>
      <c r="N1748" s="20"/>
      <c r="O1748" s="20"/>
      <c r="P1748" s="20"/>
      <c r="Q1748" s="20"/>
    </row>
    <row r="1749" spans="1:17" x14ac:dyDescent="0.25">
      <c r="A1749" s="17">
        <v>26748</v>
      </c>
      <c r="B1749" s="18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1749" s="19" t="s">
        <v>12</v>
      </c>
      <c r="D1749" s="21"/>
      <c r="E1749" s="20" t="s">
        <v>14</v>
      </c>
      <c r="F1749" s="20" t="s">
        <v>14</v>
      </c>
      <c r="G1749" s="20" t="s">
        <v>14</v>
      </c>
      <c r="H1749" s="20" t="s">
        <v>14</v>
      </c>
      <c r="I1749" s="20"/>
      <c r="J1749" s="20"/>
      <c r="K1749" s="20"/>
      <c r="L1749" s="20"/>
      <c r="M1749" s="20"/>
      <c r="N1749" s="20"/>
      <c r="O1749" s="20"/>
      <c r="P1749" s="20"/>
      <c r="Q1749" s="20"/>
    </row>
    <row r="1750" spans="1:17" x14ac:dyDescent="0.25">
      <c r="A1750" s="17">
        <v>26749</v>
      </c>
      <c r="B1750" s="18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1750" s="19" t="s">
        <v>12</v>
      </c>
      <c r="D1750" s="19" t="s">
        <v>13</v>
      </c>
      <c r="E1750" s="20" t="s">
        <v>14</v>
      </c>
      <c r="F1750" s="20" t="s">
        <v>14</v>
      </c>
      <c r="G1750" s="20" t="s">
        <v>14</v>
      </c>
      <c r="H1750" s="20" t="s">
        <v>15</v>
      </c>
      <c r="I1750" s="20"/>
      <c r="J1750" s="20"/>
      <c r="K1750" s="20"/>
      <c r="L1750" s="20"/>
      <c r="M1750" s="20"/>
      <c r="N1750" s="20"/>
      <c r="O1750" s="20"/>
      <c r="P1750" s="20"/>
      <c r="Q1750" s="20"/>
    </row>
    <row r="1751" spans="1:17" x14ac:dyDescent="0.25">
      <c r="A1751" s="17">
        <v>26750</v>
      </c>
      <c r="B1751" s="18" t="str">
        <f>HYPERLINK("https://lynhan.hanam.gov.vn/Pages/Thong-tin-ve-lanh-%C4%91ao-xa--thi-tran792346957.aspx", "UBND Ủy ban nhân dân xã Nhân Mỹ tỉnh Hà Nam")</f>
        <v>UBND Ủy ban nhân dân xã Nhân Mỹ tỉnh Hà Nam</v>
      </c>
      <c r="C1751" s="19" t="s">
        <v>12</v>
      </c>
      <c r="D1751" s="21"/>
      <c r="E1751" s="20" t="s">
        <v>14</v>
      </c>
      <c r="F1751" s="20" t="s">
        <v>14</v>
      </c>
      <c r="G1751" s="20" t="s">
        <v>14</v>
      </c>
      <c r="H1751" s="20" t="s">
        <v>14</v>
      </c>
      <c r="I1751" s="20"/>
      <c r="J1751" s="20"/>
      <c r="K1751" s="20"/>
      <c r="L1751" s="20"/>
      <c r="M1751" s="20"/>
      <c r="N1751" s="20"/>
      <c r="O1751" s="20"/>
      <c r="P1751" s="20"/>
      <c r="Q1751" s="20"/>
    </row>
    <row r="1752" spans="1:17" x14ac:dyDescent="0.25">
      <c r="A1752" s="17">
        <v>26751</v>
      </c>
      <c r="B1752" s="18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1752" s="19" t="s">
        <v>12</v>
      </c>
      <c r="D1752" s="19" t="s">
        <v>13</v>
      </c>
      <c r="E1752" s="20" t="s">
        <v>14</v>
      </c>
      <c r="F1752" s="20" t="s">
        <v>14</v>
      </c>
      <c r="G1752" s="20" t="s">
        <v>14</v>
      </c>
      <c r="H1752" s="20" t="s">
        <v>15</v>
      </c>
      <c r="I1752" s="20"/>
      <c r="J1752" s="20"/>
      <c r="K1752" s="20"/>
      <c r="L1752" s="20"/>
      <c r="M1752" s="20"/>
      <c r="N1752" s="20"/>
      <c r="O1752" s="20"/>
      <c r="P1752" s="20"/>
      <c r="Q1752" s="20"/>
    </row>
    <row r="1753" spans="1:17" x14ac:dyDescent="0.25">
      <c r="A1753" s="17">
        <v>26752</v>
      </c>
      <c r="B1753" s="18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1753" s="19" t="s">
        <v>12</v>
      </c>
      <c r="D1753" s="21"/>
      <c r="E1753" s="20" t="s">
        <v>14</v>
      </c>
      <c r="F1753" s="20" t="s">
        <v>14</v>
      </c>
      <c r="G1753" s="20" t="s">
        <v>14</v>
      </c>
      <c r="H1753" s="20" t="s">
        <v>14</v>
      </c>
      <c r="I1753" s="20"/>
      <c r="J1753" s="20"/>
      <c r="K1753" s="20"/>
      <c r="L1753" s="20"/>
      <c r="M1753" s="20"/>
      <c r="N1753" s="20"/>
      <c r="O1753" s="20"/>
      <c r="P1753" s="20"/>
      <c r="Q1753" s="20"/>
    </row>
    <row r="1754" spans="1:17" x14ac:dyDescent="0.25">
      <c r="A1754" s="17">
        <v>26753</v>
      </c>
      <c r="B1754" s="18" t="s">
        <v>333</v>
      </c>
      <c r="C1754" s="22" t="s">
        <v>14</v>
      </c>
      <c r="D1754" s="19" t="s">
        <v>13</v>
      </c>
      <c r="E1754" s="20" t="s">
        <v>14</v>
      </c>
      <c r="F1754" s="20" t="s">
        <v>14</v>
      </c>
      <c r="G1754" s="20" t="s">
        <v>14</v>
      </c>
      <c r="H1754" s="20" t="s">
        <v>15</v>
      </c>
      <c r="I1754" s="20"/>
      <c r="J1754" s="20"/>
      <c r="K1754" s="20"/>
      <c r="L1754" s="20"/>
      <c r="M1754" s="20"/>
      <c r="N1754" s="20"/>
      <c r="O1754" s="20"/>
      <c r="P1754" s="20"/>
      <c r="Q1754" s="20"/>
    </row>
    <row r="1755" spans="1:17" x14ac:dyDescent="0.25">
      <c r="A1755" s="17">
        <v>26754</v>
      </c>
      <c r="B1755" s="18" t="str">
        <f>HYPERLINK("https://nhonbinh.vinhlong.gov.vn/", "UBND Ủy ban nhân dân xã Nhơn Bình _x000D__x000D_
 _x000D__x000D_
  tỉnh Vĩnh Long")</f>
        <v>UBND Ủy ban nhân dân xã Nhơn Bình _x000D__x000D_
 _x000D__x000D_
  tỉnh Vĩnh Long</v>
      </c>
      <c r="C1755" s="19" t="s">
        <v>12</v>
      </c>
      <c r="D1755" s="21"/>
      <c r="E1755" s="20" t="s">
        <v>14</v>
      </c>
      <c r="F1755" s="20" t="s">
        <v>14</v>
      </c>
      <c r="G1755" s="20" t="s">
        <v>14</v>
      </c>
      <c r="H1755" s="20" t="s">
        <v>14</v>
      </c>
      <c r="I1755" s="20"/>
      <c r="J1755" s="20"/>
      <c r="K1755" s="20"/>
      <c r="L1755" s="20"/>
      <c r="M1755" s="20"/>
      <c r="N1755" s="20"/>
      <c r="O1755" s="20"/>
      <c r="P1755" s="20"/>
      <c r="Q1755" s="20"/>
    </row>
    <row r="1756" spans="1:17" x14ac:dyDescent="0.25">
      <c r="A1756" s="17">
        <v>26755</v>
      </c>
      <c r="B1756" s="18" t="str">
        <f>HYPERLINK("https://www.facebook.com/4183368978418671", "Công an xã Nhơn Nghĩa _x000D__x000D_
 _x000D__x000D_
  thành phố Cần Thơ")</f>
        <v>Công an xã Nhơn Nghĩa _x000D__x000D_
 _x000D__x000D_
  thành phố Cần Thơ</v>
      </c>
      <c r="C1756" s="19" t="s">
        <v>12</v>
      </c>
      <c r="D1756" s="19" t="s">
        <v>13</v>
      </c>
      <c r="E1756" s="20" t="s">
        <v>14</v>
      </c>
      <c r="F1756" s="20" t="s">
        <v>14</v>
      </c>
      <c r="G1756" s="20" t="s">
        <v>14</v>
      </c>
      <c r="H1756" s="20" t="s">
        <v>15</v>
      </c>
      <c r="I1756" s="20"/>
      <c r="J1756" s="20"/>
      <c r="K1756" s="20"/>
      <c r="L1756" s="20"/>
      <c r="M1756" s="20"/>
      <c r="N1756" s="20"/>
      <c r="O1756" s="20"/>
      <c r="P1756" s="20"/>
      <c r="Q1756" s="20"/>
    </row>
    <row r="1757" spans="1:17" x14ac:dyDescent="0.25">
      <c r="A1757" s="17">
        <v>26756</v>
      </c>
      <c r="B1757" s="18" t="str">
        <f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_x000D__x000D_
 _x000D__x000D_
  thành phố Cần Thơ")</f>
        <v>UBND Ủy ban nhân dân xã Nhơn Nghĩa _x000D__x000D_
 _x000D__x000D_
  thành phố Cần Thơ</v>
      </c>
      <c r="C1757" s="19" t="s">
        <v>12</v>
      </c>
      <c r="D1757" s="21"/>
      <c r="E1757" s="20" t="s">
        <v>14</v>
      </c>
      <c r="F1757" s="20" t="s">
        <v>14</v>
      </c>
      <c r="G1757" s="20" t="s">
        <v>14</v>
      </c>
      <c r="H1757" s="20" t="s">
        <v>14</v>
      </c>
      <c r="I1757" s="20"/>
      <c r="J1757" s="20"/>
      <c r="K1757" s="20"/>
      <c r="L1757" s="20"/>
      <c r="M1757" s="20"/>
      <c r="N1757" s="20"/>
      <c r="O1757" s="20"/>
      <c r="P1757" s="20"/>
      <c r="Q1757" s="20"/>
    </row>
    <row r="1758" spans="1:17" x14ac:dyDescent="0.25">
      <c r="A1758" s="17">
        <v>26757</v>
      </c>
      <c r="B1758" s="18" t="str">
        <f>HYPERLINK("https://www.facebook.com/CAXnhonson/", "Công an xã Nhơn Sơn _x000D__x000D_
 _x000D__x000D_
  tỉnh Ninh Thuận")</f>
        <v>Công an xã Nhơn Sơn _x000D__x000D_
 _x000D__x000D_
  tỉnh Ninh Thuận</v>
      </c>
      <c r="C1758" s="19" t="s">
        <v>12</v>
      </c>
      <c r="D1758" s="19" t="s">
        <v>13</v>
      </c>
      <c r="E1758" s="20" t="s">
        <v>14</v>
      </c>
      <c r="F1758" s="20" t="s">
        <v>14</v>
      </c>
      <c r="G1758" s="20" t="s">
        <v>14</v>
      </c>
      <c r="H1758" s="20" t="s">
        <v>15</v>
      </c>
      <c r="I1758" s="20"/>
      <c r="J1758" s="20"/>
      <c r="K1758" s="20"/>
      <c r="L1758" s="20"/>
      <c r="M1758" s="20"/>
      <c r="N1758" s="20"/>
      <c r="O1758" s="20"/>
      <c r="P1758" s="20"/>
      <c r="Q1758" s="20"/>
    </row>
    <row r="1759" spans="1:17" x14ac:dyDescent="0.25">
      <c r="A1759" s="17">
        <v>26758</v>
      </c>
      <c r="B1759" s="18" t="str">
        <f>HYPERLINK("https://ninhson.ninhthuan.gov.vn/portal/Pages/2016/danh-ba-dien-thoai-huyen-ninh-son-eac990.aspx", "UBND Ủy ban nhân dân xã Nhơn Sơn _x000D__x000D_
 _x000D__x000D_
  tỉnh Ninh Thuận")</f>
        <v>UBND Ủy ban nhân dân xã Nhơn Sơn _x000D__x000D_
 _x000D__x000D_
  tỉnh Ninh Thuận</v>
      </c>
      <c r="C1759" s="19" t="s">
        <v>12</v>
      </c>
      <c r="D1759" s="21"/>
      <c r="E1759" s="20" t="s">
        <v>14</v>
      </c>
      <c r="F1759" s="20" t="s">
        <v>14</v>
      </c>
      <c r="G1759" s="20" t="s">
        <v>14</v>
      </c>
      <c r="H1759" s="20" t="s">
        <v>14</v>
      </c>
      <c r="I1759" s="20"/>
      <c r="J1759" s="20"/>
      <c r="K1759" s="20"/>
      <c r="L1759" s="20"/>
      <c r="M1759" s="20"/>
      <c r="N1759" s="20"/>
      <c r="O1759" s="20"/>
      <c r="P1759" s="20"/>
      <c r="Q1759" s="20"/>
    </row>
    <row r="1760" spans="1:17" x14ac:dyDescent="0.25">
      <c r="A1760" s="17">
        <v>26759</v>
      </c>
      <c r="B1760" s="18" t="str">
        <f>HYPERLINK("https://www.facebook.com/p/C%C3%B4ng-an-x%C3%A3-Nh%C6%A1n-T%C3%A2n-100083292223039/", "Công an xã Nhơn Tân _x000D__x000D_
 _x000D__x000D_
  tỉnh Bình Định")</f>
        <v>Công an xã Nhơn Tân _x000D__x000D_
 _x000D__x000D_
  tỉnh Bình Định</v>
      </c>
      <c r="C1760" s="19" t="s">
        <v>12</v>
      </c>
      <c r="D1760" s="19" t="s">
        <v>13</v>
      </c>
      <c r="E1760" s="20" t="s">
        <v>14</v>
      </c>
      <c r="F1760" s="20" t="s">
        <v>14</v>
      </c>
      <c r="G1760" s="20" t="s">
        <v>14</v>
      </c>
      <c r="H1760" s="20" t="s">
        <v>15</v>
      </c>
      <c r="I1760" s="20"/>
      <c r="J1760" s="20"/>
      <c r="K1760" s="20"/>
      <c r="L1760" s="20"/>
      <c r="M1760" s="20"/>
      <c r="N1760" s="20"/>
      <c r="O1760" s="20"/>
      <c r="P1760" s="20"/>
      <c r="Q1760" s="20"/>
    </row>
    <row r="1761" spans="1:17" x14ac:dyDescent="0.25">
      <c r="A1761" s="17">
        <v>26760</v>
      </c>
      <c r="B1761" s="18" t="str">
        <f>HYPERLINK("https://nhontan.annhon.binhdinh.gov.vn/", "UBND Ủy ban nhân dân xã Nhơn Tân _x000D__x000D_
 _x000D__x000D_
  tỉnh Bình Định")</f>
        <v>UBND Ủy ban nhân dân xã Nhơn Tân _x000D__x000D_
 _x000D__x000D_
  tỉnh Bình Định</v>
      </c>
      <c r="C1761" s="19" t="s">
        <v>12</v>
      </c>
      <c r="D1761" s="21"/>
      <c r="E1761" s="20" t="s">
        <v>14</v>
      </c>
      <c r="F1761" s="20" t="s">
        <v>14</v>
      </c>
      <c r="G1761" s="20" t="s">
        <v>14</v>
      </c>
      <c r="H1761" s="20" t="s">
        <v>14</v>
      </c>
      <c r="I1761" s="20"/>
      <c r="J1761" s="20"/>
      <c r="K1761" s="20"/>
      <c r="L1761" s="20"/>
      <c r="M1761" s="20"/>
      <c r="N1761" s="20"/>
      <c r="O1761" s="20"/>
      <c r="P1761" s="20"/>
      <c r="Q1761" s="20"/>
    </row>
    <row r="1762" spans="1:17" x14ac:dyDescent="0.25">
      <c r="A1762" s="17">
        <v>26761</v>
      </c>
      <c r="B1762" s="18" t="str">
        <f>HYPERLINK("https://www.facebook.com/tuoitreconganlangson/", "Công an xã Nhạc Kỳ tỉnh Lạng Sơn")</f>
        <v>Công an xã Nhạc Kỳ tỉnh Lạng Sơn</v>
      </c>
      <c r="C1762" s="19" t="s">
        <v>12</v>
      </c>
      <c r="D1762" s="19" t="s">
        <v>13</v>
      </c>
      <c r="E1762" s="20" t="s">
        <v>14</v>
      </c>
      <c r="F1762" s="20" t="s">
        <v>14</v>
      </c>
      <c r="G1762" s="20" t="s">
        <v>14</v>
      </c>
      <c r="H1762" s="20" t="s">
        <v>15</v>
      </c>
      <c r="I1762" s="20"/>
      <c r="J1762" s="20"/>
      <c r="K1762" s="20"/>
      <c r="L1762" s="20"/>
      <c r="M1762" s="20"/>
      <c r="N1762" s="20"/>
      <c r="O1762" s="20"/>
      <c r="P1762" s="20"/>
      <c r="Q1762" s="20"/>
    </row>
    <row r="1763" spans="1:17" x14ac:dyDescent="0.25">
      <c r="A1763" s="17">
        <v>26762</v>
      </c>
      <c r="B1763" s="18" t="str">
        <f>HYPERLINK("https://vanlang.langson.gov.vn/", "UBND Ủy ban nhân dân xã Nhạc Kỳ tỉnh Lạng Sơn")</f>
        <v>UBND Ủy ban nhân dân xã Nhạc Kỳ tỉnh Lạng Sơn</v>
      </c>
      <c r="C1763" s="19" t="s">
        <v>12</v>
      </c>
      <c r="D1763" s="21"/>
      <c r="E1763" s="20" t="s">
        <v>14</v>
      </c>
      <c r="F1763" s="20" t="s">
        <v>14</v>
      </c>
      <c r="G1763" s="20" t="s">
        <v>14</v>
      </c>
      <c r="H1763" s="20" t="s">
        <v>14</v>
      </c>
      <c r="I1763" s="20"/>
      <c r="J1763" s="20"/>
      <c r="K1763" s="20"/>
      <c r="L1763" s="20"/>
      <c r="M1763" s="20"/>
      <c r="N1763" s="20"/>
      <c r="O1763" s="20"/>
      <c r="P1763" s="20"/>
      <c r="Q1763" s="20"/>
    </row>
    <row r="1764" spans="1:17" x14ac:dyDescent="0.25">
      <c r="A1764" s="17">
        <v>26763</v>
      </c>
      <c r="B1764" s="18" t="str">
        <f>HYPERLINK("https://www.facebook.com/doanthanhnienconganhanam/", "Công an xã Nhật Tựu _x000D__x000D_
 _x000D__x000D_
  tỉnh Hà Nam")</f>
        <v>Công an xã Nhật Tựu _x000D__x000D_
 _x000D__x000D_
  tỉnh Hà Nam</v>
      </c>
      <c r="C1764" s="19" t="s">
        <v>12</v>
      </c>
      <c r="D1764" s="19" t="s">
        <v>13</v>
      </c>
      <c r="E1764" s="20" t="s">
        <v>14</v>
      </c>
      <c r="F1764" s="20" t="s">
        <v>14</v>
      </c>
      <c r="G1764" s="20" t="s">
        <v>14</v>
      </c>
      <c r="H1764" s="20" t="s">
        <v>15</v>
      </c>
      <c r="I1764" s="20"/>
      <c r="J1764" s="20"/>
      <c r="K1764" s="20"/>
      <c r="L1764" s="20"/>
      <c r="M1764" s="20"/>
      <c r="N1764" s="20"/>
      <c r="O1764" s="20"/>
      <c r="P1764" s="20"/>
      <c r="Q1764" s="20"/>
    </row>
    <row r="1765" spans="1:17" x14ac:dyDescent="0.25">
      <c r="A1765" s="17">
        <v>26764</v>
      </c>
      <c r="B1765" s="18" t="str">
        <f>HYPERLINK("https://kimbang.hanam.gov.vn/Pages/danh-sach-bi-thu-chu-tich-cac-xa-thi-tran.aspx", "UBND Ủy ban nhân dân xã Nhật Tựu _x000D__x000D_
 _x000D__x000D_
  tỉnh Hà Nam")</f>
        <v>UBND Ủy ban nhân dân xã Nhật Tựu _x000D__x000D_
 _x000D__x000D_
  tỉnh Hà Nam</v>
      </c>
      <c r="C1765" s="19" t="s">
        <v>12</v>
      </c>
      <c r="D1765" s="21"/>
      <c r="E1765" s="20" t="s">
        <v>14</v>
      </c>
      <c r="F1765" s="20" t="s">
        <v>14</v>
      </c>
      <c r="G1765" s="20" t="s">
        <v>14</v>
      </c>
      <c r="H1765" s="20" t="s">
        <v>14</v>
      </c>
      <c r="I1765" s="20"/>
      <c r="J1765" s="20"/>
      <c r="K1765" s="20"/>
      <c r="L1765" s="20"/>
      <c r="M1765" s="20"/>
      <c r="N1765" s="20"/>
      <c r="O1765" s="20"/>
      <c r="P1765" s="20"/>
      <c r="Q1765" s="20"/>
    </row>
    <row r="1766" spans="1:17" x14ac:dyDescent="0.25">
      <c r="A1766" s="17">
        <v>26765</v>
      </c>
      <c r="B1766" s="18" t="str">
        <f>HYPERLINK("https://www.facebook.com/p/C%C3%B4ng-an-x%C3%A3-Nh%E1%BB%8B-Long-Ph%C3%BA-100071045731984/", "Công an xã Nhị Long tỉnh Trà Vinh")</f>
        <v>Công an xã Nhị Long tỉnh Trà Vinh</v>
      </c>
      <c r="C1766" s="19" t="s">
        <v>12</v>
      </c>
      <c r="D1766" s="19" t="s">
        <v>13</v>
      </c>
      <c r="E1766" s="20" t="s">
        <v>14</v>
      </c>
      <c r="F1766" s="20" t="s">
        <v>14</v>
      </c>
      <c r="G1766" s="20" t="s">
        <v>14</v>
      </c>
      <c r="H1766" s="20" t="s">
        <v>15</v>
      </c>
      <c r="I1766" s="20"/>
      <c r="J1766" s="20"/>
      <c r="K1766" s="20"/>
      <c r="L1766" s="20"/>
      <c r="M1766" s="20"/>
      <c r="N1766" s="20"/>
      <c r="O1766" s="20"/>
      <c r="P1766" s="20"/>
      <c r="Q1766" s="20"/>
    </row>
    <row r="1767" spans="1:17" x14ac:dyDescent="0.25">
      <c r="A1767" s="17">
        <v>26766</v>
      </c>
      <c r="B1767" s="18" t="str">
        <f>HYPERLINK("https://nhilong.canglong.travinh.gov.vn/", "UBND Ủy ban nhân dân xã Nhị Long tỉnh Trà Vinh")</f>
        <v>UBND Ủy ban nhân dân xã Nhị Long tỉnh Trà Vinh</v>
      </c>
      <c r="C1767" s="19" t="s">
        <v>12</v>
      </c>
      <c r="D1767" s="21"/>
      <c r="E1767" s="20" t="s">
        <v>14</v>
      </c>
      <c r="F1767" s="20" t="s">
        <v>14</v>
      </c>
      <c r="G1767" s="20" t="s">
        <v>14</v>
      </c>
      <c r="H1767" s="20" t="s">
        <v>14</v>
      </c>
      <c r="I1767" s="20"/>
      <c r="J1767" s="20"/>
      <c r="K1767" s="20"/>
      <c r="L1767" s="20"/>
      <c r="M1767" s="20"/>
      <c r="N1767" s="20"/>
      <c r="O1767" s="20"/>
      <c r="P1767" s="20"/>
      <c r="Q1767" s="20"/>
    </row>
    <row r="1768" spans="1:17" x14ac:dyDescent="0.25">
      <c r="A1768" s="17">
        <v>26767</v>
      </c>
      <c r="B1768" s="18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1768" s="19" t="s">
        <v>12</v>
      </c>
      <c r="D1768" s="19" t="s">
        <v>13</v>
      </c>
      <c r="E1768" s="20" t="s">
        <v>14</v>
      </c>
      <c r="F1768" s="20" t="s">
        <v>14</v>
      </c>
      <c r="G1768" s="20" t="s">
        <v>14</v>
      </c>
      <c r="H1768" s="20" t="s">
        <v>15</v>
      </c>
      <c r="I1768" s="20"/>
      <c r="J1768" s="20"/>
      <c r="K1768" s="20"/>
      <c r="L1768" s="20"/>
      <c r="M1768" s="20"/>
      <c r="N1768" s="20"/>
      <c r="O1768" s="20"/>
      <c r="P1768" s="20"/>
      <c r="Q1768" s="20"/>
    </row>
    <row r="1769" spans="1:17" x14ac:dyDescent="0.25">
      <c r="A1769" s="17">
        <v>26768</v>
      </c>
      <c r="B1769" s="18" t="s">
        <v>170</v>
      </c>
      <c r="C1769" s="19" t="s">
        <v>12</v>
      </c>
      <c r="D1769" s="21"/>
      <c r="E1769" s="20" t="s">
        <v>14</v>
      </c>
      <c r="F1769" s="20" t="s">
        <v>14</v>
      </c>
      <c r="G1769" s="20" t="s">
        <v>14</v>
      </c>
      <c r="H1769" s="20" t="s">
        <v>14</v>
      </c>
      <c r="I1769" s="20"/>
      <c r="J1769" s="20"/>
      <c r="K1769" s="20"/>
      <c r="L1769" s="20"/>
      <c r="M1769" s="20"/>
      <c r="N1769" s="20"/>
      <c r="O1769" s="20"/>
      <c r="P1769" s="20"/>
      <c r="Q1769" s="20"/>
    </row>
    <row r="1770" spans="1:17" x14ac:dyDescent="0.25">
      <c r="A1770" s="17">
        <v>26769</v>
      </c>
      <c r="B1770" s="18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1770" s="19" t="s">
        <v>12</v>
      </c>
      <c r="D1770" s="19" t="s">
        <v>13</v>
      </c>
      <c r="E1770" s="20" t="s">
        <v>14</v>
      </c>
      <c r="F1770" s="20" t="s">
        <v>14</v>
      </c>
      <c r="G1770" s="20" t="s">
        <v>14</v>
      </c>
      <c r="H1770" s="20" t="s">
        <v>15</v>
      </c>
      <c r="I1770" s="20"/>
      <c r="J1770" s="20"/>
      <c r="K1770" s="20"/>
      <c r="L1770" s="20"/>
      <c r="M1770" s="20"/>
      <c r="N1770" s="20"/>
      <c r="O1770" s="20"/>
      <c r="P1770" s="20"/>
      <c r="Q1770" s="20"/>
    </row>
    <row r="1771" spans="1:17" x14ac:dyDescent="0.25">
      <c r="A1771" s="17">
        <v>26770</v>
      </c>
      <c r="B1771" s="18" t="str">
        <f>HYPERLINK("https://thanhba.phutho.gov.vn/ninhdan/Pages/index.aspx", "UBND Ủy ban nhân dân xã Ninh Dân tỉnh Phú Thọ")</f>
        <v>UBND Ủy ban nhân dân xã Ninh Dân tỉnh Phú Thọ</v>
      </c>
      <c r="C1771" s="19" t="s">
        <v>12</v>
      </c>
      <c r="D1771" s="21"/>
      <c r="E1771" s="20" t="s">
        <v>14</v>
      </c>
      <c r="F1771" s="20" t="s">
        <v>14</v>
      </c>
      <c r="G1771" s="20" t="s">
        <v>14</v>
      </c>
      <c r="H1771" s="20" t="s">
        <v>14</v>
      </c>
      <c r="I1771" s="20"/>
      <c r="J1771" s="20"/>
      <c r="K1771" s="20"/>
      <c r="L1771" s="20"/>
      <c r="M1771" s="20"/>
      <c r="N1771" s="20"/>
      <c r="O1771" s="20"/>
      <c r="P1771" s="20"/>
      <c r="Q1771" s="20"/>
    </row>
    <row r="1772" spans="1:17" x14ac:dyDescent="0.25">
      <c r="A1772" s="17">
        <v>26771</v>
      </c>
      <c r="B1772" s="18" t="str">
        <f>HYPERLINK("https://www.facebook.com/p/C%C3%B4ng-an-x%C3%A3-Ninh-Gia-%C4%90%E1%BB%A9c-Tr%E1%BB%8Dng-L%C3%A2m-%C4%90%E1%BB%93ng-02633699113-100083379758905/", "Công an xã Ninh Gia tỉnh Lâm Đồng")</f>
        <v>Công an xã Ninh Gia tỉnh Lâm Đồng</v>
      </c>
      <c r="C1772" s="19" t="s">
        <v>12</v>
      </c>
      <c r="D1772" s="19" t="s">
        <v>13</v>
      </c>
      <c r="E1772" s="20" t="s">
        <v>14</v>
      </c>
      <c r="F1772" s="20" t="s">
        <v>14</v>
      </c>
      <c r="G1772" s="20" t="s">
        <v>14</v>
      </c>
      <c r="H1772" s="20" t="s">
        <v>15</v>
      </c>
      <c r="I1772" s="20"/>
      <c r="J1772" s="20"/>
      <c r="K1772" s="20"/>
      <c r="L1772" s="20"/>
      <c r="M1772" s="20"/>
      <c r="N1772" s="20"/>
      <c r="O1772" s="20"/>
      <c r="P1772" s="20"/>
      <c r="Q1772" s="20"/>
    </row>
    <row r="1773" spans="1:17" x14ac:dyDescent="0.25">
      <c r="A1773" s="17">
        <v>26772</v>
      </c>
      <c r="B1773" s="18" t="str">
        <f>HYPERLINK("https://lamdong.gov.vn/sites/ductrong/hethongchinhtri/ubndhuyen/xa-thitran/SitePages/xa-ninh-gia.aspx", "UBND Ủy ban nhân dân xã Ninh Gia tỉnh Lâm Đồng")</f>
        <v>UBND Ủy ban nhân dân xã Ninh Gia tỉnh Lâm Đồng</v>
      </c>
      <c r="C1773" s="19" t="s">
        <v>12</v>
      </c>
      <c r="D1773" s="21"/>
      <c r="E1773" s="20" t="s">
        <v>14</v>
      </c>
      <c r="F1773" s="20" t="s">
        <v>14</v>
      </c>
      <c r="G1773" s="20" t="s">
        <v>14</v>
      </c>
      <c r="H1773" s="20" t="s">
        <v>14</v>
      </c>
      <c r="I1773" s="20"/>
      <c r="J1773" s="20"/>
      <c r="K1773" s="20"/>
      <c r="L1773" s="20"/>
      <c r="M1773" s="20"/>
      <c r="N1773" s="20"/>
      <c r="O1773" s="20"/>
      <c r="P1773" s="20"/>
      <c r="Q1773" s="20"/>
    </row>
    <row r="1774" spans="1:17" x14ac:dyDescent="0.25">
      <c r="A1774" s="17">
        <v>26773</v>
      </c>
      <c r="B1774" s="18" t="str">
        <f>HYPERLINK("https://www.facebook.com/p/C%C3%B4ng-an-x%C3%A3-Ninh-H%E1%BA%A3i-100078454072636/", "Công an xã Ninh Hải _x000D__x000D_
 _x000D__x000D_
  tỉnh Ninh Bình")</f>
        <v>Công an xã Ninh Hải _x000D__x000D_
 _x000D__x000D_
  tỉnh Ninh Bình</v>
      </c>
      <c r="C1774" s="19" t="s">
        <v>12</v>
      </c>
      <c r="D1774" s="19" t="s">
        <v>13</v>
      </c>
      <c r="E1774" s="20" t="s">
        <v>14</v>
      </c>
      <c r="F1774" s="20" t="s">
        <v>14</v>
      </c>
      <c r="G1774" s="20" t="s">
        <v>14</v>
      </c>
      <c r="H1774" s="20" t="s">
        <v>15</v>
      </c>
      <c r="I1774" s="20"/>
      <c r="J1774" s="20"/>
      <c r="K1774" s="20"/>
      <c r="L1774" s="20"/>
      <c r="M1774" s="20"/>
      <c r="N1774" s="20"/>
      <c r="O1774" s="20"/>
      <c r="P1774" s="20"/>
      <c r="Q1774" s="20"/>
    </row>
    <row r="1775" spans="1:17" x14ac:dyDescent="0.25">
      <c r="A1775" s="17">
        <v>26774</v>
      </c>
      <c r="B1775" s="18" t="str">
        <f>HYPERLINK("https://ninhhai.hoalu.ninhbinh.gov.vn/", "UBND Ủy ban nhân dân xã Ninh Hải _x000D__x000D_
 _x000D__x000D_
  tỉnh Ninh Bình")</f>
        <v>UBND Ủy ban nhân dân xã Ninh Hải _x000D__x000D_
 _x000D__x000D_
  tỉnh Ninh Bình</v>
      </c>
      <c r="C1775" s="19" t="s">
        <v>12</v>
      </c>
      <c r="D1775" s="21"/>
      <c r="E1775" s="20" t="s">
        <v>14</v>
      </c>
      <c r="F1775" s="20" t="s">
        <v>14</v>
      </c>
      <c r="G1775" s="20" t="s">
        <v>14</v>
      </c>
      <c r="H1775" s="20" t="s">
        <v>14</v>
      </c>
      <c r="I1775" s="20"/>
      <c r="J1775" s="20"/>
      <c r="K1775" s="20"/>
      <c r="L1775" s="20"/>
      <c r="M1775" s="20"/>
      <c r="N1775" s="20"/>
      <c r="O1775" s="20"/>
      <c r="P1775" s="20"/>
      <c r="Q1775" s="20"/>
    </row>
    <row r="1776" spans="1:17" x14ac:dyDescent="0.25">
      <c r="A1776" s="17">
        <v>26775</v>
      </c>
      <c r="B1776" s="18" t="str">
        <f>HYPERLINK("https://www.facebook.com/p/Tu%E1%BB%95i-tr%E1%BA%BB-C%C3%B4ng-an-huy%E1%BB%87n-L%E1%BB%99c-B%C3%ACnh-100063492099584/", "Công an xã Ninh Lộc _x000D__x000D_
 _x000D__x000D_
  tỉnh Ninh Bình")</f>
        <v>Công an xã Ninh Lộc _x000D__x000D_
 _x000D__x000D_
  tỉnh Ninh Bình</v>
      </c>
      <c r="C1776" s="19" t="s">
        <v>12</v>
      </c>
      <c r="D1776" s="19" t="s">
        <v>13</v>
      </c>
      <c r="E1776" s="20" t="s">
        <v>14</v>
      </c>
      <c r="F1776" s="20" t="s">
        <v>14</v>
      </c>
      <c r="G1776" s="20" t="s">
        <v>14</v>
      </c>
      <c r="H1776" s="20" t="s">
        <v>15</v>
      </c>
      <c r="I1776" s="20"/>
      <c r="J1776" s="20"/>
      <c r="K1776" s="20"/>
      <c r="L1776" s="20"/>
      <c r="M1776" s="20"/>
      <c r="N1776" s="20"/>
      <c r="O1776" s="20"/>
      <c r="P1776" s="20"/>
      <c r="Q1776" s="20"/>
    </row>
    <row r="1777" spans="1:17" x14ac:dyDescent="0.25">
      <c r="A1777" s="17">
        <v>26776</v>
      </c>
      <c r="B1777" s="18" t="str">
        <f>HYPERLINK("https://kimson.ninhbinh.gov.vn/gioi-thieu/xa-yen-loc", "UBND Ủy ban nhân dân xã Ninh Lộc _x000D__x000D_
 _x000D__x000D_
  tỉnh Ninh Bình")</f>
        <v>UBND Ủy ban nhân dân xã Ninh Lộc _x000D__x000D_
 _x000D__x000D_
  tỉnh Ninh Bình</v>
      </c>
      <c r="C1777" s="19" t="s">
        <v>12</v>
      </c>
      <c r="D1777" s="21"/>
      <c r="E1777" s="20" t="s">
        <v>14</v>
      </c>
      <c r="F1777" s="20" t="s">
        <v>14</v>
      </c>
      <c r="G1777" s="20" t="s">
        <v>14</v>
      </c>
      <c r="H1777" s="20" t="s">
        <v>14</v>
      </c>
      <c r="I1777" s="20"/>
      <c r="J1777" s="20"/>
      <c r="K1777" s="20"/>
      <c r="L1777" s="20"/>
      <c r="M1777" s="20"/>
      <c r="N1777" s="20"/>
      <c r="O1777" s="20"/>
      <c r="P1777" s="20"/>
      <c r="Q1777" s="20"/>
    </row>
    <row r="1778" spans="1:17" x14ac:dyDescent="0.25">
      <c r="A1778" s="17">
        <v>26777</v>
      </c>
      <c r="B1778" s="18" t="s">
        <v>334</v>
      </c>
      <c r="C1778" s="22" t="s">
        <v>14</v>
      </c>
      <c r="D1778" s="19" t="s">
        <v>13</v>
      </c>
      <c r="E1778" s="20" t="s">
        <v>14</v>
      </c>
      <c r="F1778" s="20" t="s">
        <v>14</v>
      </c>
      <c r="G1778" s="20" t="s">
        <v>14</v>
      </c>
      <c r="H1778" s="20" t="s">
        <v>15</v>
      </c>
      <c r="I1778" s="20"/>
      <c r="J1778" s="20"/>
      <c r="K1778" s="20"/>
      <c r="L1778" s="20"/>
      <c r="M1778" s="20"/>
      <c r="N1778" s="20"/>
      <c r="O1778" s="20"/>
      <c r="P1778" s="20"/>
      <c r="Q1778" s="20"/>
    </row>
    <row r="1779" spans="1:17" x14ac:dyDescent="0.25">
      <c r="A1779" s="17">
        <v>26778</v>
      </c>
      <c r="B1779" s="18" t="str">
        <f>HYPERLINK("https://baclieu.gov.vn/-/b%E1%BA%A1c-li%C3%AAu-ra-qu%C3%A2n-th%E1%BB%B1c-hi%E1%BB%87n-n%C4%83m-d%C3%A2n-v%E1%BA%ADn-kh%C3%A9o-t%E1%BA%A1i-x%C3%A3-ninh-qu%E1%BB%9Bi-a-huy%E1%BB%87n-h%E1%BB%93ng-d%C3%A2n", "UBND Ủy ban nhân dân xã Ninh Quới _x000D__x000D_
 _x000D__x000D_
  tỉnh Bạc Liêu")</f>
        <v>UBND Ủy ban nhân dân xã Ninh Quới _x000D__x000D_
 _x000D__x000D_
  tỉnh Bạc Liêu</v>
      </c>
      <c r="C1779" s="19" t="s">
        <v>12</v>
      </c>
      <c r="D1779" s="21"/>
      <c r="E1779" s="20" t="s">
        <v>14</v>
      </c>
      <c r="F1779" s="20" t="s">
        <v>14</v>
      </c>
      <c r="G1779" s="20" t="s">
        <v>14</v>
      </c>
      <c r="H1779" s="20" t="s">
        <v>14</v>
      </c>
      <c r="I1779" s="20"/>
      <c r="J1779" s="20"/>
      <c r="K1779" s="20"/>
      <c r="L1779" s="20"/>
      <c r="M1779" s="20"/>
      <c r="N1779" s="20"/>
      <c r="O1779" s="20"/>
      <c r="P1779" s="20"/>
      <c r="Q1779" s="20"/>
    </row>
    <row r="1780" spans="1:17" x14ac:dyDescent="0.25">
      <c r="A1780" s="17">
        <v>26779</v>
      </c>
      <c r="B1780" s="18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1780" s="19" t="s">
        <v>12</v>
      </c>
      <c r="D1780" s="19" t="s">
        <v>13</v>
      </c>
      <c r="E1780" s="20" t="s">
        <v>14</v>
      </c>
      <c r="F1780" s="20" t="s">
        <v>14</v>
      </c>
      <c r="G1780" s="20" t="s">
        <v>14</v>
      </c>
      <c r="H1780" s="20" t="s">
        <v>15</v>
      </c>
      <c r="I1780" s="20"/>
      <c r="J1780" s="20"/>
      <c r="K1780" s="20"/>
      <c r="L1780" s="20"/>
      <c r="M1780" s="20"/>
      <c r="N1780" s="20"/>
      <c r="O1780" s="20"/>
      <c r="P1780" s="20"/>
      <c r="Q1780" s="20"/>
    </row>
    <row r="1781" spans="1:17" x14ac:dyDescent="0.25">
      <c r="A1781" s="17">
        <v>26780</v>
      </c>
      <c r="B1781" s="18" t="str">
        <f>HYPERLINK("https://ninhthang.hoalu.ninhbinh.gov.vn/", "UBND Ủy ban nhân dân xã Ninh Thắng tỉnh Ninh Bình")</f>
        <v>UBND Ủy ban nhân dân xã Ninh Thắng tỉnh Ninh Bình</v>
      </c>
      <c r="C1781" s="19" t="s">
        <v>12</v>
      </c>
      <c r="D1781" s="21"/>
      <c r="E1781" s="20" t="s">
        <v>14</v>
      </c>
      <c r="F1781" s="20" t="s">
        <v>14</v>
      </c>
      <c r="G1781" s="20" t="s">
        <v>14</v>
      </c>
      <c r="H1781" s="20" t="s">
        <v>14</v>
      </c>
      <c r="I1781" s="20"/>
      <c r="J1781" s="20"/>
      <c r="K1781" s="20"/>
      <c r="L1781" s="20"/>
      <c r="M1781" s="20"/>
      <c r="N1781" s="20"/>
      <c r="O1781" s="20"/>
      <c r="P1781" s="20"/>
      <c r="Q1781" s="20"/>
    </row>
    <row r="1782" spans="1:17" x14ac:dyDescent="0.25">
      <c r="A1782" s="17">
        <v>26781</v>
      </c>
      <c r="B1782" s="18" t="s">
        <v>171</v>
      </c>
      <c r="C1782" s="22" t="s">
        <v>14</v>
      </c>
      <c r="D1782" s="19" t="s">
        <v>13</v>
      </c>
      <c r="E1782" s="20" t="s">
        <v>14</v>
      </c>
      <c r="F1782" s="20" t="s">
        <v>14</v>
      </c>
      <c r="G1782" s="20" t="s">
        <v>14</v>
      </c>
      <c r="H1782" s="20" t="s">
        <v>15</v>
      </c>
      <c r="I1782" s="20"/>
      <c r="J1782" s="20"/>
      <c r="K1782" s="20"/>
      <c r="L1782" s="20"/>
      <c r="M1782" s="20"/>
      <c r="N1782" s="20"/>
      <c r="O1782" s="20"/>
      <c r="P1782" s="20"/>
      <c r="Q1782" s="20"/>
    </row>
    <row r="1783" spans="1:17" x14ac:dyDescent="0.25">
      <c r="A1783" s="17">
        <v>26782</v>
      </c>
      <c r="B1783" s="18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1783" s="19" t="s">
        <v>12</v>
      </c>
      <c r="D1783" s="21"/>
      <c r="E1783" s="20" t="s">
        <v>14</v>
      </c>
      <c r="F1783" s="20" t="s">
        <v>14</v>
      </c>
      <c r="G1783" s="20" t="s">
        <v>14</v>
      </c>
      <c r="H1783" s="20" t="s">
        <v>14</v>
      </c>
      <c r="I1783" s="20"/>
      <c r="J1783" s="20"/>
      <c r="K1783" s="20"/>
      <c r="L1783" s="20"/>
      <c r="M1783" s="20"/>
      <c r="N1783" s="20"/>
      <c r="O1783" s="20"/>
      <c r="P1783" s="20"/>
      <c r="Q1783" s="20"/>
    </row>
    <row r="1784" spans="1:17" x14ac:dyDescent="0.25">
      <c r="A1784" s="17">
        <v>26783</v>
      </c>
      <c r="B1784" s="18" t="str">
        <f>HYPERLINK("https://www.facebook.com/61557566348490", "Công an xã Pá Ma Pha Khinh tỉnh Sơn La")</f>
        <v>Công an xã Pá Ma Pha Khinh tỉnh Sơn La</v>
      </c>
      <c r="C1784" s="19" t="s">
        <v>12</v>
      </c>
      <c r="D1784" s="19" t="s">
        <v>13</v>
      </c>
      <c r="E1784" s="20" t="s">
        <v>14</v>
      </c>
      <c r="F1784" s="20" t="s">
        <v>14</v>
      </c>
      <c r="G1784" s="20" t="s">
        <v>14</v>
      </c>
      <c r="H1784" s="20" t="s">
        <v>15</v>
      </c>
      <c r="I1784" s="20"/>
      <c r="J1784" s="20"/>
      <c r="K1784" s="20"/>
      <c r="L1784" s="20"/>
      <c r="M1784" s="20"/>
      <c r="N1784" s="20"/>
      <c r="O1784" s="20"/>
      <c r="P1784" s="20"/>
      <c r="Q1784" s="20"/>
    </row>
    <row r="1785" spans="1:17" x14ac:dyDescent="0.25">
      <c r="A1785" s="17">
        <v>26784</v>
      </c>
      <c r="B1785" s="18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1785" s="19" t="s">
        <v>12</v>
      </c>
      <c r="D1785" s="21"/>
      <c r="E1785" s="20" t="s">
        <v>14</v>
      </c>
      <c r="F1785" s="20" t="s">
        <v>14</v>
      </c>
      <c r="G1785" s="20" t="s">
        <v>14</v>
      </c>
      <c r="H1785" s="20" t="s">
        <v>14</v>
      </c>
      <c r="I1785" s="20"/>
      <c r="J1785" s="20"/>
      <c r="K1785" s="20"/>
      <c r="L1785" s="20"/>
      <c r="M1785" s="20"/>
      <c r="N1785" s="20"/>
      <c r="O1785" s="20"/>
      <c r="P1785" s="20"/>
      <c r="Q1785" s="20"/>
    </row>
    <row r="1786" spans="1:17" x14ac:dyDescent="0.25">
      <c r="A1786" s="17">
        <v>26785</v>
      </c>
      <c r="B1786" s="18" t="s">
        <v>172</v>
      </c>
      <c r="C1786" s="22" t="s">
        <v>14</v>
      </c>
      <c r="D1786" s="19" t="s">
        <v>13</v>
      </c>
      <c r="E1786" s="20" t="s">
        <v>14</v>
      </c>
      <c r="F1786" s="20" t="s">
        <v>14</v>
      </c>
      <c r="G1786" s="20" t="s">
        <v>14</v>
      </c>
      <c r="H1786" s="20" t="s">
        <v>15</v>
      </c>
      <c r="I1786" s="20"/>
      <c r="J1786" s="20"/>
      <c r="K1786" s="20"/>
      <c r="L1786" s="20"/>
      <c r="M1786" s="20"/>
      <c r="N1786" s="20"/>
      <c r="O1786" s="20"/>
      <c r="P1786" s="20"/>
      <c r="Q1786" s="20"/>
    </row>
    <row r="1787" spans="1:17" x14ac:dyDescent="0.25">
      <c r="A1787" s="17">
        <v>26786</v>
      </c>
      <c r="B1787" s="18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1787" s="19" t="s">
        <v>12</v>
      </c>
      <c r="D1787" s="21"/>
      <c r="E1787" s="20" t="s">
        <v>14</v>
      </c>
      <c r="F1787" s="20" t="s">
        <v>14</v>
      </c>
      <c r="G1787" s="20" t="s">
        <v>14</v>
      </c>
      <c r="H1787" s="20" t="s">
        <v>14</v>
      </c>
      <c r="I1787" s="20"/>
      <c r="J1787" s="20"/>
      <c r="K1787" s="20"/>
      <c r="L1787" s="20"/>
      <c r="M1787" s="20"/>
      <c r="N1787" s="20"/>
      <c r="O1787" s="20"/>
      <c r="P1787" s="20"/>
      <c r="Q1787" s="20"/>
    </row>
    <row r="1788" spans="1:17" x14ac:dyDescent="0.25">
      <c r="A1788" s="17">
        <v>26787</v>
      </c>
      <c r="B1788" s="18" t="str">
        <f>HYPERLINK("https://www.facebook.com/TuoiTreCongAnDienBien/", "Công an xã Pú Xi tỉnh Điện Biên")</f>
        <v>Công an xã Pú Xi tỉnh Điện Biên</v>
      </c>
      <c r="C1788" s="19" t="s">
        <v>12</v>
      </c>
      <c r="D1788" s="19" t="s">
        <v>13</v>
      </c>
      <c r="E1788" s="20" t="s">
        <v>14</v>
      </c>
      <c r="F1788" s="20" t="s">
        <v>14</v>
      </c>
      <c r="G1788" s="20" t="s">
        <v>14</v>
      </c>
      <c r="H1788" s="20" t="s">
        <v>15</v>
      </c>
      <c r="I1788" s="20"/>
      <c r="J1788" s="20"/>
      <c r="K1788" s="20"/>
      <c r="L1788" s="20"/>
      <c r="M1788" s="20"/>
      <c r="N1788" s="20"/>
      <c r="O1788" s="20"/>
      <c r="P1788" s="20"/>
      <c r="Q1788" s="20"/>
    </row>
    <row r="1789" spans="1:17" x14ac:dyDescent="0.25">
      <c r="A1789" s="17">
        <v>26788</v>
      </c>
      <c r="B1789" s="18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1789" s="19" t="s">
        <v>12</v>
      </c>
      <c r="D1789" s="21"/>
      <c r="E1789" s="20" t="s">
        <v>14</v>
      </c>
      <c r="F1789" s="20" t="s">
        <v>14</v>
      </c>
      <c r="G1789" s="20" t="s">
        <v>14</v>
      </c>
      <c r="H1789" s="20" t="s">
        <v>14</v>
      </c>
      <c r="I1789" s="20"/>
      <c r="J1789" s="20"/>
      <c r="K1789" s="20"/>
      <c r="L1789" s="20"/>
      <c r="M1789" s="20"/>
      <c r="N1789" s="20"/>
      <c r="O1789" s="20"/>
      <c r="P1789" s="20"/>
      <c r="Q1789" s="20"/>
    </row>
    <row r="1790" spans="1:17" x14ac:dyDescent="0.25">
      <c r="A1790" s="17">
        <v>26789</v>
      </c>
      <c r="B1790" s="18" t="str">
        <f>HYPERLINK("https://www.facebook.com/p/C%C3%B4ng-an-x%C3%A3-P%E1%BB%9D-T%C3%B3_Ia-Pa_Gia-Lai-100068309592169/", "Công an xã Pờ Tó_Ia Pa tỉnh Gia Lai")</f>
        <v>Công an xã Pờ Tó_Ia Pa tỉnh Gia Lai</v>
      </c>
      <c r="C1790" s="19" t="s">
        <v>12</v>
      </c>
      <c r="D1790" s="19" t="s">
        <v>13</v>
      </c>
      <c r="E1790" s="20" t="s">
        <v>14</v>
      </c>
      <c r="F1790" s="20" t="s">
        <v>14</v>
      </c>
      <c r="G1790" s="20" t="s">
        <v>14</v>
      </c>
      <c r="H1790" s="20" t="s">
        <v>15</v>
      </c>
      <c r="I1790" s="20"/>
      <c r="J1790" s="20"/>
      <c r="K1790" s="20"/>
      <c r="L1790" s="20"/>
      <c r="M1790" s="20"/>
      <c r="N1790" s="20"/>
      <c r="O1790" s="20"/>
      <c r="P1790" s="20"/>
      <c r="Q1790" s="20"/>
    </row>
    <row r="1791" spans="1:17" x14ac:dyDescent="0.25">
      <c r="A1791" s="17">
        <v>26790</v>
      </c>
      <c r="B1791" s="18" t="str">
        <f>HYPERLINK("https://iapa.gialai.gov.vn/getattachment/chuyen-muc/Van-ban/Van-ban-(3)/BC-12-signed-signed-signed-signed-2022-QUAN-LY-AN-TOAN-THUC-PHAM-NN-2022.pdf.aspx", "UBND Ủy ban nhân dân xã Pờ Tó_Ia Pa tỉnh Gia Lai")</f>
        <v>UBND Ủy ban nhân dân xã Pờ Tó_Ia Pa tỉnh Gia Lai</v>
      </c>
      <c r="C1791" s="19" t="s">
        <v>12</v>
      </c>
      <c r="D1791" s="21"/>
      <c r="E1791" s="20" t="s">
        <v>14</v>
      </c>
      <c r="F1791" s="20" t="s">
        <v>14</v>
      </c>
      <c r="G1791" s="20" t="s">
        <v>14</v>
      </c>
      <c r="H1791" s="20" t="s">
        <v>14</v>
      </c>
      <c r="I1791" s="20"/>
      <c r="J1791" s="20"/>
      <c r="K1791" s="20"/>
      <c r="L1791" s="20"/>
      <c r="M1791" s="20"/>
      <c r="N1791" s="20"/>
      <c r="O1791" s="20"/>
      <c r="P1791" s="20"/>
      <c r="Q1791" s="20"/>
    </row>
    <row r="1792" spans="1:17" x14ac:dyDescent="0.25">
      <c r="A1792" s="17">
        <v>26791</v>
      </c>
      <c r="B1792" s="18" t="str">
        <f>HYPERLINK("https://www.facebook.com/tuoitrecongansonla/", "Công an xã Phìn Hồ tỉnh Lai Châu")</f>
        <v>Công an xã Phìn Hồ tỉnh Lai Châu</v>
      </c>
      <c r="C1792" s="19" t="s">
        <v>12</v>
      </c>
      <c r="D1792" s="19" t="s">
        <v>13</v>
      </c>
      <c r="E1792" s="20" t="s">
        <v>14</v>
      </c>
      <c r="F1792" s="20" t="s">
        <v>14</v>
      </c>
      <c r="G1792" s="20" t="s">
        <v>14</v>
      </c>
      <c r="H1792" s="20" t="s">
        <v>15</v>
      </c>
      <c r="I1792" s="20"/>
      <c r="J1792" s="20"/>
      <c r="K1792" s="20"/>
      <c r="L1792" s="20"/>
      <c r="M1792" s="20"/>
      <c r="N1792" s="20"/>
      <c r="O1792" s="20"/>
      <c r="P1792" s="20"/>
      <c r="Q1792" s="20"/>
    </row>
    <row r="1793" spans="1:17" x14ac:dyDescent="0.25">
      <c r="A1793" s="17">
        <v>26792</v>
      </c>
      <c r="B1793" s="18" t="str">
        <f>HYPERLINK("https://sinho.laichau.gov.vn/", "UBND Ủy ban nhân dân xã Phìn Hồ tỉnh Lai Châu")</f>
        <v>UBND Ủy ban nhân dân xã Phìn Hồ tỉnh Lai Châu</v>
      </c>
      <c r="C1793" s="19" t="s">
        <v>12</v>
      </c>
      <c r="D1793" s="21"/>
      <c r="E1793" s="20" t="s">
        <v>14</v>
      </c>
      <c r="F1793" s="20" t="s">
        <v>14</v>
      </c>
      <c r="G1793" s="20" t="s">
        <v>14</v>
      </c>
      <c r="H1793" s="20" t="s">
        <v>14</v>
      </c>
      <c r="I1793" s="20"/>
      <c r="J1793" s="20"/>
      <c r="K1793" s="20"/>
      <c r="L1793" s="20"/>
      <c r="M1793" s="20"/>
      <c r="N1793" s="20"/>
      <c r="O1793" s="20"/>
      <c r="P1793" s="20"/>
      <c r="Q1793" s="20"/>
    </row>
    <row r="1794" spans="1:17" x14ac:dyDescent="0.25">
      <c r="A1794" s="17">
        <v>26793</v>
      </c>
      <c r="B1794" s="18" t="s">
        <v>173</v>
      </c>
      <c r="C1794" s="22" t="s">
        <v>14</v>
      </c>
      <c r="D1794" s="19" t="s">
        <v>13</v>
      </c>
      <c r="E1794" s="20" t="s">
        <v>14</v>
      </c>
      <c r="F1794" s="20" t="s">
        <v>14</v>
      </c>
      <c r="G1794" s="20" t="s">
        <v>14</v>
      </c>
      <c r="H1794" s="20" t="s">
        <v>15</v>
      </c>
      <c r="I1794" s="20"/>
      <c r="J1794" s="20"/>
      <c r="K1794" s="20"/>
      <c r="L1794" s="20"/>
      <c r="M1794" s="20"/>
      <c r="N1794" s="20"/>
      <c r="O1794" s="20"/>
      <c r="P1794" s="20"/>
      <c r="Q1794" s="20"/>
    </row>
    <row r="1795" spans="1:17" x14ac:dyDescent="0.25">
      <c r="A1795" s="17">
        <v>26794</v>
      </c>
      <c r="B1795" s="18" t="str">
        <f>HYPERLINK("https://huyennampo.dienbien.gov.vn/", "UBND Ủy ban nhân dân xã Phìn Hồ tỉnh Điện Biên")</f>
        <v>UBND Ủy ban nhân dân xã Phìn Hồ tỉnh Điện Biên</v>
      </c>
      <c r="C1795" s="19" t="s">
        <v>12</v>
      </c>
      <c r="D1795" s="21"/>
      <c r="E1795" s="20" t="s">
        <v>14</v>
      </c>
      <c r="F1795" s="20" t="s">
        <v>14</v>
      </c>
      <c r="G1795" s="20" t="s">
        <v>14</v>
      </c>
      <c r="H1795" s="20" t="s">
        <v>14</v>
      </c>
      <c r="I1795" s="20"/>
      <c r="J1795" s="20"/>
      <c r="K1795" s="20"/>
      <c r="L1795" s="20"/>
      <c r="M1795" s="20"/>
      <c r="N1795" s="20"/>
      <c r="O1795" s="20"/>
      <c r="P1795" s="20"/>
      <c r="Q1795" s="20"/>
    </row>
    <row r="1796" spans="1:17" x14ac:dyDescent="0.25">
      <c r="A1796" s="17">
        <v>26795</v>
      </c>
      <c r="B1796" s="18" t="s">
        <v>174</v>
      </c>
      <c r="C1796" s="22" t="s">
        <v>14</v>
      </c>
      <c r="D1796" s="19" t="s">
        <v>13</v>
      </c>
      <c r="E1796" s="20" t="s">
        <v>14</v>
      </c>
      <c r="F1796" s="20" t="s">
        <v>14</v>
      </c>
      <c r="G1796" s="20" t="s">
        <v>14</v>
      </c>
      <c r="H1796" s="20" t="s">
        <v>15</v>
      </c>
      <c r="I1796" s="20"/>
      <c r="J1796" s="20"/>
      <c r="K1796" s="20"/>
      <c r="L1796" s="20"/>
      <c r="M1796" s="20"/>
      <c r="N1796" s="20"/>
      <c r="O1796" s="20"/>
      <c r="P1796" s="20"/>
      <c r="Q1796" s="20"/>
    </row>
    <row r="1797" spans="1:17" x14ac:dyDescent="0.25">
      <c r="A1797" s="17">
        <v>26796</v>
      </c>
      <c r="B1797" s="18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1797" s="19" t="s">
        <v>12</v>
      </c>
      <c r="D1797" s="21"/>
      <c r="E1797" s="20" t="s">
        <v>14</v>
      </c>
      <c r="F1797" s="20" t="s">
        <v>14</v>
      </c>
      <c r="G1797" s="20" t="s">
        <v>14</v>
      </c>
      <c r="H1797" s="20" t="s">
        <v>14</v>
      </c>
      <c r="I1797" s="20"/>
      <c r="J1797" s="20"/>
      <c r="K1797" s="20"/>
      <c r="L1797" s="20"/>
      <c r="M1797" s="20"/>
      <c r="N1797" s="20"/>
      <c r="O1797" s="20"/>
      <c r="P1797" s="20"/>
      <c r="Q1797" s="20"/>
    </row>
    <row r="1798" spans="1:17" x14ac:dyDescent="0.25">
      <c r="A1798" s="17">
        <v>26797</v>
      </c>
      <c r="B1798" s="18" t="str">
        <f>HYPERLINK("https://www.facebook.com/tuoitreconganquangbinh/", "Công an xã Phù Hoá _x000D__x000D_
 _x000D__x000D_
  tỉnh Quảng Bình")</f>
        <v>Công an xã Phù Hoá _x000D__x000D_
 _x000D__x000D_
  tỉnh Quảng Bình</v>
      </c>
      <c r="C1798" s="19" t="s">
        <v>12</v>
      </c>
      <c r="D1798" s="19" t="s">
        <v>13</v>
      </c>
      <c r="E1798" s="20" t="s">
        <v>14</v>
      </c>
      <c r="F1798" s="20" t="s">
        <v>14</v>
      </c>
      <c r="G1798" s="20" t="s">
        <v>14</v>
      </c>
      <c r="H1798" s="20" t="s">
        <v>15</v>
      </c>
      <c r="I1798" s="20"/>
      <c r="J1798" s="20"/>
      <c r="K1798" s="20"/>
      <c r="L1798" s="20"/>
      <c r="M1798" s="20"/>
      <c r="N1798" s="20"/>
      <c r="O1798" s="20"/>
      <c r="P1798" s="20"/>
      <c r="Q1798" s="20"/>
    </row>
    <row r="1799" spans="1:17" x14ac:dyDescent="0.25">
      <c r="A1799" s="17">
        <v>26798</v>
      </c>
      <c r="B1799" s="18" t="str">
        <f>HYPERLINK("http://ubmt.quangbinh.gov.vn/3cms/xa-phu-hoa-huyen-quang-trach-da-long-trong-to-chuc-le-khanh-thanh-nha-vuot-lu-va-sinh-hoat-cong.htm", "UBND Ủy ban nhân dân xã Phù Hoá _x000D__x000D_
 _x000D__x000D_
  tỉnh Quảng Bình")</f>
        <v>UBND Ủy ban nhân dân xã Phù Hoá _x000D__x000D_
 _x000D__x000D_
  tỉnh Quảng Bình</v>
      </c>
      <c r="C1799" s="19" t="s">
        <v>12</v>
      </c>
      <c r="D1799" s="21"/>
      <c r="E1799" s="20" t="s">
        <v>14</v>
      </c>
      <c r="F1799" s="20" t="s">
        <v>14</v>
      </c>
      <c r="G1799" s="20" t="s">
        <v>14</v>
      </c>
      <c r="H1799" s="20" t="s">
        <v>14</v>
      </c>
      <c r="I1799" s="20"/>
      <c r="J1799" s="20"/>
      <c r="K1799" s="20"/>
      <c r="L1799" s="20"/>
      <c r="M1799" s="20"/>
      <c r="N1799" s="20"/>
      <c r="O1799" s="20"/>
      <c r="P1799" s="20"/>
      <c r="Q1799" s="20"/>
    </row>
    <row r="1800" spans="1:17" x14ac:dyDescent="0.25">
      <c r="A1800" s="17">
        <v>26799</v>
      </c>
      <c r="B1800" s="18" t="str">
        <f>HYPERLINK("https://www.facebook.com/p/Tu%E1%BB%95i-tr%E1%BA%BB-C%C3%B4ng-an-Th%C3%A1i-B%C3%ACnh-100068113789461/", "Công an xã Phù Linh _x000D__x000D_
 _x000D__x000D_
  thành phố Hà Nội")</f>
        <v>Công an xã Phù Linh _x000D__x000D_
 _x000D__x000D_
  thành phố Hà Nội</v>
      </c>
      <c r="C1800" s="19" t="s">
        <v>12</v>
      </c>
      <c r="D1800" s="19" t="s">
        <v>13</v>
      </c>
      <c r="E1800" s="20" t="s">
        <v>14</v>
      </c>
      <c r="F1800" s="20" t="s">
        <v>14</v>
      </c>
      <c r="G1800" s="20" t="s">
        <v>14</v>
      </c>
      <c r="H1800" s="20" t="s">
        <v>15</v>
      </c>
      <c r="I1800" s="20"/>
      <c r="J1800" s="20"/>
      <c r="K1800" s="20"/>
      <c r="L1800" s="20"/>
      <c r="M1800" s="20"/>
      <c r="N1800" s="20"/>
      <c r="O1800" s="20"/>
      <c r="P1800" s="20"/>
      <c r="Q1800" s="20"/>
    </row>
    <row r="1801" spans="1:17" x14ac:dyDescent="0.25">
      <c r="A1801" s="17">
        <v>26800</v>
      </c>
      <c r="B1801" s="18" t="str">
        <f>HYPERLINK("http://phulinh.socson.hanoi.gov.vn/uy-ban-nhan-dan", "UBND Ủy ban nhân dân xã Phù Linh _x000D__x000D_
 _x000D__x000D_
  thành phố Hà Nội")</f>
        <v>UBND Ủy ban nhân dân xã Phù Linh _x000D__x000D_
 _x000D__x000D_
  thành phố Hà Nội</v>
      </c>
      <c r="C1801" s="19" t="s">
        <v>12</v>
      </c>
      <c r="D1801" s="21"/>
      <c r="E1801" s="20" t="s">
        <v>14</v>
      </c>
      <c r="F1801" s="20" t="s">
        <v>14</v>
      </c>
      <c r="G1801" s="20" t="s">
        <v>14</v>
      </c>
      <c r="H1801" s="20" t="s">
        <v>14</v>
      </c>
      <c r="I1801" s="20"/>
      <c r="J1801" s="20"/>
      <c r="K1801" s="20"/>
      <c r="L1801" s="20"/>
      <c r="M1801" s="20"/>
      <c r="N1801" s="20"/>
      <c r="O1801" s="20"/>
      <c r="P1801" s="20"/>
      <c r="Q1801" s="20"/>
    </row>
    <row r="1802" spans="1:17" x14ac:dyDescent="0.25">
      <c r="A1802" s="17">
        <v>26801</v>
      </c>
      <c r="B1802" s="18" t="str">
        <f>HYPERLINK("https://www.facebook.com/p/C%C3%B4ng-an-x%C3%A3-Ph%C3%B9ng-H%C6%B0ng-Kho%C3%A1i-Ch%C3%A2u-100063678513770/", "Công an xã Phùng Hưng tỉnh Hưng Yên")</f>
        <v>Công an xã Phùng Hưng tỉnh Hưng Yên</v>
      </c>
      <c r="C1802" s="19" t="s">
        <v>12</v>
      </c>
      <c r="D1802" s="19" t="s">
        <v>13</v>
      </c>
      <c r="E1802" s="20" t="s">
        <v>14</v>
      </c>
      <c r="F1802" s="20" t="s">
        <v>14</v>
      </c>
      <c r="G1802" s="20" t="s">
        <v>14</v>
      </c>
      <c r="H1802" s="20" t="s">
        <v>15</v>
      </c>
      <c r="I1802" s="20"/>
      <c r="J1802" s="20"/>
      <c r="K1802" s="20"/>
      <c r="L1802" s="20"/>
      <c r="M1802" s="20"/>
      <c r="N1802" s="20"/>
      <c r="O1802" s="20"/>
      <c r="P1802" s="20"/>
      <c r="Q1802" s="20"/>
    </row>
    <row r="1803" spans="1:17" x14ac:dyDescent="0.25">
      <c r="A1803" s="17">
        <v>26802</v>
      </c>
      <c r="B1803" s="18" t="str">
        <f>HYPERLINK("https://congbao.hungyen.gov.vn/vbpq_hungyen.nsf/0E504D94C236E4BE472582AB001F9D05/$file/280.pdf", "UBND Ủy ban nhân dân xã Phùng Hưng tỉnh Hưng Yên")</f>
        <v>UBND Ủy ban nhân dân xã Phùng Hưng tỉnh Hưng Yên</v>
      </c>
      <c r="C1803" s="19" t="s">
        <v>12</v>
      </c>
      <c r="D1803" s="21"/>
      <c r="E1803" s="20" t="s">
        <v>14</v>
      </c>
      <c r="F1803" s="20" t="s">
        <v>14</v>
      </c>
      <c r="G1803" s="20" t="s">
        <v>14</v>
      </c>
      <c r="H1803" s="20" t="s">
        <v>14</v>
      </c>
      <c r="I1803" s="20"/>
      <c r="J1803" s="20"/>
      <c r="K1803" s="20"/>
      <c r="L1803" s="20"/>
      <c r="M1803" s="20"/>
      <c r="N1803" s="20"/>
      <c r="O1803" s="20"/>
      <c r="P1803" s="20"/>
      <c r="Q1803" s="20"/>
    </row>
    <row r="1804" spans="1:17" x14ac:dyDescent="0.25">
      <c r="A1804" s="17">
        <v>26803</v>
      </c>
      <c r="B1804" s="18" t="str">
        <f>HYPERLINK("https://www.facebook.com/conganxaphungminh15109/?locale=vi_VN", "Công an xã Phùng Minh tỉnh Thanh Hóa")</f>
        <v>Công an xã Phùng Minh tỉnh Thanh Hóa</v>
      </c>
      <c r="C1804" s="19" t="s">
        <v>12</v>
      </c>
      <c r="D1804" s="19" t="s">
        <v>13</v>
      </c>
      <c r="E1804" s="20" t="s">
        <v>14</v>
      </c>
      <c r="F1804" s="20" t="s">
        <v>14</v>
      </c>
      <c r="G1804" s="20" t="s">
        <v>14</v>
      </c>
      <c r="H1804" s="20" t="s">
        <v>15</v>
      </c>
      <c r="I1804" s="20"/>
      <c r="J1804" s="20"/>
      <c r="K1804" s="20"/>
      <c r="L1804" s="20"/>
      <c r="M1804" s="20"/>
      <c r="N1804" s="20"/>
      <c r="O1804" s="20"/>
      <c r="P1804" s="20"/>
      <c r="Q1804" s="20"/>
    </row>
    <row r="1805" spans="1:17" x14ac:dyDescent="0.25">
      <c r="A1805" s="17">
        <v>26804</v>
      </c>
      <c r="B1805" s="18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1805" s="19" t="s">
        <v>12</v>
      </c>
      <c r="D1805" s="21"/>
      <c r="E1805" s="20" t="s">
        <v>14</v>
      </c>
      <c r="F1805" s="20" t="s">
        <v>14</v>
      </c>
      <c r="G1805" s="20" t="s">
        <v>14</v>
      </c>
      <c r="H1805" s="20" t="s">
        <v>14</v>
      </c>
      <c r="I1805" s="20"/>
      <c r="J1805" s="20"/>
      <c r="K1805" s="20"/>
      <c r="L1805" s="20"/>
      <c r="M1805" s="20"/>
      <c r="N1805" s="20"/>
      <c r="O1805" s="20"/>
      <c r="P1805" s="20"/>
      <c r="Q1805" s="20"/>
    </row>
    <row r="1806" spans="1:17" x14ac:dyDescent="0.25">
      <c r="A1806" s="17">
        <v>26805</v>
      </c>
      <c r="B1806" s="18" t="str">
        <f>HYPERLINK("https://www.facebook.com/p/C%C3%B4ng-an-x%C3%A3-Ph%C3%B9ng-Nguy%C3%AAn-100070679190273/", "Công an xã Phùng Nguyên _x000D__x000D_
 _x000D__x000D_
  tỉnh Phú Thọ")</f>
        <v>Công an xã Phùng Nguyên _x000D__x000D_
 _x000D__x000D_
  tỉnh Phú Thọ</v>
      </c>
      <c r="C1806" s="19" t="s">
        <v>12</v>
      </c>
      <c r="D1806" s="19" t="s">
        <v>13</v>
      </c>
      <c r="E1806" s="20" t="s">
        <v>14</v>
      </c>
      <c r="F1806" s="20" t="s">
        <v>14</v>
      </c>
      <c r="G1806" s="20" t="s">
        <v>14</v>
      </c>
      <c r="H1806" s="20" t="s">
        <v>15</v>
      </c>
      <c r="I1806" s="20"/>
      <c r="J1806" s="20"/>
      <c r="K1806" s="20"/>
      <c r="L1806" s="20"/>
      <c r="M1806" s="20"/>
      <c r="N1806" s="20"/>
      <c r="O1806" s="20"/>
      <c r="P1806" s="20"/>
      <c r="Q1806" s="20"/>
    </row>
    <row r="1807" spans="1:17" x14ac:dyDescent="0.25">
      <c r="A1807" s="17">
        <v>26806</v>
      </c>
      <c r="B1807" s="18" t="str">
        <f>HYPERLINK("https://phungnguyen.lamthao.phutho.gov.vn/", "UBND Ủy ban nhân dân xã Phùng Nguyên _x000D__x000D_
 _x000D__x000D_
  tỉnh Phú Thọ")</f>
        <v>UBND Ủy ban nhân dân xã Phùng Nguyên _x000D__x000D_
 _x000D__x000D_
  tỉnh Phú Thọ</v>
      </c>
      <c r="C1807" s="19" t="s">
        <v>12</v>
      </c>
      <c r="D1807" s="21"/>
      <c r="E1807" s="20" t="s">
        <v>14</v>
      </c>
      <c r="F1807" s="20" t="s">
        <v>14</v>
      </c>
      <c r="G1807" s="20" t="s">
        <v>14</v>
      </c>
      <c r="H1807" s="20" t="s">
        <v>14</v>
      </c>
      <c r="I1807" s="20"/>
      <c r="J1807" s="20"/>
      <c r="K1807" s="20"/>
      <c r="L1807" s="20"/>
      <c r="M1807" s="20"/>
      <c r="N1807" s="20"/>
      <c r="O1807" s="20"/>
      <c r="P1807" s="20"/>
      <c r="Q1807" s="20"/>
    </row>
    <row r="1808" spans="1:17" x14ac:dyDescent="0.25">
      <c r="A1808" s="17">
        <v>26807</v>
      </c>
      <c r="B1808" s="18" t="str">
        <f>HYPERLINK("https://www.facebook.com/langhoaxaphuvan/", "Công an xã Phù Vân tỉnh Hà Nam")</f>
        <v>Công an xã Phù Vân tỉnh Hà Nam</v>
      </c>
      <c r="C1808" s="19" t="s">
        <v>12</v>
      </c>
      <c r="D1808" s="19" t="s">
        <v>13</v>
      </c>
      <c r="E1808" s="20" t="s">
        <v>14</v>
      </c>
      <c r="F1808" s="20" t="s">
        <v>14</v>
      </c>
      <c r="G1808" s="20" t="s">
        <v>14</v>
      </c>
      <c r="H1808" s="20" t="s">
        <v>15</v>
      </c>
      <c r="I1808" s="20"/>
      <c r="J1808" s="20"/>
      <c r="K1808" s="20"/>
      <c r="L1808" s="20"/>
      <c r="M1808" s="20"/>
      <c r="N1808" s="20"/>
      <c r="O1808" s="20"/>
      <c r="P1808" s="20"/>
      <c r="Q1808" s="20"/>
    </row>
    <row r="1809" spans="1:17" x14ac:dyDescent="0.25">
      <c r="A1809" s="17">
        <v>26808</v>
      </c>
      <c r="B1809" s="18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1809" s="19" t="s">
        <v>12</v>
      </c>
      <c r="D1809" s="21"/>
      <c r="E1809" s="20" t="s">
        <v>14</v>
      </c>
      <c r="F1809" s="20" t="s">
        <v>14</v>
      </c>
      <c r="G1809" s="20" t="s">
        <v>14</v>
      </c>
      <c r="H1809" s="20" t="s">
        <v>14</v>
      </c>
      <c r="I1809" s="20"/>
      <c r="J1809" s="20"/>
      <c r="K1809" s="20"/>
      <c r="L1809" s="20"/>
      <c r="M1809" s="20"/>
      <c r="N1809" s="20"/>
      <c r="O1809" s="20"/>
      <c r="P1809" s="20"/>
      <c r="Q1809" s="20"/>
    </row>
    <row r="1810" spans="1:17" x14ac:dyDescent="0.25">
      <c r="A1810" s="17">
        <v>26809</v>
      </c>
      <c r="B1810" s="18" t="str">
        <f>HYPERLINK("https://www.facebook.com/301215668049813", "Công an xã Phú Định _x000D__x000D_
 _x000D__x000D_
  tỉnh Quảng Bình")</f>
        <v>Công an xã Phú Định _x000D__x000D_
 _x000D__x000D_
  tỉnh Quảng Bình</v>
      </c>
      <c r="C1810" s="19" t="s">
        <v>12</v>
      </c>
      <c r="D1810" s="19" t="s">
        <v>13</v>
      </c>
      <c r="E1810" s="20" t="s">
        <v>14</v>
      </c>
      <c r="F1810" s="20" t="s">
        <v>14</v>
      </c>
      <c r="G1810" s="20" t="s">
        <v>14</v>
      </c>
      <c r="H1810" s="20" t="s">
        <v>15</v>
      </c>
      <c r="I1810" s="20"/>
      <c r="J1810" s="20"/>
      <c r="K1810" s="20"/>
      <c r="L1810" s="20"/>
      <c r="M1810" s="20"/>
      <c r="N1810" s="20"/>
      <c r="O1810" s="20"/>
      <c r="P1810" s="20"/>
      <c r="Q1810" s="20"/>
    </row>
    <row r="1811" spans="1:17" x14ac:dyDescent="0.25">
      <c r="A1811" s="17">
        <v>26810</v>
      </c>
      <c r="B1811" s="18" t="str">
        <f>HYPERLINK("https://botrach.quangbinh.gov.vn/chi-tiet-tin/-/view-article/1/1404469290797/1597731676594", "UBND Ủy ban nhân dân xã Phú Định _x000D__x000D_
 _x000D__x000D_
  tỉnh Quảng Bình")</f>
        <v>UBND Ủy ban nhân dân xã Phú Định _x000D__x000D_
 _x000D__x000D_
  tỉnh Quảng Bình</v>
      </c>
      <c r="C1811" s="19" t="s">
        <v>12</v>
      </c>
      <c r="D1811" s="21"/>
      <c r="E1811" s="20" t="s">
        <v>14</v>
      </c>
      <c r="F1811" s="20" t="s">
        <v>14</v>
      </c>
      <c r="G1811" s="20" t="s">
        <v>14</v>
      </c>
      <c r="H1811" s="20" t="s">
        <v>14</v>
      </c>
      <c r="I1811" s="20"/>
      <c r="J1811" s="20"/>
      <c r="K1811" s="20"/>
      <c r="L1811" s="20"/>
      <c r="M1811" s="20"/>
      <c r="N1811" s="20"/>
      <c r="O1811" s="20"/>
      <c r="P1811" s="20"/>
      <c r="Q1811" s="20"/>
    </row>
    <row r="1812" spans="1:17" x14ac:dyDescent="0.25">
      <c r="A1812" s="17">
        <v>26811</v>
      </c>
      <c r="B1812" s="18" t="str">
        <f>HYPERLINK("https://www.facebook.com/p/X%C3%A3-%C4%90o%C3%A0n-Ph%C3%BA-An-H%C3%B2a-Ch%C3%A2u-Th%C3%A0nh-B%E1%BA%BFn-Tre-100069227649016/", "Công an xã Phú An Hòa _x000D__x000D_
 _x000D__x000D_
  tỉnh Bến Tre")</f>
        <v>Công an xã Phú An Hòa _x000D__x000D_
 _x000D__x000D_
  tỉnh Bến Tre</v>
      </c>
      <c r="C1812" s="19" t="s">
        <v>12</v>
      </c>
      <c r="D1812" s="19" t="s">
        <v>13</v>
      </c>
      <c r="E1812" s="20" t="s">
        <v>14</v>
      </c>
      <c r="F1812" s="20" t="s">
        <v>14</v>
      </c>
      <c r="G1812" s="20" t="s">
        <v>14</v>
      </c>
      <c r="H1812" s="20" t="s">
        <v>15</v>
      </c>
      <c r="I1812" s="20"/>
      <c r="J1812" s="20"/>
      <c r="K1812" s="20"/>
      <c r="L1812" s="20"/>
      <c r="M1812" s="20"/>
      <c r="N1812" s="20"/>
      <c r="O1812" s="20"/>
      <c r="P1812" s="20"/>
      <c r="Q1812" s="20"/>
    </row>
    <row r="1813" spans="1:17" x14ac:dyDescent="0.25">
      <c r="A1813" s="17">
        <v>26812</v>
      </c>
      <c r="B1813" s="18" t="str">
        <f>HYPERLINK("http://phuanhoa.chauthanh.bentre.gov.vn/", "UBND Ủy ban nhân dân xã Phú An Hòa _x000D__x000D_
 _x000D__x000D_
  tỉnh Bến Tre")</f>
        <v>UBND Ủy ban nhân dân xã Phú An Hòa _x000D__x000D_
 _x000D__x000D_
  tỉnh Bến Tre</v>
      </c>
      <c r="C1813" s="19" t="s">
        <v>12</v>
      </c>
      <c r="D1813" s="21"/>
      <c r="E1813" s="20" t="s">
        <v>14</v>
      </c>
      <c r="F1813" s="20" t="s">
        <v>14</v>
      </c>
      <c r="G1813" s="20" t="s">
        <v>14</v>
      </c>
      <c r="H1813" s="20" t="s">
        <v>14</v>
      </c>
      <c r="I1813" s="20"/>
      <c r="J1813" s="20"/>
      <c r="K1813" s="20"/>
      <c r="L1813" s="20"/>
      <c r="M1813" s="20"/>
      <c r="N1813" s="20"/>
      <c r="O1813" s="20"/>
      <c r="P1813" s="20"/>
      <c r="Q1813" s="20"/>
    </row>
    <row r="1814" spans="1:17" x14ac:dyDescent="0.25">
      <c r="A1814" s="17">
        <v>26813</v>
      </c>
      <c r="B1814" s="18" t="str">
        <f>HYPERLINK("https://www.facebook.com/tuoitreconganBaVi/", "Công an xã Phú Cường thành phố Hà Nội")</f>
        <v>Công an xã Phú Cường thành phố Hà Nội</v>
      </c>
      <c r="C1814" s="19" t="s">
        <v>12</v>
      </c>
      <c r="D1814" s="19" t="s">
        <v>13</v>
      </c>
      <c r="E1814" s="20" t="s">
        <v>14</v>
      </c>
      <c r="F1814" s="20" t="s">
        <v>14</v>
      </c>
      <c r="G1814" s="20" t="s">
        <v>14</v>
      </c>
      <c r="H1814" s="20" t="s">
        <v>15</v>
      </c>
      <c r="I1814" s="20"/>
      <c r="J1814" s="20"/>
      <c r="K1814" s="20"/>
      <c r="L1814" s="20"/>
      <c r="M1814" s="20"/>
      <c r="N1814" s="20"/>
      <c r="O1814" s="20"/>
      <c r="P1814" s="20"/>
      <c r="Q1814" s="20"/>
    </row>
    <row r="1815" spans="1:17" x14ac:dyDescent="0.25">
      <c r="A1815" s="17">
        <v>26814</v>
      </c>
      <c r="B1815" s="18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1815" s="19" t="s">
        <v>12</v>
      </c>
      <c r="D1815" s="21"/>
      <c r="E1815" s="20" t="s">
        <v>14</v>
      </c>
      <c r="F1815" s="20" t="s">
        <v>14</v>
      </c>
      <c r="G1815" s="20" t="s">
        <v>14</v>
      </c>
      <c r="H1815" s="20" t="s">
        <v>14</v>
      </c>
      <c r="I1815" s="20"/>
      <c r="J1815" s="20"/>
      <c r="K1815" s="20"/>
      <c r="L1815" s="20"/>
      <c r="M1815" s="20"/>
      <c r="N1815" s="20"/>
      <c r="O1815" s="20"/>
      <c r="P1815" s="20"/>
      <c r="Q1815" s="20"/>
    </row>
    <row r="1816" spans="1:17" x14ac:dyDescent="0.25">
      <c r="A1816" s="17">
        <v>26815</v>
      </c>
      <c r="B1816" s="18" t="str">
        <f>HYPERLINK("https://www.facebook.com/p/C%C3%B4ng-an-x%C3%A3-Ph%C3%BAc-Kh%C3%A1nh-100069710019958/", "Công an xã Phúc Khánh _x000D__x000D_
 _x000D__x000D_
  tỉnh Phú Thọ")</f>
        <v>Công an xã Phúc Khánh _x000D__x000D_
 _x000D__x000D_
  tỉnh Phú Thọ</v>
      </c>
      <c r="C1816" s="19" t="s">
        <v>12</v>
      </c>
      <c r="D1816" s="19" t="s">
        <v>13</v>
      </c>
      <c r="E1816" s="20" t="s">
        <v>14</v>
      </c>
      <c r="F1816" s="20" t="s">
        <v>14</v>
      </c>
      <c r="G1816" s="20" t="s">
        <v>14</v>
      </c>
      <c r="H1816" s="20" t="s">
        <v>15</v>
      </c>
      <c r="I1816" s="20"/>
      <c r="J1816" s="20"/>
      <c r="K1816" s="20"/>
      <c r="L1816" s="20"/>
      <c r="M1816" s="20"/>
      <c r="N1816" s="20"/>
      <c r="O1816" s="20"/>
      <c r="P1816" s="20"/>
      <c r="Q1816" s="20"/>
    </row>
    <row r="1817" spans="1:17" x14ac:dyDescent="0.25">
      <c r="A1817" s="17">
        <v>26816</v>
      </c>
      <c r="B1817" s="18" t="str">
        <f>HYPERLINK("https://yenlap.phutho.gov.vn/khu-dinh-xa-phuc-khanh-to-chuc-ngay-hoi-dai-doan-ket-toan-dan-toc/", "UBND Ủy ban nhân dân xã Phúc Khánh _x000D__x000D_
 _x000D__x000D_
  tỉnh Phú Thọ")</f>
        <v>UBND Ủy ban nhân dân xã Phúc Khánh _x000D__x000D_
 _x000D__x000D_
  tỉnh Phú Thọ</v>
      </c>
      <c r="C1817" s="19" t="s">
        <v>12</v>
      </c>
      <c r="D1817" s="21"/>
      <c r="E1817" s="20" t="s">
        <v>14</v>
      </c>
      <c r="F1817" s="20" t="s">
        <v>14</v>
      </c>
      <c r="G1817" s="20" t="s">
        <v>14</v>
      </c>
      <c r="H1817" s="20" t="s">
        <v>14</v>
      </c>
      <c r="I1817" s="20"/>
      <c r="J1817" s="20"/>
      <c r="K1817" s="20"/>
      <c r="L1817" s="20"/>
      <c r="M1817" s="20"/>
      <c r="N1817" s="20"/>
      <c r="O1817" s="20"/>
      <c r="P1817" s="20"/>
      <c r="Q1817" s="20"/>
    </row>
    <row r="1818" spans="1:17" x14ac:dyDescent="0.25">
      <c r="A1818" s="17">
        <v>26817</v>
      </c>
      <c r="B1818" s="18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1818" s="19" t="s">
        <v>12</v>
      </c>
      <c r="D1818" s="19" t="s">
        <v>13</v>
      </c>
      <c r="E1818" s="20" t="s">
        <v>14</v>
      </c>
      <c r="F1818" s="20" t="s">
        <v>14</v>
      </c>
      <c r="G1818" s="20" t="s">
        <v>14</v>
      </c>
      <c r="H1818" s="20" t="s">
        <v>15</v>
      </c>
      <c r="I1818" s="20"/>
      <c r="J1818" s="20"/>
      <c r="K1818" s="20"/>
      <c r="L1818" s="20"/>
      <c r="M1818" s="20"/>
      <c r="N1818" s="20"/>
      <c r="O1818" s="20"/>
      <c r="P1818" s="20"/>
      <c r="Q1818" s="20"/>
    </row>
    <row r="1819" spans="1:17" x14ac:dyDescent="0.25">
      <c r="A1819" s="17">
        <v>26818</v>
      </c>
      <c r="B1819" s="18" t="str">
        <f>HYPERLINK("https://phucluong.daitu.thainguyen.gov.vn/", "UBND Ủy ban nhân dân xã Phúc Lương tỉnh Thái Nguyên")</f>
        <v>UBND Ủy ban nhân dân xã Phúc Lương tỉnh Thái Nguyên</v>
      </c>
      <c r="C1819" s="19" t="s">
        <v>12</v>
      </c>
      <c r="D1819" s="21"/>
      <c r="E1819" s="20" t="s">
        <v>14</v>
      </c>
      <c r="F1819" s="20" t="s">
        <v>14</v>
      </c>
      <c r="G1819" s="20" t="s">
        <v>14</v>
      </c>
      <c r="H1819" s="20" t="s">
        <v>14</v>
      </c>
      <c r="I1819" s="20"/>
      <c r="J1819" s="20"/>
      <c r="K1819" s="20"/>
      <c r="L1819" s="20"/>
      <c r="M1819" s="20"/>
      <c r="N1819" s="20"/>
      <c r="O1819" s="20"/>
      <c r="P1819" s="20"/>
      <c r="Q1819" s="20"/>
    </row>
    <row r="1820" spans="1:17" x14ac:dyDescent="0.25">
      <c r="A1820" s="17">
        <v>26819</v>
      </c>
      <c r="B1820" s="18" t="s">
        <v>175</v>
      </c>
      <c r="C1820" s="22" t="s">
        <v>14</v>
      </c>
      <c r="D1820" s="19" t="s">
        <v>13</v>
      </c>
      <c r="E1820" s="20" t="s">
        <v>14</v>
      </c>
      <c r="F1820" s="20" t="s">
        <v>14</v>
      </c>
      <c r="G1820" s="20" t="s">
        <v>14</v>
      </c>
      <c r="H1820" s="20" t="s">
        <v>15</v>
      </c>
      <c r="I1820" s="20"/>
      <c r="J1820" s="20"/>
      <c r="K1820" s="20"/>
      <c r="L1820" s="20"/>
      <c r="M1820" s="20"/>
      <c r="N1820" s="20"/>
      <c r="O1820" s="20"/>
      <c r="P1820" s="20"/>
      <c r="Q1820" s="20"/>
    </row>
    <row r="1821" spans="1:17" x14ac:dyDescent="0.25">
      <c r="A1821" s="17">
        <v>26820</v>
      </c>
      <c r="B1821" s="18" t="str">
        <f>HYPERLINK("https://yenbai.toaan.gov.vn/webcenter/portal/yenbai/chitiettin?dDocName=TAND059683", "UBND Ủy ban nhân dân xã Phúc Lợi tỉnh Yên Bái")</f>
        <v>UBND Ủy ban nhân dân xã Phúc Lợi tỉnh Yên Bái</v>
      </c>
      <c r="C1821" s="19" t="s">
        <v>12</v>
      </c>
      <c r="D1821" s="21"/>
      <c r="E1821" s="20" t="s">
        <v>14</v>
      </c>
      <c r="F1821" s="20" t="s">
        <v>14</v>
      </c>
      <c r="G1821" s="20" t="s">
        <v>14</v>
      </c>
      <c r="H1821" s="20" t="s">
        <v>14</v>
      </c>
      <c r="I1821" s="20"/>
      <c r="J1821" s="20"/>
      <c r="K1821" s="20"/>
      <c r="L1821" s="20"/>
      <c r="M1821" s="20"/>
      <c r="N1821" s="20"/>
      <c r="O1821" s="20"/>
      <c r="P1821" s="20"/>
      <c r="Q1821" s="20"/>
    </row>
    <row r="1822" spans="1:17" x14ac:dyDescent="0.25">
      <c r="A1822" s="17">
        <v>26821</v>
      </c>
      <c r="B1822" s="18" t="str">
        <f>HYPERLINK("https://www.facebook.com/Phucninhyensontuyenquang/", "Công an xã Phúc Ninh tỉnh Tuyên Quang")</f>
        <v>Công an xã Phúc Ninh tỉnh Tuyên Quang</v>
      </c>
      <c r="C1822" s="19" t="s">
        <v>12</v>
      </c>
      <c r="D1822" s="19" t="s">
        <v>13</v>
      </c>
      <c r="E1822" s="20" t="s">
        <v>14</v>
      </c>
      <c r="F1822" s="20" t="s">
        <v>14</v>
      </c>
      <c r="G1822" s="20" t="s">
        <v>14</v>
      </c>
      <c r="H1822" s="20" t="s">
        <v>15</v>
      </c>
      <c r="I1822" s="20"/>
      <c r="J1822" s="20"/>
      <c r="K1822" s="20"/>
      <c r="L1822" s="20"/>
      <c r="M1822" s="20"/>
      <c r="N1822" s="20"/>
      <c r="O1822" s="20"/>
      <c r="P1822" s="20"/>
      <c r="Q1822" s="20"/>
    </row>
    <row r="1823" spans="1:17" x14ac:dyDescent="0.25">
      <c r="A1823" s="17">
        <v>26822</v>
      </c>
      <c r="B1823" s="18" t="str">
        <f>HYPERLINK("https://phucninh.tuyenquang.gov.vn/", "UBND Ủy ban nhân dân xã Phúc Ninh tỉnh Tuyên Quang")</f>
        <v>UBND Ủy ban nhân dân xã Phúc Ninh tỉnh Tuyên Quang</v>
      </c>
      <c r="C1823" s="19" t="s">
        <v>12</v>
      </c>
      <c r="D1823" s="21"/>
      <c r="E1823" s="20" t="s">
        <v>14</v>
      </c>
      <c r="F1823" s="20" t="s">
        <v>14</v>
      </c>
      <c r="G1823" s="20" t="s">
        <v>14</v>
      </c>
      <c r="H1823" s="20" t="s">
        <v>14</v>
      </c>
      <c r="I1823" s="20"/>
      <c r="J1823" s="20"/>
      <c r="K1823" s="20"/>
      <c r="L1823" s="20"/>
      <c r="M1823" s="20"/>
      <c r="N1823" s="20"/>
      <c r="O1823" s="20"/>
      <c r="P1823" s="20"/>
      <c r="Q1823" s="20"/>
    </row>
    <row r="1824" spans="1:17" x14ac:dyDescent="0.25">
      <c r="A1824" s="17">
        <v>26823</v>
      </c>
      <c r="B1824" s="18" t="str">
        <f>HYPERLINK("https://www.facebook.com/p/C%C3%B4ng-an-x%C3%A3-Ph%C3%BAc-S%C6%A1n-Anh-S%C6%A1n-Ngh%E1%BB%87-An-100064636367905/", "Công an xã Phúc Sơn tỉnh Nghệ An")</f>
        <v>Công an xã Phúc Sơn tỉnh Nghệ An</v>
      </c>
      <c r="C1824" s="19" t="s">
        <v>12</v>
      </c>
      <c r="D1824" s="19" t="s">
        <v>13</v>
      </c>
      <c r="E1824" s="20" t="s">
        <v>14</v>
      </c>
      <c r="F1824" s="20" t="s">
        <v>14</v>
      </c>
      <c r="G1824" s="20" t="s">
        <v>14</v>
      </c>
      <c r="H1824" s="20" t="s">
        <v>15</v>
      </c>
      <c r="I1824" s="20"/>
      <c r="J1824" s="20"/>
      <c r="K1824" s="20"/>
      <c r="L1824" s="20"/>
      <c r="M1824" s="20"/>
      <c r="N1824" s="20"/>
      <c r="O1824" s="20"/>
      <c r="P1824" s="20"/>
      <c r="Q1824" s="20"/>
    </row>
    <row r="1825" spans="1:17" x14ac:dyDescent="0.25">
      <c r="A1825" s="17">
        <v>26824</v>
      </c>
      <c r="B1825" s="18" t="str">
        <f>HYPERLINK("https://phucson.anhson.nghean.gov.vn/", "UBND Ủy ban nhân dân xã Phúc Sơn tỉnh Nghệ An")</f>
        <v>UBND Ủy ban nhân dân xã Phúc Sơn tỉnh Nghệ An</v>
      </c>
      <c r="C1825" s="19" t="s">
        <v>12</v>
      </c>
      <c r="D1825" s="21"/>
      <c r="E1825" s="20" t="s">
        <v>14</v>
      </c>
      <c r="F1825" s="20" t="s">
        <v>14</v>
      </c>
      <c r="G1825" s="20" t="s">
        <v>14</v>
      </c>
      <c r="H1825" s="20" t="s">
        <v>14</v>
      </c>
      <c r="I1825" s="20"/>
      <c r="J1825" s="20"/>
      <c r="K1825" s="20"/>
      <c r="L1825" s="20"/>
      <c r="M1825" s="20"/>
      <c r="N1825" s="20"/>
      <c r="O1825" s="20"/>
      <c r="P1825" s="20"/>
      <c r="Q1825" s="20"/>
    </row>
    <row r="1826" spans="1:17" x14ac:dyDescent="0.25">
      <c r="A1826" s="17">
        <v>26825</v>
      </c>
      <c r="B1826" s="18" t="str">
        <f>HYPERLINK("https://www.facebook.com/p/C%C3%B4ng-an-x%C3%A3-Ph%C3%BAc-Than-Than-Uy%C3%AAn-Lai-Ch%C3%A2u-100078842047383/", "Công an xã Phúc Than tỉnh Lai Châu")</f>
        <v>Công an xã Phúc Than tỉnh Lai Châu</v>
      </c>
      <c r="C1826" s="19" t="s">
        <v>12</v>
      </c>
      <c r="D1826" s="19" t="s">
        <v>13</v>
      </c>
      <c r="E1826" s="20" t="s">
        <v>14</v>
      </c>
      <c r="F1826" s="20" t="s">
        <v>14</v>
      </c>
      <c r="G1826" s="20" t="s">
        <v>14</v>
      </c>
      <c r="H1826" s="20" t="s">
        <v>15</v>
      </c>
      <c r="I1826" s="20"/>
      <c r="J1826" s="20"/>
      <c r="K1826" s="20"/>
      <c r="L1826" s="20"/>
      <c r="M1826" s="20"/>
      <c r="N1826" s="20"/>
      <c r="O1826" s="20"/>
      <c r="P1826" s="20"/>
      <c r="Q1826" s="20"/>
    </row>
    <row r="1827" spans="1:17" x14ac:dyDescent="0.25">
      <c r="A1827" s="17">
        <v>26826</v>
      </c>
      <c r="B1827" s="18" t="str">
        <f>HYPERLINK("https://thanuyen.laichau.gov.vn/", "UBND Ủy ban nhân dân xã Phúc Than tỉnh Lai Châu")</f>
        <v>UBND Ủy ban nhân dân xã Phúc Than tỉnh Lai Châu</v>
      </c>
      <c r="C1827" s="19" t="s">
        <v>12</v>
      </c>
      <c r="D1827" s="21"/>
      <c r="E1827" s="20" t="s">
        <v>14</v>
      </c>
      <c r="F1827" s="20" t="s">
        <v>14</v>
      </c>
      <c r="G1827" s="20" t="s">
        <v>14</v>
      </c>
      <c r="H1827" s="20" t="s">
        <v>14</v>
      </c>
      <c r="I1827" s="20"/>
      <c r="J1827" s="20"/>
      <c r="K1827" s="20"/>
      <c r="L1827" s="20"/>
      <c r="M1827" s="20"/>
      <c r="N1827" s="20"/>
      <c r="O1827" s="20"/>
      <c r="P1827" s="20"/>
      <c r="Q1827" s="20"/>
    </row>
    <row r="1828" spans="1:17" x14ac:dyDescent="0.25">
      <c r="A1828" s="17">
        <v>26827</v>
      </c>
      <c r="B1828" s="18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1828" s="19" t="s">
        <v>12</v>
      </c>
      <c r="D1828" s="19" t="s">
        <v>13</v>
      </c>
      <c r="E1828" s="20" t="s">
        <v>14</v>
      </c>
      <c r="F1828" s="20" t="s">
        <v>14</v>
      </c>
      <c r="G1828" s="20" t="s">
        <v>14</v>
      </c>
      <c r="H1828" s="20" t="s">
        <v>15</v>
      </c>
      <c r="I1828" s="20"/>
      <c r="J1828" s="20"/>
      <c r="K1828" s="20"/>
      <c r="L1828" s="20"/>
      <c r="M1828" s="20"/>
      <c r="N1828" s="20"/>
      <c r="O1828" s="20"/>
      <c r="P1828" s="20"/>
      <c r="Q1828" s="20"/>
    </row>
    <row r="1829" spans="1:17" x14ac:dyDescent="0.25">
      <c r="A1829" s="17">
        <v>26828</v>
      </c>
      <c r="B1829" s="18" t="str">
        <f>HYPERLINK("http://phucxuan.thainguyencity.gov.vn/bo-may-to-chuc", "UBND Ủy ban nhân dân xã Phúc Xuân tỉnh Thái Nguyên")</f>
        <v>UBND Ủy ban nhân dân xã Phúc Xuân tỉnh Thái Nguyên</v>
      </c>
      <c r="C1829" s="19" t="s">
        <v>12</v>
      </c>
      <c r="D1829" s="21"/>
      <c r="E1829" s="20" t="s">
        <v>14</v>
      </c>
      <c r="F1829" s="20" t="s">
        <v>14</v>
      </c>
      <c r="G1829" s="20" t="s">
        <v>14</v>
      </c>
      <c r="H1829" s="20" t="s">
        <v>14</v>
      </c>
      <c r="I1829" s="20"/>
      <c r="J1829" s="20"/>
      <c r="K1829" s="20"/>
      <c r="L1829" s="20"/>
      <c r="M1829" s="20"/>
      <c r="N1829" s="20"/>
      <c r="O1829" s="20"/>
      <c r="P1829" s="20"/>
      <c r="Q1829" s="20"/>
    </row>
    <row r="1830" spans="1:17" x14ac:dyDescent="0.25">
      <c r="A1830" s="17">
        <v>26829</v>
      </c>
      <c r="B1830" s="18" t="s">
        <v>335</v>
      </c>
      <c r="C1830" s="22" t="s">
        <v>14</v>
      </c>
      <c r="D1830" s="19" t="s">
        <v>13</v>
      </c>
      <c r="E1830" s="20" t="s">
        <v>14</v>
      </c>
      <c r="F1830" s="20" t="s">
        <v>14</v>
      </c>
      <c r="G1830" s="20" t="s">
        <v>14</v>
      </c>
      <c r="H1830" s="20" t="s">
        <v>15</v>
      </c>
      <c r="I1830" s="20"/>
      <c r="J1830" s="20"/>
      <c r="K1830" s="20"/>
      <c r="L1830" s="20"/>
      <c r="M1830" s="20"/>
      <c r="N1830" s="20"/>
      <c r="O1830" s="20"/>
      <c r="P1830" s="20"/>
      <c r="Q1830" s="20"/>
    </row>
    <row r="1831" spans="1:17" x14ac:dyDescent="0.25">
      <c r="A1831" s="17">
        <v>26830</v>
      </c>
      <c r="B1831" s="18" t="str">
        <f>HYPERLINK("https://nhontrach.dongnai.gov.vn/Pages/gioithieu.aspx?CatID=70", "UBND Ủy ban nhân dân xã Phú Hữu _x000D__x000D_
 _x000D__x000D_
  tỉnh Đồng Nai")</f>
        <v>UBND Ủy ban nhân dân xã Phú Hữu _x000D__x000D_
 _x000D__x000D_
  tỉnh Đồng Nai</v>
      </c>
      <c r="C1831" s="19" t="s">
        <v>12</v>
      </c>
      <c r="D1831" s="21"/>
      <c r="E1831" s="20" t="s">
        <v>14</v>
      </c>
      <c r="F1831" s="20" t="s">
        <v>14</v>
      </c>
      <c r="G1831" s="20" t="s">
        <v>14</v>
      </c>
      <c r="H1831" s="20" t="s">
        <v>14</v>
      </c>
      <c r="I1831" s="20"/>
      <c r="J1831" s="20"/>
      <c r="K1831" s="20"/>
      <c r="L1831" s="20"/>
      <c r="M1831" s="20"/>
      <c r="N1831" s="20"/>
      <c r="O1831" s="20"/>
      <c r="P1831" s="20"/>
      <c r="Q1831" s="20"/>
    </row>
    <row r="1832" spans="1:17" x14ac:dyDescent="0.25">
      <c r="A1832" s="17">
        <v>26831</v>
      </c>
      <c r="B1832" s="18" t="str">
        <f>HYPERLINK("https://www.facebook.com/p/C%C3%B4ng-an-x%C3%A3-Ph%C3%BA-Ho%C3%A0-L%C6%B0%C6%A1ng-T%C3%A0i-B%E1%BA%AFc-Ninh-100082897110745/", "Công an xã Phú Hoà tỉnh Bắc Ninh")</f>
        <v>Công an xã Phú Hoà tỉnh Bắc Ninh</v>
      </c>
      <c r="C1832" s="19" t="s">
        <v>12</v>
      </c>
      <c r="D1832" s="19" t="s">
        <v>13</v>
      </c>
      <c r="E1832" s="20" t="s">
        <v>14</v>
      </c>
      <c r="F1832" s="20" t="s">
        <v>14</v>
      </c>
      <c r="G1832" s="20" t="s">
        <v>14</v>
      </c>
      <c r="H1832" s="20" t="s">
        <v>15</v>
      </c>
      <c r="I1832" s="20"/>
      <c r="J1832" s="20"/>
      <c r="K1832" s="20"/>
      <c r="L1832" s="20"/>
      <c r="M1832" s="20"/>
      <c r="N1832" s="20"/>
      <c r="O1832" s="20"/>
      <c r="P1832" s="20"/>
      <c r="Q1832" s="20"/>
    </row>
    <row r="1833" spans="1:17" x14ac:dyDescent="0.25">
      <c r="A1833" s="17">
        <v>26832</v>
      </c>
      <c r="B1833" s="18" t="str">
        <f>HYPERLINK("https://www.bacninh.gov.vn/web/xa-phu-hoa/uy-ban-nhan-dan", "UBND Ủy ban nhân dân xã Phú Hoà tỉnh Bắc Ninh")</f>
        <v>UBND Ủy ban nhân dân xã Phú Hoà tỉnh Bắc Ninh</v>
      </c>
      <c r="C1833" s="19" t="s">
        <v>12</v>
      </c>
      <c r="D1833" s="21"/>
      <c r="E1833" s="20" t="s">
        <v>14</v>
      </c>
      <c r="F1833" s="20" t="s">
        <v>14</v>
      </c>
      <c r="G1833" s="20" t="s">
        <v>14</v>
      </c>
      <c r="H1833" s="20" t="s">
        <v>14</v>
      </c>
      <c r="I1833" s="20"/>
      <c r="J1833" s="20"/>
      <c r="K1833" s="20"/>
      <c r="L1833" s="20"/>
      <c r="M1833" s="20"/>
      <c r="N1833" s="20"/>
      <c r="O1833" s="20"/>
      <c r="P1833" s="20"/>
      <c r="Q1833" s="20"/>
    </row>
    <row r="1834" spans="1:17" x14ac:dyDescent="0.25">
      <c r="A1834" s="17">
        <v>26833</v>
      </c>
      <c r="B1834" s="18" t="str">
        <f>HYPERLINK("https://www.facebook.com/p/C%C3%B4ng-an-x%C3%A3-Ph%C3%BA-L%C3%A2m-100081836477317/", "Công an xã Phú Lâm _x000D__x000D_
 _x000D__x000D_
  tỉnh Phú Thọ")</f>
        <v>Công an xã Phú Lâm _x000D__x000D_
 _x000D__x000D_
  tỉnh Phú Thọ</v>
      </c>
      <c r="C1834" s="19" t="s">
        <v>12</v>
      </c>
      <c r="D1834" s="19" t="s">
        <v>13</v>
      </c>
      <c r="E1834" s="20" t="s">
        <v>14</v>
      </c>
      <c r="F1834" s="20" t="s">
        <v>14</v>
      </c>
      <c r="G1834" s="20" t="s">
        <v>14</v>
      </c>
      <c r="H1834" s="20" t="s">
        <v>15</v>
      </c>
      <c r="I1834" s="20"/>
      <c r="J1834" s="20"/>
      <c r="K1834" s="20"/>
      <c r="L1834" s="20"/>
      <c r="M1834" s="20"/>
      <c r="N1834" s="20"/>
      <c r="O1834" s="20"/>
      <c r="P1834" s="20"/>
      <c r="Q1834" s="20"/>
    </row>
    <row r="1835" spans="1:17" x14ac:dyDescent="0.25">
      <c r="A1835" s="17">
        <v>26834</v>
      </c>
      <c r="B1835" s="18" t="str">
        <f>HYPERLINK("https://phulam.phutan.angiang.gov.vn/", "UBND Ủy ban nhân dân xã Phú Lâm _x000D__x000D_
 _x000D__x000D_
  tỉnh Phú Thọ")</f>
        <v>UBND Ủy ban nhân dân xã Phú Lâm _x000D__x000D_
 _x000D__x000D_
  tỉnh Phú Thọ</v>
      </c>
      <c r="C1835" s="19" t="s">
        <v>12</v>
      </c>
      <c r="D1835" s="21"/>
      <c r="E1835" s="20" t="s">
        <v>14</v>
      </c>
      <c r="F1835" s="20" t="s">
        <v>14</v>
      </c>
      <c r="G1835" s="20" t="s">
        <v>14</v>
      </c>
      <c r="H1835" s="20" t="s">
        <v>14</v>
      </c>
      <c r="I1835" s="20"/>
      <c r="J1835" s="20"/>
      <c r="K1835" s="20"/>
      <c r="L1835" s="20"/>
      <c r="M1835" s="20"/>
      <c r="N1835" s="20"/>
      <c r="O1835" s="20"/>
      <c r="P1835" s="20"/>
      <c r="Q1835" s="20"/>
    </row>
    <row r="1836" spans="1:17" x14ac:dyDescent="0.25">
      <c r="A1836" s="17">
        <v>26835</v>
      </c>
      <c r="B1836" s="18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36" s="19" t="s">
        <v>12</v>
      </c>
      <c r="D1836" s="19" t="s">
        <v>13</v>
      </c>
      <c r="E1836" s="20" t="s">
        <v>14</v>
      </c>
      <c r="F1836" s="20" t="s">
        <v>14</v>
      </c>
      <c r="G1836" s="20" t="s">
        <v>14</v>
      </c>
      <c r="H1836" s="20" t="s">
        <v>15</v>
      </c>
      <c r="I1836" s="20"/>
      <c r="J1836" s="20"/>
      <c r="K1836" s="20"/>
      <c r="L1836" s="20"/>
      <c r="M1836" s="20"/>
      <c r="N1836" s="20"/>
      <c r="O1836" s="20"/>
      <c r="P1836" s="20"/>
      <c r="Q1836" s="20"/>
    </row>
    <row r="1837" spans="1:17" x14ac:dyDescent="0.25">
      <c r="A1837" s="17">
        <v>26836</v>
      </c>
      <c r="B1837" s="18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37" s="19" t="s">
        <v>12</v>
      </c>
      <c r="D1837" s="21"/>
      <c r="E1837" s="20" t="s">
        <v>14</v>
      </c>
      <c r="F1837" s="20" t="s">
        <v>14</v>
      </c>
      <c r="G1837" s="20" t="s">
        <v>14</v>
      </c>
      <c r="H1837" s="20" t="s">
        <v>14</v>
      </c>
      <c r="I1837" s="20"/>
      <c r="J1837" s="20"/>
      <c r="K1837" s="20"/>
      <c r="L1837" s="20"/>
      <c r="M1837" s="20"/>
      <c r="N1837" s="20"/>
      <c r="O1837" s="20"/>
      <c r="P1837" s="20"/>
      <c r="Q1837" s="20"/>
    </row>
    <row r="1838" spans="1:17" x14ac:dyDescent="0.25">
      <c r="A1838" s="17">
        <v>26837</v>
      </c>
      <c r="B1838" s="18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38" s="19" t="s">
        <v>12</v>
      </c>
      <c r="D1838" s="19" t="s">
        <v>13</v>
      </c>
      <c r="E1838" s="20" t="s">
        <v>14</v>
      </c>
      <c r="F1838" s="20" t="s">
        <v>14</v>
      </c>
      <c r="G1838" s="20" t="s">
        <v>14</v>
      </c>
      <c r="H1838" s="20" t="s">
        <v>15</v>
      </c>
      <c r="I1838" s="20"/>
      <c r="J1838" s="20"/>
      <c r="K1838" s="20"/>
      <c r="L1838" s="20"/>
      <c r="M1838" s="20"/>
      <c r="N1838" s="20"/>
      <c r="O1838" s="20"/>
      <c r="P1838" s="20"/>
      <c r="Q1838" s="20"/>
    </row>
    <row r="1839" spans="1:17" x14ac:dyDescent="0.25">
      <c r="A1839" s="17">
        <v>26838</v>
      </c>
      <c r="B1839" s="18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39" s="19" t="s">
        <v>12</v>
      </c>
      <c r="D1839" s="21"/>
      <c r="E1839" s="20" t="s">
        <v>14</v>
      </c>
      <c r="F1839" s="20" t="s">
        <v>14</v>
      </c>
      <c r="G1839" s="20" t="s">
        <v>14</v>
      </c>
      <c r="H1839" s="20" t="s">
        <v>14</v>
      </c>
      <c r="I1839" s="20"/>
      <c r="J1839" s="20"/>
      <c r="K1839" s="20"/>
      <c r="L1839" s="20"/>
      <c r="M1839" s="20"/>
      <c r="N1839" s="20"/>
      <c r="O1839" s="20"/>
      <c r="P1839" s="20"/>
      <c r="Q1839" s="20"/>
    </row>
    <row r="1840" spans="1:17" x14ac:dyDescent="0.25">
      <c r="A1840" s="17">
        <v>26839</v>
      </c>
      <c r="B1840" s="18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40" s="19" t="s">
        <v>12</v>
      </c>
      <c r="D1840" s="19" t="s">
        <v>13</v>
      </c>
      <c r="E1840" s="20" t="s">
        <v>14</v>
      </c>
      <c r="F1840" s="20" t="s">
        <v>14</v>
      </c>
      <c r="G1840" s="20" t="s">
        <v>14</v>
      </c>
      <c r="H1840" s="20" t="s">
        <v>15</v>
      </c>
      <c r="I1840" s="20"/>
      <c r="J1840" s="20"/>
      <c r="K1840" s="20"/>
      <c r="L1840" s="20"/>
      <c r="M1840" s="20"/>
      <c r="N1840" s="20"/>
      <c r="O1840" s="20"/>
      <c r="P1840" s="20"/>
      <c r="Q1840" s="20"/>
    </row>
    <row r="1841" spans="1:17" x14ac:dyDescent="0.25">
      <c r="A1841" s="17">
        <v>26840</v>
      </c>
      <c r="B1841" s="18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41" s="19" t="s">
        <v>12</v>
      </c>
      <c r="D1841" s="21"/>
      <c r="E1841" s="20" t="s">
        <v>14</v>
      </c>
      <c r="F1841" s="20" t="s">
        <v>14</v>
      </c>
      <c r="G1841" s="20" t="s">
        <v>14</v>
      </c>
      <c r="H1841" s="20" t="s">
        <v>14</v>
      </c>
      <c r="I1841" s="20"/>
      <c r="J1841" s="20"/>
      <c r="K1841" s="20"/>
      <c r="L1841" s="20"/>
      <c r="M1841" s="20"/>
      <c r="N1841" s="20"/>
      <c r="O1841" s="20"/>
      <c r="P1841" s="20"/>
      <c r="Q1841" s="20"/>
    </row>
    <row r="1842" spans="1:17" x14ac:dyDescent="0.25">
      <c r="A1842" s="17">
        <v>26841</v>
      </c>
      <c r="B1842" s="18" t="str">
        <f>HYPERLINK("https://www.facebook.com/p/C%C3%B4ng-an-x%C3%A3-Ph%C3%BA-L%C3%A2m-C%C3%B4ng-an-Th%E1%BB%8B-x%C3%A3-Nghi-S%C6%A1n-100070199066753/", "Công an xã Phú Lâm _x000D__x000D_
 _x000D__x000D_
  tỉnh Thanh Hóa")</f>
        <v>Công an xã Phú Lâm _x000D__x000D_
 _x000D__x000D_
  tỉnh Thanh Hóa</v>
      </c>
      <c r="C1842" s="19" t="s">
        <v>12</v>
      </c>
      <c r="D1842" s="19" t="s">
        <v>13</v>
      </c>
      <c r="E1842" s="20" t="s">
        <v>14</v>
      </c>
      <c r="F1842" s="20" t="s">
        <v>14</v>
      </c>
      <c r="G1842" s="20" t="s">
        <v>14</v>
      </c>
      <c r="H1842" s="20" t="s">
        <v>15</v>
      </c>
      <c r="I1842" s="20"/>
      <c r="J1842" s="20"/>
      <c r="K1842" s="20"/>
      <c r="L1842" s="20"/>
      <c r="M1842" s="20"/>
      <c r="N1842" s="20"/>
      <c r="O1842" s="20"/>
      <c r="P1842" s="20"/>
      <c r="Q1842" s="20"/>
    </row>
    <row r="1843" spans="1:17" x14ac:dyDescent="0.25">
      <c r="A1843" s="17">
        <v>26842</v>
      </c>
      <c r="B1843" s="18" t="str">
        <f>HYPERLINK("https://phulam.phutan.angiang.gov.vn/", "UBND Ủy ban nhân dân xã Phú Lâm _x000D__x000D_
 _x000D__x000D_
  tỉnh Thanh Hóa")</f>
        <v>UBND Ủy ban nhân dân xã Phú Lâm _x000D__x000D_
 _x000D__x000D_
  tỉnh Thanh Hóa</v>
      </c>
      <c r="C1843" s="19" t="s">
        <v>12</v>
      </c>
      <c r="D1843" s="21"/>
      <c r="E1843" s="20" t="s">
        <v>14</v>
      </c>
      <c r="F1843" s="20" t="s">
        <v>14</v>
      </c>
      <c r="G1843" s="20" t="s">
        <v>14</v>
      </c>
      <c r="H1843" s="20" t="s">
        <v>14</v>
      </c>
      <c r="I1843" s="20"/>
      <c r="J1843" s="20"/>
      <c r="K1843" s="20"/>
      <c r="L1843" s="20"/>
      <c r="M1843" s="20"/>
      <c r="N1843" s="20"/>
      <c r="O1843" s="20"/>
      <c r="P1843" s="20"/>
      <c r="Q1843" s="20"/>
    </row>
    <row r="1844" spans="1:17" x14ac:dyDescent="0.25">
      <c r="A1844" s="17">
        <v>26843</v>
      </c>
      <c r="B1844" s="18" t="str">
        <f>HYPERLINK("https://www.facebook.com/p/C%C3%B4ng-an-x%C3%A3-Ph%C3%BA-L%E1%BB%99c-100064950303314/", "Công an xã Phú Lộc _x000D__x000D_
 _x000D__x000D_
  tỉnh Hà Tĩnh")</f>
        <v>Công an xã Phú Lộc _x000D__x000D_
 _x000D__x000D_
  tỉnh Hà Tĩnh</v>
      </c>
      <c r="C1844" s="19" t="s">
        <v>12</v>
      </c>
      <c r="D1844" s="19" t="s">
        <v>13</v>
      </c>
      <c r="E1844" s="20" t="s">
        <v>14</v>
      </c>
      <c r="F1844" s="20" t="s">
        <v>14</v>
      </c>
      <c r="G1844" s="20" t="s">
        <v>14</v>
      </c>
      <c r="H1844" s="20" t="s">
        <v>15</v>
      </c>
      <c r="I1844" s="20"/>
      <c r="J1844" s="20"/>
      <c r="K1844" s="20"/>
      <c r="L1844" s="20"/>
      <c r="M1844" s="20"/>
      <c r="N1844" s="20"/>
      <c r="O1844" s="20"/>
      <c r="P1844" s="20"/>
      <c r="Q1844" s="20"/>
    </row>
    <row r="1845" spans="1:17" x14ac:dyDescent="0.25">
      <c r="A1845" s="17">
        <v>26844</v>
      </c>
      <c r="B1845" s="18" t="str">
        <f>HYPERLINK("https://hscvcl.hatinh.gov.vn/canloc/vbpq.nsf/04CCC108F234E42147258440000FB68E/$file/T%E1%BB%9D%20tr%C3%ACnh%20t%C3%B4n%20t%E1%BA%A1o%20nh%C3%A0%20th%E1%BB%9D%20h%E1%BB%8D%20%C4%91%E1%BA%ADu.doc", "UBND Ủy ban nhân dân xã Phú Lộc _x000D__x000D_
 _x000D__x000D_
  tỉnh Hà Tĩnh")</f>
        <v>UBND Ủy ban nhân dân xã Phú Lộc _x000D__x000D_
 _x000D__x000D_
  tỉnh Hà Tĩnh</v>
      </c>
      <c r="C1845" s="19" t="s">
        <v>12</v>
      </c>
      <c r="D1845" s="21"/>
      <c r="E1845" s="20" t="s">
        <v>14</v>
      </c>
      <c r="F1845" s="20" t="s">
        <v>14</v>
      </c>
      <c r="G1845" s="20" t="s">
        <v>14</v>
      </c>
      <c r="H1845" s="20" t="s">
        <v>14</v>
      </c>
      <c r="I1845" s="20"/>
      <c r="J1845" s="20"/>
      <c r="K1845" s="20"/>
      <c r="L1845" s="20"/>
      <c r="M1845" s="20"/>
      <c r="N1845" s="20"/>
      <c r="O1845" s="20"/>
      <c r="P1845" s="20"/>
      <c r="Q1845" s="20"/>
    </row>
    <row r="1846" spans="1:17" x14ac:dyDescent="0.25">
      <c r="A1846" s="17">
        <v>26845</v>
      </c>
      <c r="B1846" s="18" t="str">
        <f>HYPERLINK("https://www.facebook.com/1071381639954734", "Công an xã Phú Lộc tỉnh Thanh Hóa")</f>
        <v>Công an xã Phú Lộc tỉnh Thanh Hóa</v>
      </c>
      <c r="C1846" s="19" t="s">
        <v>12</v>
      </c>
      <c r="D1846" s="19" t="s">
        <v>13</v>
      </c>
      <c r="E1846" s="20" t="s">
        <v>14</v>
      </c>
      <c r="F1846" s="20" t="s">
        <v>14</v>
      </c>
      <c r="G1846" s="20" t="s">
        <v>14</v>
      </c>
      <c r="H1846" s="20" t="s">
        <v>15</v>
      </c>
      <c r="I1846" s="20"/>
      <c r="J1846" s="20"/>
      <c r="K1846" s="20"/>
      <c r="L1846" s="20"/>
      <c r="M1846" s="20"/>
      <c r="N1846" s="20"/>
      <c r="O1846" s="20"/>
      <c r="P1846" s="20"/>
      <c r="Q1846" s="20"/>
    </row>
    <row r="1847" spans="1:17" x14ac:dyDescent="0.25">
      <c r="A1847" s="17">
        <v>26846</v>
      </c>
      <c r="B1847" s="18" t="str">
        <f>HYPERLINK("https://nhoquan.ninhbinh.gov.vn/xa-phu-loc", "UBND Ủy ban nhân dân xã Phú Lộc tỉnh Thanh Hóa")</f>
        <v>UBND Ủy ban nhân dân xã Phú Lộc tỉnh Thanh Hóa</v>
      </c>
      <c r="C1847" s="19" t="s">
        <v>12</v>
      </c>
      <c r="D1847" s="21"/>
      <c r="E1847" s="20" t="s">
        <v>14</v>
      </c>
      <c r="F1847" s="20" t="s">
        <v>14</v>
      </c>
      <c r="G1847" s="20" t="s">
        <v>14</v>
      </c>
      <c r="H1847" s="20" t="s">
        <v>14</v>
      </c>
      <c r="I1847" s="20"/>
      <c r="J1847" s="20"/>
      <c r="K1847" s="20"/>
      <c r="L1847" s="20"/>
      <c r="M1847" s="20"/>
      <c r="N1847" s="20"/>
      <c r="O1847" s="20"/>
      <c r="P1847" s="20"/>
      <c r="Q1847" s="20"/>
    </row>
    <row r="1848" spans="1:17" x14ac:dyDescent="0.25">
      <c r="A1848" s="17">
        <v>26847</v>
      </c>
      <c r="B1848" s="18" t="str">
        <f>HYPERLINK("https://www.facebook.com/p/C%C3%B4ng-an-x%C3%A3-Ph%C3%BA-Long-100069587830858/", "Công an xã Phú Long _x000D__x000D_
 _x000D__x000D_
  tỉnh Bến Tre")</f>
        <v>Công an xã Phú Long _x000D__x000D_
 _x000D__x000D_
  tỉnh Bến Tre</v>
      </c>
      <c r="C1848" s="19" t="s">
        <v>12</v>
      </c>
      <c r="D1848" s="19" t="s">
        <v>13</v>
      </c>
      <c r="E1848" s="20" t="s">
        <v>14</v>
      </c>
      <c r="F1848" s="20" t="s">
        <v>14</v>
      </c>
      <c r="G1848" s="20" t="s">
        <v>14</v>
      </c>
      <c r="H1848" s="20" t="s">
        <v>15</v>
      </c>
      <c r="I1848" s="20"/>
      <c r="J1848" s="20"/>
      <c r="K1848" s="20"/>
      <c r="L1848" s="20"/>
      <c r="M1848" s="20"/>
      <c r="N1848" s="20"/>
      <c r="O1848" s="20"/>
      <c r="P1848" s="20"/>
      <c r="Q1848" s="20"/>
    </row>
    <row r="1849" spans="1:17" x14ac:dyDescent="0.25">
      <c r="A1849" s="17">
        <v>26848</v>
      </c>
      <c r="B1849" s="18" t="str">
        <f>HYPERLINK("https://binhdai.bentre.gov.vn/phulong/Lists/ThongTinCanBiet/DispForm.aspx?ID=8", "UBND Ủy ban nhân dân xã Phú Long _x000D__x000D_
 _x000D__x000D_
  tỉnh Bến Tre")</f>
        <v>UBND Ủy ban nhân dân xã Phú Long _x000D__x000D_
 _x000D__x000D_
  tỉnh Bến Tre</v>
      </c>
      <c r="C1849" s="19" t="s">
        <v>12</v>
      </c>
      <c r="D1849" s="21"/>
      <c r="E1849" s="20" t="s">
        <v>14</v>
      </c>
      <c r="F1849" s="20" t="s">
        <v>14</v>
      </c>
      <c r="G1849" s="20" t="s">
        <v>14</v>
      </c>
      <c r="H1849" s="20" t="s">
        <v>14</v>
      </c>
      <c r="I1849" s="20"/>
      <c r="J1849" s="20"/>
      <c r="K1849" s="20"/>
      <c r="L1849" s="20"/>
      <c r="M1849" s="20"/>
      <c r="N1849" s="20"/>
      <c r="O1849" s="20"/>
      <c r="P1849" s="20"/>
      <c r="Q1849" s="20"/>
    </row>
    <row r="1850" spans="1:17" x14ac:dyDescent="0.25">
      <c r="A1850" s="17">
        <v>26849</v>
      </c>
      <c r="B1850" s="18" t="str">
        <f>HYPERLINK("https://www.facebook.com/p/C%C3%B4ng-an-x%C3%A3-Ph%C3%BA-Long-100069587830858/", "Công an xã Phú Long _x000D__x000D_
 _x000D__x000D_
  tỉnh Bến Tre")</f>
        <v>Công an xã Phú Long _x000D__x000D_
 _x000D__x000D_
  tỉnh Bến Tre</v>
      </c>
      <c r="C1850" s="19" t="s">
        <v>12</v>
      </c>
      <c r="D1850" s="19" t="s">
        <v>13</v>
      </c>
      <c r="E1850" s="20" t="s">
        <v>14</v>
      </c>
      <c r="F1850" s="20" t="s">
        <v>14</v>
      </c>
      <c r="G1850" s="20" t="s">
        <v>14</v>
      </c>
      <c r="H1850" s="20" t="s">
        <v>15</v>
      </c>
      <c r="I1850" s="20"/>
      <c r="J1850" s="20"/>
      <c r="K1850" s="20"/>
      <c r="L1850" s="20"/>
      <c r="M1850" s="20"/>
      <c r="N1850" s="20"/>
      <c r="O1850" s="20"/>
      <c r="P1850" s="20"/>
      <c r="Q1850" s="20"/>
    </row>
    <row r="1851" spans="1:17" x14ac:dyDescent="0.25">
      <c r="A1851" s="17">
        <v>26850</v>
      </c>
      <c r="B1851" s="18" t="str">
        <f>HYPERLINK("https://binhdai.bentre.gov.vn/phulong/Lists/ThongTinCanBiet/DispForm.aspx?ID=8", "UBND Ủy ban nhân dân xã Phú Long _x000D__x000D_
 _x000D__x000D_
  tỉnh Bến Tre")</f>
        <v>UBND Ủy ban nhân dân xã Phú Long _x000D__x000D_
 _x000D__x000D_
  tỉnh Bến Tre</v>
      </c>
      <c r="C1851" s="19" t="s">
        <v>12</v>
      </c>
      <c r="D1851" s="21"/>
      <c r="E1851" s="20" t="s">
        <v>14</v>
      </c>
      <c r="F1851" s="20" t="s">
        <v>14</v>
      </c>
      <c r="G1851" s="20" t="s">
        <v>14</v>
      </c>
      <c r="H1851" s="20" t="s">
        <v>14</v>
      </c>
      <c r="I1851" s="20"/>
      <c r="J1851" s="20"/>
      <c r="K1851" s="20"/>
      <c r="L1851" s="20"/>
      <c r="M1851" s="20"/>
      <c r="N1851" s="20"/>
      <c r="O1851" s="20"/>
      <c r="P1851" s="20"/>
      <c r="Q1851" s="20"/>
    </row>
    <row r="1852" spans="1:17" x14ac:dyDescent="0.25">
      <c r="A1852" s="17">
        <v>26851</v>
      </c>
      <c r="B1852" s="18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1852" s="19" t="s">
        <v>12</v>
      </c>
      <c r="D1852" s="19" t="s">
        <v>13</v>
      </c>
      <c r="E1852" s="20" t="s">
        <v>14</v>
      </c>
      <c r="F1852" s="20" t="s">
        <v>14</v>
      </c>
      <c r="G1852" s="20" t="s">
        <v>14</v>
      </c>
      <c r="H1852" s="20" t="s">
        <v>15</v>
      </c>
      <c r="I1852" s="20"/>
      <c r="J1852" s="20"/>
      <c r="K1852" s="20"/>
      <c r="L1852" s="20"/>
      <c r="M1852" s="20"/>
      <c r="N1852" s="20"/>
      <c r="O1852" s="20"/>
      <c r="P1852" s="20"/>
      <c r="Q1852" s="20"/>
    </row>
    <row r="1853" spans="1:17" x14ac:dyDescent="0.25">
      <c r="A1853" s="17">
        <v>26852</v>
      </c>
      <c r="B1853" s="18" t="str">
        <f>HYPERLINK("https://tanphuoc.tiengiang.gov.vn/ubnd-xa-phu-my", "UBND Ủy ban nhân dân xã Phú Mỹ tỉnh TIỀN GIANG")</f>
        <v>UBND Ủy ban nhân dân xã Phú Mỹ tỉnh TIỀN GIANG</v>
      </c>
      <c r="C1853" s="19" t="s">
        <v>12</v>
      </c>
      <c r="D1853" s="21"/>
      <c r="E1853" s="20" t="s">
        <v>14</v>
      </c>
      <c r="F1853" s="20" t="s">
        <v>14</v>
      </c>
      <c r="G1853" s="20" t="s">
        <v>14</v>
      </c>
      <c r="H1853" s="20" t="s">
        <v>14</v>
      </c>
      <c r="I1853" s="20"/>
      <c r="J1853" s="20"/>
      <c r="K1853" s="20"/>
      <c r="L1853" s="20"/>
      <c r="M1853" s="20"/>
      <c r="N1853" s="20"/>
      <c r="O1853" s="20"/>
      <c r="P1853" s="20"/>
      <c r="Q1853" s="20"/>
    </row>
    <row r="1854" spans="1:17" x14ac:dyDescent="0.25">
      <c r="A1854" s="17">
        <v>26853</v>
      </c>
      <c r="B1854" s="18" t="str">
        <f>HYPERLINK("https://www.facebook.com/p/C%C3%B4ng-an-x%C3%A3-Ph%C3%BA-Nghi%C3%AAm-100058870478302/", "Công an xã Phú Nghiêm _x000D__x000D_
 _x000D__x000D_
  tỉnh Thanh Hóa")</f>
        <v>Công an xã Phú Nghiêm _x000D__x000D_
 _x000D__x000D_
  tỉnh Thanh Hóa</v>
      </c>
      <c r="C1854" s="19" t="s">
        <v>12</v>
      </c>
      <c r="D1854" s="19" t="s">
        <v>13</v>
      </c>
      <c r="E1854" s="20" t="s">
        <v>14</v>
      </c>
      <c r="F1854" s="20" t="s">
        <v>14</v>
      </c>
      <c r="G1854" s="20" t="s">
        <v>14</v>
      </c>
      <c r="H1854" s="20" t="s">
        <v>15</v>
      </c>
      <c r="I1854" s="20"/>
      <c r="J1854" s="20"/>
      <c r="K1854" s="20"/>
      <c r="L1854" s="20"/>
      <c r="M1854" s="20"/>
      <c r="N1854" s="20"/>
      <c r="O1854" s="20"/>
      <c r="P1854" s="20"/>
      <c r="Q1854" s="20"/>
    </row>
    <row r="1855" spans="1:17" x14ac:dyDescent="0.25">
      <c r="A1855" s="17">
        <v>26854</v>
      </c>
      <c r="B1855" s="18" t="str">
        <f>HYPERLINK("https://phunghiem.quanhoa.thanhhoa.gov.vn/", "UBND Ủy ban nhân dân xã Phú Nghiêm _x000D__x000D_
 _x000D__x000D_
  tỉnh Thanh Hóa")</f>
        <v>UBND Ủy ban nhân dân xã Phú Nghiêm _x000D__x000D_
 _x000D__x000D_
  tỉnh Thanh Hóa</v>
      </c>
      <c r="C1855" s="19" t="s">
        <v>12</v>
      </c>
      <c r="D1855" s="21"/>
      <c r="E1855" s="20" t="s">
        <v>14</v>
      </c>
      <c r="F1855" s="20" t="s">
        <v>14</v>
      </c>
      <c r="G1855" s="20" t="s">
        <v>14</v>
      </c>
      <c r="H1855" s="20" t="s">
        <v>14</v>
      </c>
      <c r="I1855" s="20"/>
      <c r="J1855" s="20"/>
      <c r="K1855" s="20"/>
      <c r="L1855" s="20"/>
      <c r="M1855" s="20"/>
      <c r="N1855" s="20"/>
      <c r="O1855" s="20"/>
      <c r="P1855" s="20"/>
      <c r="Q1855" s="20"/>
    </row>
    <row r="1856" spans="1:17" x14ac:dyDescent="0.25">
      <c r="A1856" s="17">
        <v>26855</v>
      </c>
      <c r="B1856" s="18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1856" s="19" t="s">
        <v>12</v>
      </c>
      <c r="D1856" s="19" t="s">
        <v>13</v>
      </c>
      <c r="E1856" s="20" t="s">
        <v>14</v>
      </c>
      <c r="F1856" s="20" t="s">
        <v>14</v>
      </c>
      <c r="G1856" s="20" t="s">
        <v>14</v>
      </c>
      <c r="H1856" s="20" t="s">
        <v>15</v>
      </c>
      <c r="I1856" s="20"/>
      <c r="J1856" s="20"/>
      <c r="K1856" s="20"/>
      <c r="L1856" s="20"/>
      <c r="M1856" s="20"/>
      <c r="N1856" s="20"/>
      <c r="O1856" s="20"/>
      <c r="P1856" s="20"/>
      <c r="Q1856" s="20"/>
    </row>
    <row r="1857" spans="1:17" x14ac:dyDescent="0.25">
      <c r="A1857" s="17">
        <v>26856</v>
      </c>
      <c r="B1857" s="18" t="str">
        <f>HYPERLINK("https://phunhuan.nhuthanh.thanhhoa.gov.vn/", "UBND Ủy ban nhân dân xã Phú Nhuận tỉnh Thanh Hóa")</f>
        <v>UBND Ủy ban nhân dân xã Phú Nhuận tỉnh Thanh Hóa</v>
      </c>
      <c r="C1857" s="19" t="s">
        <v>12</v>
      </c>
      <c r="D1857" s="21"/>
      <c r="E1857" s="20" t="s">
        <v>14</v>
      </c>
      <c r="F1857" s="20" t="s">
        <v>14</v>
      </c>
      <c r="G1857" s="20" t="s">
        <v>14</v>
      </c>
      <c r="H1857" s="20" t="s">
        <v>14</v>
      </c>
      <c r="I1857" s="20"/>
      <c r="J1857" s="20"/>
      <c r="K1857" s="20"/>
      <c r="L1857" s="20"/>
      <c r="M1857" s="20"/>
      <c r="N1857" s="20"/>
      <c r="O1857" s="20"/>
      <c r="P1857" s="20"/>
      <c r="Q1857" s="20"/>
    </row>
    <row r="1858" spans="1:17" x14ac:dyDescent="0.25">
      <c r="A1858" s="17">
        <v>26857</v>
      </c>
      <c r="B1858" s="18" t="str">
        <f>HYPERLINK("https://www.facebook.com/p/Tu%E1%BB%95i-tr%E1%BA%BB-C%C3%B4ng-an-Th%C3%A1i-B%C3%ACnh-100068113789461/", "Công an xã Phú Phong tỉnh Hà Tĩnh")</f>
        <v>Công an xã Phú Phong tỉnh Hà Tĩnh</v>
      </c>
      <c r="C1858" s="19" t="s">
        <v>12</v>
      </c>
      <c r="D1858" s="19" t="s">
        <v>13</v>
      </c>
      <c r="E1858" s="20" t="s">
        <v>14</v>
      </c>
      <c r="F1858" s="20" t="s">
        <v>14</v>
      </c>
      <c r="G1858" s="20" t="s">
        <v>14</v>
      </c>
      <c r="H1858" s="20" t="s">
        <v>15</v>
      </c>
      <c r="I1858" s="20"/>
      <c r="J1858" s="20"/>
      <c r="K1858" s="20"/>
      <c r="L1858" s="20"/>
      <c r="M1858" s="20"/>
      <c r="N1858" s="20"/>
      <c r="O1858" s="20"/>
      <c r="P1858" s="20"/>
      <c r="Q1858" s="20"/>
    </row>
    <row r="1859" spans="1:17" x14ac:dyDescent="0.25">
      <c r="A1859" s="17">
        <v>26858</v>
      </c>
      <c r="B1859" s="18" t="str">
        <f>HYPERLINK("https://huongkhe.hatinh.gov.vn/xa-phu-phong-1602058164.html", "UBND Ủy ban nhân dân xã Phú Phong tỉnh Hà Tĩnh")</f>
        <v>UBND Ủy ban nhân dân xã Phú Phong tỉnh Hà Tĩnh</v>
      </c>
      <c r="C1859" s="19" t="s">
        <v>12</v>
      </c>
      <c r="D1859" s="21"/>
      <c r="E1859" s="20" t="s">
        <v>14</v>
      </c>
      <c r="F1859" s="20" t="s">
        <v>14</v>
      </c>
      <c r="G1859" s="20" t="s">
        <v>14</v>
      </c>
      <c r="H1859" s="20" t="s">
        <v>14</v>
      </c>
      <c r="I1859" s="20"/>
      <c r="J1859" s="20"/>
      <c r="K1859" s="20"/>
      <c r="L1859" s="20"/>
      <c r="M1859" s="20"/>
      <c r="N1859" s="20"/>
      <c r="O1859" s="20"/>
      <c r="P1859" s="20"/>
      <c r="Q1859" s="20"/>
    </row>
    <row r="1860" spans="1:17" x14ac:dyDescent="0.25">
      <c r="A1860" s="17">
        <v>26859</v>
      </c>
      <c r="B1860" s="18" t="str">
        <f>HYPERLINK("https://www.facebook.com/cax.phuquoi.lh/", "Công an xã Phú Quới _x000D__x000D_
 _x000D__x000D_
  tỉnh Vĩnh Long")</f>
        <v>Công an xã Phú Quới _x000D__x000D_
 _x000D__x000D_
  tỉnh Vĩnh Long</v>
      </c>
      <c r="C1860" s="19" t="s">
        <v>12</v>
      </c>
      <c r="D1860" s="19" t="s">
        <v>13</v>
      </c>
      <c r="E1860" s="20" t="s">
        <v>14</v>
      </c>
      <c r="F1860" s="20" t="s">
        <v>14</v>
      </c>
      <c r="G1860" s="20" t="s">
        <v>14</v>
      </c>
      <c r="H1860" s="20" t="s">
        <v>15</v>
      </c>
      <c r="I1860" s="20"/>
      <c r="J1860" s="20"/>
      <c r="K1860" s="20"/>
      <c r="L1860" s="20"/>
      <c r="M1860" s="20"/>
      <c r="N1860" s="20"/>
      <c r="O1860" s="20"/>
      <c r="P1860" s="20"/>
      <c r="Q1860" s="20"/>
    </row>
    <row r="1861" spans="1:17" x14ac:dyDescent="0.25">
      <c r="A1861" s="17">
        <v>26860</v>
      </c>
      <c r="B1861" s="18" t="str">
        <f>HYPERLINK("https://phuquoi.vinhlong.gov.vn/", "UBND Ủy ban nhân dân xã Phú Quới _x000D__x000D_
 _x000D__x000D_
  tỉnh Vĩnh Long")</f>
        <v>UBND Ủy ban nhân dân xã Phú Quới _x000D__x000D_
 _x000D__x000D_
  tỉnh Vĩnh Long</v>
      </c>
      <c r="C1861" s="19" t="s">
        <v>12</v>
      </c>
      <c r="D1861" s="21"/>
      <c r="E1861" s="20" t="s">
        <v>14</v>
      </c>
      <c r="F1861" s="20" t="s">
        <v>14</v>
      </c>
      <c r="G1861" s="20" t="s">
        <v>14</v>
      </c>
      <c r="H1861" s="20" t="s">
        <v>14</v>
      </c>
      <c r="I1861" s="20"/>
      <c r="J1861" s="20"/>
      <c r="K1861" s="20"/>
      <c r="L1861" s="20"/>
      <c r="M1861" s="20"/>
      <c r="N1861" s="20"/>
      <c r="O1861" s="20"/>
      <c r="P1861" s="20"/>
      <c r="Q1861" s="20"/>
    </row>
    <row r="1862" spans="1:17" x14ac:dyDescent="0.25">
      <c r="A1862" s="17">
        <v>26861</v>
      </c>
      <c r="B1862" s="18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1862" s="19" t="s">
        <v>12</v>
      </c>
      <c r="D1862" s="19" t="s">
        <v>13</v>
      </c>
      <c r="E1862" s="20" t="s">
        <v>14</v>
      </c>
      <c r="F1862" s="20" t="s">
        <v>14</v>
      </c>
      <c r="G1862" s="20" t="s">
        <v>14</v>
      </c>
      <c r="H1862" s="20" t="s">
        <v>15</v>
      </c>
      <c r="I1862" s="20"/>
      <c r="J1862" s="20"/>
      <c r="K1862" s="20"/>
      <c r="L1862" s="20"/>
      <c r="M1862" s="20"/>
      <c r="N1862" s="20"/>
      <c r="O1862" s="20"/>
      <c r="P1862" s="20"/>
      <c r="Q1862" s="20"/>
    </row>
    <row r="1863" spans="1:17" x14ac:dyDescent="0.25">
      <c r="A1863" s="17">
        <v>26862</v>
      </c>
      <c r="B1863" s="18" t="str">
        <f>HYPERLINK("https://dichvucong.gov.vn/p/home/dvc-tthc-co-quan-chi-tiet.html?id=403536", "UBND Ủy ban nhân dân xã Phú Sơn tỉnh Bến Tre")</f>
        <v>UBND Ủy ban nhân dân xã Phú Sơn tỉnh Bến Tre</v>
      </c>
      <c r="C1863" s="19" t="s">
        <v>12</v>
      </c>
      <c r="D1863" s="21"/>
      <c r="E1863" s="20" t="s">
        <v>14</v>
      </c>
      <c r="F1863" s="20" t="s">
        <v>14</v>
      </c>
      <c r="G1863" s="20" t="s">
        <v>14</v>
      </c>
      <c r="H1863" s="20" t="s">
        <v>14</v>
      </c>
      <c r="I1863" s="20"/>
      <c r="J1863" s="20"/>
      <c r="K1863" s="20"/>
      <c r="L1863" s="20"/>
      <c r="M1863" s="20"/>
      <c r="N1863" s="20"/>
      <c r="O1863" s="20"/>
      <c r="P1863" s="20"/>
      <c r="Q1863" s="20"/>
    </row>
    <row r="1864" spans="1:17" x14ac:dyDescent="0.25">
      <c r="A1864" s="17">
        <v>26863</v>
      </c>
      <c r="B1864" s="18" t="str">
        <f>HYPERLINK("https://www.facebook.com/CAXPSTX.NS/", "Công an xã Phú Sơn tỉnh Thanh Hóa")</f>
        <v>Công an xã Phú Sơn tỉnh Thanh Hóa</v>
      </c>
      <c r="C1864" s="19" t="s">
        <v>12</v>
      </c>
      <c r="D1864" s="19" t="s">
        <v>13</v>
      </c>
      <c r="E1864" s="20" t="s">
        <v>14</v>
      </c>
      <c r="F1864" s="20" t="s">
        <v>14</v>
      </c>
      <c r="G1864" s="20" t="s">
        <v>14</v>
      </c>
      <c r="H1864" s="20" t="s">
        <v>15</v>
      </c>
      <c r="I1864" s="20"/>
      <c r="J1864" s="20"/>
      <c r="K1864" s="20"/>
      <c r="L1864" s="20"/>
      <c r="M1864" s="20"/>
      <c r="N1864" s="20"/>
      <c r="O1864" s="20"/>
      <c r="P1864" s="20"/>
      <c r="Q1864" s="20"/>
    </row>
    <row r="1865" spans="1:17" x14ac:dyDescent="0.25">
      <c r="A1865" s="17">
        <v>26864</v>
      </c>
      <c r="B1865" s="18" t="str">
        <f>HYPERLINK("https://phuson.quanhoa.thanhhoa.gov.vn/", "UBND Ủy ban nhân dân xã Phú Sơn tỉnh Thanh Hóa")</f>
        <v>UBND Ủy ban nhân dân xã Phú Sơn tỉnh Thanh Hóa</v>
      </c>
      <c r="C1865" s="19" t="s">
        <v>12</v>
      </c>
      <c r="D1865" s="21"/>
      <c r="E1865" s="20" t="s">
        <v>14</v>
      </c>
      <c r="F1865" s="20" t="s">
        <v>14</v>
      </c>
      <c r="G1865" s="20" t="s">
        <v>14</v>
      </c>
      <c r="H1865" s="20" t="s">
        <v>14</v>
      </c>
      <c r="I1865" s="20"/>
      <c r="J1865" s="20"/>
      <c r="K1865" s="20"/>
      <c r="L1865" s="20"/>
      <c r="M1865" s="20"/>
      <c r="N1865" s="20"/>
      <c r="O1865" s="20"/>
      <c r="P1865" s="20"/>
      <c r="Q1865" s="20"/>
    </row>
    <row r="1866" spans="1:17" x14ac:dyDescent="0.25">
      <c r="A1866" s="17">
        <v>26865</v>
      </c>
      <c r="B1866" s="18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1866" s="19" t="s">
        <v>12</v>
      </c>
      <c r="D1866" s="19" t="s">
        <v>13</v>
      </c>
      <c r="E1866" s="20" t="s">
        <v>14</v>
      </c>
      <c r="F1866" s="20" t="s">
        <v>14</v>
      </c>
      <c r="G1866" s="20" t="s">
        <v>14</v>
      </c>
      <c r="H1866" s="20" t="s">
        <v>15</v>
      </c>
      <c r="I1866" s="20"/>
      <c r="J1866" s="20"/>
      <c r="K1866" s="20"/>
      <c r="L1866" s="20"/>
      <c r="M1866" s="20"/>
      <c r="N1866" s="20"/>
      <c r="O1866" s="20"/>
      <c r="P1866" s="20"/>
      <c r="Q1866" s="20"/>
    </row>
    <row r="1867" spans="1:17" x14ac:dyDescent="0.25">
      <c r="A1867" s="17">
        <v>26866</v>
      </c>
      <c r="B1867" s="18" t="str">
        <f>HYPERLINK("https://phuson.thuathienhue.gov.vn/", "UBND Ủy ban nhân dân xã Phú Sơn tỉnh Nghệ An")</f>
        <v>UBND Ủy ban nhân dân xã Phú Sơn tỉnh Nghệ An</v>
      </c>
      <c r="C1867" s="19" t="s">
        <v>12</v>
      </c>
      <c r="D1867" s="21"/>
      <c r="E1867" s="20" t="s">
        <v>14</v>
      </c>
      <c r="F1867" s="20" t="s">
        <v>14</v>
      </c>
      <c r="G1867" s="20" t="s">
        <v>14</v>
      </c>
      <c r="H1867" s="20" t="s">
        <v>14</v>
      </c>
      <c r="I1867" s="20"/>
      <c r="J1867" s="20"/>
      <c r="K1867" s="20"/>
      <c r="L1867" s="20"/>
      <c r="M1867" s="20"/>
      <c r="N1867" s="20"/>
      <c r="O1867" s="20"/>
      <c r="P1867" s="20"/>
      <c r="Q1867" s="20"/>
    </row>
    <row r="1868" spans="1:17" x14ac:dyDescent="0.25">
      <c r="A1868" s="17">
        <v>26867</v>
      </c>
      <c r="B1868" s="18" t="s">
        <v>336</v>
      </c>
      <c r="C1868" s="22" t="s">
        <v>14</v>
      </c>
      <c r="D1868" s="19" t="s">
        <v>13</v>
      </c>
      <c r="E1868" s="20" t="s">
        <v>14</v>
      </c>
      <c r="F1868" s="20" t="s">
        <v>14</v>
      </c>
      <c r="G1868" s="20" t="s">
        <v>14</v>
      </c>
      <c r="H1868" s="20" t="s">
        <v>15</v>
      </c>
      <c r="I1868" s="20"/>
      <c r="J1868" s="20"/>
      <c r="K1868" s="20"/>
      <c r="L1868" s="20"/>
      <c r="M1868" s="20"/>
      <c r="N1868" s="20"/>
      <c r="O1868" s="20"/>
      <c r="P1868" s="20"/>
      <c r="Q1868" s="20"/>
    </row>
    <row r="1869" spans="1:17" x14ac:dyDescent="0.25">
      <c r="A1869" s="17">
        <v>26868</v>
      </c>
      <c r="B1869" s="18" t="str">
        <f>HYPERLINK("https://bentre.gov.vn/Lists/Tintucsukien/DispForm.aspx?ID=30755", "UBND Ủy ban nhân dân xã Phú Túc _x000D__x000D_
 _x000D__x000D_
  tỉnh Bến Tre")</f>
        <v>UBND Ủy ban nhân dân xã Phú Túc _x000D__x000D_
 _x000D__x000D_
  tỉnh Bến Tre</v>
      </c>
      <c r="C1869" s="19" t="s">
        <v>12</v>
      </c>
      <c r="D1869" s="21"/>
      <c r="E1869" s="20" t="s">
        <v>14</v>
      </c>
      <c r="F1869" s="20" t="s">
        <v>14</v>
      </c>
      <c r="G1869" s="20" t="s">
        <v>14</v>
      </c>
      <c r="H1869" s="20" t="s">
        <v>14</v>
      </c>
      <c r="I1869" s="20"/>
      <c r="J1869" s="20"/>
      <c r="K1869" s="20"/>
      <c r="L1869" s="20"/>
      <c r="M1869" s="20"/>
      <c r="N1869" s="20"/>
      <c r="O1869" s="20"/>
      <c r="P1869" s="20"/>
      <c r="Q1869" s="20"/>
    </row>
    <row r="1870" spans="1:17" x14ac:dyDescent="0.25">
      <c r="A1870" s="17">
        <v>26869</v>
      </c>
      <c r="B1870" s="18" t="str">
        <f>HYPERLINK("https://www.facebook.com/p/C%C3%B4ng-an-th%E1%BB%8B-tr%E1%BA%A5n-Th%E1%BA%A1nh-Ph%C3%BA-Th%E1%BA%A1nh-Ph%C3%BA-B%E1%BA%BFn-Tre-100069403253824/", "Công an xã Phú Thạnh _x000D__x000D_
 _x000D__x000D_
  tỉnh Bến Tre")</f>
        <v>Công an xã Phú Thạnh _x000D__x000D_
 _x000D__x000D_
  tỉnh Bến Tre</v>
      </c>
      <c r="C1870" s="19" t="s">
        <v>12</v>
      </c>
      <c r="D1870" s="19" t="s">
        <v>13</v>
      </c>
      <c r="E1870" s="20" t="s">
        <v>14</v>
      </c>
      <c r="F1870" s="20" t="s">
        <v>14</v>
      </c>
      <c r="G1870" s="20" t="s">
        <v>14</v>
      </c>
      <c r="H1870" s="20" t="s">
        <v>15</v>
      </c>
      <c r="I1870" s="20"/>
      <c r="J1870" s="20"/>
      <c r="K1870" s="20"/>
      <c r="L1870" s="20"/>
      <c r="M1870" s="20"/>
      <c r="N1870" s="20"/>
      <c r="O1870" s="20"/>
      <c r="P1870" s="20"/>
      <c r="Q1870" s="20"/>
    </row>
    <row r="1871" spans="1:17" x14ac:dyDescent="0.25">
      <c r="A1871" s="17">
        <v>26870</v>
      </c>
      <c r="B1871" s="18" t="str">
        <f>HYPERLINK("https://binhdai.bentre.gov.vn/phuvang", "UBND Ủy ban nhân dân xã Phú Thạnh _x000D__x000D_
 _x000D__x000D_
  tỉnh Bến Tre")</f>
        <v>UBND Ủy ban nhân dân xã Phú Thạnh _x000D__x000D_
 _x000D__x000D_
  tỉnh Bến Tre</v>
      </c>
      <c r="C1871" s="19" t="s">
        <v>12</v>
      </c>
      <c r="D1871" s="21"/>
      <c r="E1871" s="20" t="s">
        <v>14</v>
      </c>
      <c r="F1871" s="20" t="s">
        <v>14</v>
      </c>
      <c r="G1871" s="20" t="s">
        <v>14</v>
      </c>
      <c r="H1871" s="20" t="s">
        <v>14</v>
      </c>
      <c r="I1871" s="20"/>
      <c r="J1871" s="20"/>
      <c r="K1871" s="20"/>
      <c r="L1871" s="20"/>
      <c r="M1871" s="20"/>
      <c r="N1871" s="20"/>
      <c r="O1871" s="20"/>
      <c r="P1871" s="20"/>
      <c r="Q1871" s="20"/>
    </row>
    <row r="1872" spans="1:17" x14ac:dyDescent="0.25">
      <c r="A1872" s="17">
        <v>26871</v>
      </c>
      <c r="B1872" s="18" t="str">
        <f>HYPERLINK("https://www.facebook.com/p/C%C3%B4ng-an-x%C3%A3-Ph%C3%BA-Th%E1%BB%8Bnh-100076241621831/", "Công an xã Phú Thịnh _x000D__x000D_
 _x000D__x000D_
  tỉnh Vĩnh Long")</f>
        <v>Công an xã Phú Thịnh _x000D__x000D_
 _x000D__x000D_
  tỉnh Vĩnh Long</v>
      </c>
      <c r="C1872" s="19" t="s">
        <v>12</v>
      </c>
      <c r="D1872" s="19" t="s">
        <v>13</v>
      </c>
      <c r="E1872" s="20" t="s">
        <v>14</v>
      </c>
      <c r="F1872" s="20" t="s">
        <v>14</v>
      </c>
      <c r="G1872" s="20" t="s">
        <v>14</v>
      </c>
      <c r="H1872" s="20" t="s">
        <v>15</v>
      </c>
      <c r="I1872" s="20"/>
      <c r="J1872" s="20"/>
      <c r="K1872" s="20"/>
      <c r="L1872" s="20"/>
      <c r="M1872" s="20"/>
      <c r="N1872" s="20"/>
      <c r="O1872" s="20"/>
      <c r="P1872" s="20"/>
      <c r="Q1872" s="20"/>
    </row>
    <row r="1873" spans="1:17" x14ac:dyDescent="0.25">
      <c r="A1873" s="17">
        <v>26872</v>
      </c>
      <c r="B1873" s="18" t="str">
        <f>HYPERLINK("https://phuthinh.vinhlong.gov.vn/", "UBND Ủy ban nhân dân xã Phú Thịnh _x000D__x000D_
 _x000D__x000D_
  tỉnh Vĩnh Long")</f>
        <v>UBND Ủy ban nhân dân xã Phú Thịnh _x000D__x000D_
 _x000D__x000D_
  tỉnh Vĩnh Long</v>
      </c>
      <c r="C1873" s="19" t="s">
        <v>12</v>
      </c>
      <c r="D1873" s="21"/>
      <c r="E1873" s="20" t="s">
        <v>14</v>
      </c>
      <c r="F1873" s="20" t="s">
        <v>14</v>
      </c>
      <c r="G1873" s="20" t="s">
        <v>14</v>
      </c>
      <c r="H1873" s="20" t="s">
        <v>14</v>
      </c>
      <c r="I1873" s="20"/>
      <c r="J1873" s="20"/>
      <c r="K1873" s="20"/>
      <c r="L1873" s="20"/>
      <c r="M1873" s="20"/>
      <c r="N1873" s="20"/>
      <c r="O1873" s="20"/>
      <c r="P1873" s="20"/>
      <c r="Q1873" s="20"/>
    </row>
    <row r="1874" spans="1:17" x14ac:dyDescent="0.25">
      <c r="A1874" s="17">
        <v>26873</v>
      </c>
      <c r="B1874" s="18" t="str">
        <f>HYPERLINK("https://www.facebook.com/p/Tu%E1%BB%95i-tr%E1%BA%BB-C%C3%B4ng-an-Th%C3%A0nh-ph%E1%BB%91-V%C4%A9nh-Y%C3%AAn-100066497717181/?locale=gl_ES", "Công an xã Phú Thịnh tỉnh Tuyên Quang")</f>
        <v>Công an xã Phú Thịnh tỉnh Tuyên Quang</v>
      </c>
      <c r="C1874" s="19" t="s">
        <v>12</v>
      </c>
      <c r="D1874" s="19" t="s">
        <v>13</v>
      </c>
      <c r="E1874" s="20" t="s">
        <v>14</v>
      </c>
      <c r="F1874" s="20" t="s">
        <v>14</v>
      </c>
      <c r="G1874" s="20" t="s">
        <v>14</v>
      </c>
      <c r="H1874" s="20" t="s">
        <v>15</v>
      </c>
      <c r="I1874" s="20"/>
      <c r="J1874" s="20"/>
      <c r="K1874" s="20"/>
      <c r="L1874" s="20"/>
      <c r="M1874" s="20"/>
      <c r="N1874" s="20"/>
      <c r="O1874" s="20"/>
      <c r="P1874" s="20"/>
      <c r="Q1874" s="20"/>
    </row>
    <row r="1875" spans="1:17" x14ac:dyDescent="0.25">
      <c r="A1875" s="17">
        <v>26874</v>
      </c>
      <c r="B1875" s="18" t="str">
        <f>HYPERLINK("https://phuthinh.daitu.thainguyen.gov.vn/", "UBND Ủy ban nhân dân xã Phú Thịnh tỉnh Tuyên Quang")</f>
        <v>UBND Ủy ban nhân dân xã Phú Thịnh tỉnh Tuyên Quang</v>
      </c>
      <c r="C1875" s="19" t="s">
        <v>12</v>
      </c>
      <c r="D1875" s="21"/>
      <c r="E1875" s="20" t="s">
        <v>14</v>
      </c>
      <c r="F1875" s="20" t="s">
        <v>14</v>
      </c>
      <c r="G1875" s="20" t="s">
        <v>14</v>
      </c>
      <c r="H1875" s="20" t="s">
        <v>14</v>
      </c>
      <c r="I1875" s="20"/>
      <c r="J1875" s="20"/>
      <c r="K1875" s="20"/>
      <c r="L1875" s="20"/>
      <c r="M1875" s="20"/>
      <c r="N1875" s="20"/>
      <c r="O1875" s="20"/>
      <c r="P1875" s="20"/>
      <c r="Q1875" s="20"/>
    </row>
    <row r="1876" spans="1:17" x14ac:dyDescent="0.25">
      <c r="A1876" s="17">
        <v>26875</v>
      </c>
      <c r="B1876" s="18" t="str">
        <f>HYPERLINK("https://www.facebook.com/p/UBND-x%C3%A3-Ph%C6%B0%C6%A1ng-C%C3%B4ng-100070352318466/", "Công an xã Phương Công tỉnh Thái Bình")</f>
        <v>Công an xã Phương Công tỉnh Thái Bình</v>
      </c>
      <c r="C1876" s="19" t="s">
        <v>12</v>
      </c>
      <c r="D1876" s="19" t="s">
        <v>13</v>
      </c>
      <c r="E1876" s="20" t="s">
        <v>14</v>
      </c>
      <c r="F1876" s="20" t="s">
        <v>14</v>
      </c>
      <c r="G1876" s="20" t="s">
        <v>14</v>
      </c>
      <c r="H1876" s="20" t="s">
        <v>15</v>
      </c>
      <c r="I1876" s="20"/>
      <c r="J1876" s="20"/>
      <c r="K1876" s="20"/>
      <c r="L1876" s="20"/>
      <c r="M1876" s="20"/>
      <c r="N1876" s="20"/>
      <c r="O1876" s="20"/>
      <c r="P1876" s="20"/>
      <c r="Q1876" s="20"/>
    </row>
    <row r="1877" spans="1:17" x14ac:dyDescent="0.25">
      <c r="A1877" s="17">
        <v>26876</v>
      </c>
      <c r="B1877" s="18" t="str">
        <f>HYPERLINK("https://congan.thaibinh.gov.vn/tin-tuc/tin-trong-nganh/cong-an-xa-phuong-cong-huye-n-tie-n-ha-i-tham-muu-ra-mat-06-.html", "UBND Ủy ban nhân dân xã Phương Công tỉnh Thái Bình")</f>
        <v>UBND Ủy ban nhân dân xã Phương Công tỉnh Thái Bình</v>
      </c>
      <c r="C1877" s="19" t="s">
        <v>12</v>
      </c>
      <c r="D1877" s="21"/>
      <c r="E1877" s="20" t="s">
        <v>14</v>
      </c>
      <c r="F1877" s="20" t="s">
        <v>14</v>
      </c>
      <c r="G1877" s="20" t="s">
        <v>14</v>
      </c>
      <c r="H1877" s="20" t="s">
        <v>14</v>
      </c>
      <c r="I1877" s="20"/>
      <c r="J1877" s="20"/>
      <c r="K1877" s="20"/>
      <c r="L1877" s="20"/>
      <c r="M1877" s="20"/>
      <c r="N1877" s="20"/>
      <c r="O1877" s="20"/>
      <c r="P1877" s="20"/>
      <c r="Q1877" s="20"/>
    </row>
    <row r="1878" spans="1:17" x14ac:dyDescent="0.25">
      <c r="A1878" s="17">
        <v>26877</v>
      </c>
      <c r="B1878" s="18" t="s">
        <v>176</v>
      </c>
      <c r="C1878" s="22" t="s">
        <v>14</v>
      </c>
      <c r="D1878" s="19" t="s">
        <v>13</v>
      </c>
      <c r="E1878" s="20" t="s">
        <v>14</v>
      </c>
      <c r="F1878" s="20" t="s">
        <v>14</v>
      </c>
      <c r="G1878" s="20" t="s">
        <v>14</v>
      </c>
      <c r="H1878" s="20" t="s">
        <v>15</v>
      </c>
      <c r="I1878" s="20"/>
      <c r="J1878" s="20"/>
      <c r="K1878" s="20"/>
      <c r="L1878" s="20"/>
      <c r="M1878" s="20"/>
      <c r="N1878" s="20"/>
      <c r="O1878" s="20"/>
      <c r="P1878" s="20"/>
      <c r="Q1878" s="20"/>
    </row>
    <row r="1879" spans="1:17" x14ac:dyDescent="0.25">
      <c r="A1879" s="17">
        <v>26878</v>
      </c>
      <c r="B1879" s="18" t="str">
        <f>HYPERLINK("https://phuonggiao.vonhai.thainguyen.gov.vn/", "UBND Ủy ban nhân dân xã Phương Giao tỉnh Thái Nguyên")</f>
        <v>UBND Ủy ban nhân dân xã Phương Giao tỉnh Thái Nguyên</v>
      </c>
      <c r="C1879" s="19" t="s">
        <v>12</v>
      </c>
      <c r="D1879" s="21"/>
      <c r="E1879" s="20" t="s">
        <v>14</v>
      </c>
      <c r="F1879" s="20" t="s">
        <v>14</v>
      </c>
      <c r="G1879" s="20" t="s">
        <v>14</v>
      </c>
      <c r="H1879" s="20" t="s">
        <v>14</v>
      </c>
      <c r="I1879" s="20"/>
      <c r="J1879" s="20"/>
      <c r="K1879" s="20"/>
      <c r="L1879" s="20"/>
      <c r="M1879" s="20"/>
      <c r="N1879" s="20"/>
      <c r="O1879" s="20"/>
      <c r="P1879" s="20"/>
      <c r="Q1879" s="20"/>
    </row>
    <row r="1880" spans="1:17" x14ac:dyDescent="0.25">
      <c r="A1880" s="17">
        <v>26879</v>
      </c>
      <c r="B1880" s="18" t="str">
        <f>HYPERLINK("https://www.facebook.com/p/C%C3%B4ng-An-Ph%C6%B0%E1%BB%9Dng-Ph%C6%B0%C6%A1ng-Li%E1%BB%85u-100076593765460/", "Công an phường Phương Liễu _x000D__x000D_
 _x000D__x000D_
  tỉnh Bắc Ninh")</f>
        <v>Công an phường Phương Liễu _x000D__x000D_
 _x000D__x000D_
  tỉnh Bắc Ninh</v>
      </c>
      <c r="C1880" s="19" t="s">
        <v>12</v>
      </c>
      <c r="D1880" s="19" t="s">
        <v>13</v>
      </c>
      <c r="E1880" s="20" t="s">
        <v>14</v>
      </c>
      <c r="F1880" s="20" t="s">
        <v>14</v>
      </c>
      <c r="G1880" s="20" t="s">
        <v>14</v>
      </c>
      <c r="H1880" s="20" t="s">
        <v>15</v>
      </c>
      <c r="I1880" s="20"/>
      <c r="J1880" s="20"/>
      <c r="K1880" s="20"/>
      <c r="L1880" s="20"/>
      <c r="M1880" s="20"/>
      <c r="N1880" s="20"/>
      <c r="O1880" s="20"/>
      <c r="P1880" s="20"/>
      <c r="Q1880" s="20"/>
    </row>
    <row r="1881" spans="1:17" x14ac:dyDescent="0.25">
      <c r="A1881" s="17">
        <v>26880</v>
      </c>
      <c r="B1881" s="18" t="str">
        <f>HYPERLINK("https://quevo.bacninh.gov.vn/news/-/details/22344/phuong-phuong-lieu-4584664", "UBND Ủy ban nhân dân phường Phương Liễu _x000D__x000D_
 _x000D__x000D_
  tỉnh Bắc Ninh")</f>
        <v>UBND Ủy ban nhân dân phường Phương Liễu _x000D__x000D_
 _x000D__x000D_
  tỉnh Bắc Ninh</v>
      </c>
      <c r="C1881" s="19" t="s">
        <v>12</v>
      </c>
      <c r="D1881" s="21"/>
      <c r="E1881" s="20" t="s">
        <v>14</v>
      </c>
      <c r="F1881" s="20" t="s">
        <v>14</v>
      </c>
      <c r="G1881" s="20" t="s">
        <v>14</v>
      </c>
      <c r="H1881" s="20" t="s">
        <v>14</v>
      </c>
      <c r="I1881" s="20"/>
      <c r="J1881" s="20"/>
      <c r="K1881" s="20"/>
      <c r="L1881" s="20"/>
      <c r="M1881" s="20"/>
      <c r="N1881" s="20"/>
      <c r="O1881" s="20"/>
      <c r="P1881" s="20"/>
      <c r="Q1881" s="20"/>
    </row>
    <row r="1882" spans="1:17" x14ac:dyDescent="0.25">
      <c r="A1882" s="17">
        <v>26881</v>
      </c>
      <c r="B1882" s="18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1882" s="19" t="s">
        <v>12</v>
      </c>
      <c r="D1882" s="19" t="s">
        <v>13</v>
      </c>
      <c r="E1882" s="20" t="s">
        <v>14</v>
      </c>
      <c r="F1882" s="20" t="s">
        <v>14</v>
      </c>
      <c r="G1882" s="20" t="s">
        <v>14</v>
      </c>
      <c r="H1882" s="20" t="s">
        <v>15</v>
      </c>
      <c r="I1882" s="20"/>
      <c r="J1882" s="20"/>
      <c r="K1882" s="20"/>
      <c r="L1882" s="20"/>
      <c r="M1882" s="20"/>
      <c r="N1882" s="20"/>
      <c r="O1882" s="20"/>
      <c r="P1882" s="20"/>
      <c r="Q1882" s="20"/>
    </row>
    <row r="1883" spans="1:17" x14ac:dyDescent="0.25">
      <c r="A1883" s="17">
        <v>26882</v>
      </c>
      <c r="B1883" s="18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1883" s="19" t="s">
        <v>12</v>
      </c>
      <c r="D1883" s="21"/>
      <c r="E1883" s="20" t="s">
        <v>14</v>
      </c>
      <c r="F1883" s="20" t="s">
        <v>14</v>
      </c>
      <c r="G1883" s="20" t="s">
        <v>14</v>
      </c>
      <c r="H1883" s="20" t="s">
        <v>14</v>
      </c>
      <c r="I1883" s="20"/>
      <c r="J1883" s="20"/>
      <c r="K1883" s="20"/>
      <c r="L1883" s="20"/>
      <c r="M1883" s="20"/>
      <c r="N1883" s="20"/>
      <c r="O1883" s="20"/>
      <c r="P1883" s="20"/>
      <c r="Q1883" s="20"/>
    </row>
    <row r="1884" spans="1:17" x14ac:dyDescent="0.25">
      <c r="A1884" s="17">
        <v>26883</v>
      </c>
      <c r="B1884" s="18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1884" s="19" t="s">
        <v>12</v>
      </c>
      <c r="D1884" s="19" t="s">
        <v>13</v>
      </c>
      <c r="E1884" s="20" t="s">
        <v>14</v>
      </c>
      <c r="F1884" s="20" t="s">
        <v>14</v>
      </c>
      <c r="G1884" s="20" t="s">
        <v>14</v>
      </c>
      <c r="H1884" s="20" t="s">
        <v>15</v>
      </c>
      <c r="I1884" s="20"/>
      <c r="J1884" s="20"/>
      <c r="K1884" s="20"/>
      <c r="L1884" s="20"/>
      <c r="M1884" s="20"/>
      <c r="N1884" s="20"/>
      <c r="O1884" s="20"/>
      <c r="P1884" s="20"/>
      <c r="Q1884" s="20"/>
    </row>
    <row r="1885" spans="1:17" x14ac:dyDescent="0.25">
      <c r="A1885" s="17">
        <v>26884</v>
      </c>
      <c r="B1885" s="18" t="str">
        <f>HYPERLINK("https://ninhphuoc.ninhthuan.gov.vn/", "UBND Ủy ban nhân dân xã Phước Dinh tỉnh Ninh Thuận")</f>
        <v>UBND Ủy ban nhân dân xã Phước Dinh tỉnh Ninh Thuận</v>
      </c>
      <c r="C1885" s="19" t="s">
        <v>12</v>
      </c>
      <c r="D1885" s="21"/>
      <c r="E1885" s="20" t="s">
        <v>14</v>
      </c>
      <c r="F1885" s="20" t="s">
        <v>14</v>
      </c>
      <c r="G1885" s="20" t="s">
        <v>14</v>
      </c>
      <c r="H1885" s="20" t="s">
        <v>14</v>
      </c>
      <c r="I1885" s="20"/>
      <c r="J1885" s="20"/>
      <c r="K1885" s="20"/>
      <c r="L1885" s="20"/>
      <c r="M1885" s="20"/>
      <c r="N1885" s="20"/>
      <c r="O1885" s="20"/>
      <c r="P1885" s="20"/>
      <c r="Q1885" s="20"/>
    </row>
    <row r="1886" spans="1:17" x14ac:dyDescent="0.25">
      <c r="A1886" s="17">
        <v>26885</v>
      </c>
      <c r="B1886" s="18" t="str">
        <f>HYPERLINK("https://www.facebook.com/caxphuochung/", "Công an xã Phước Hưng _x000D__x000D_
 _x000D__x000D_
  tỉnh Bình Định")</f>
        <v>Công an xã Phước Hưng _x000D__x000D_
 _x000D__x000D_
  tỉnh Bình Định</v>
      </c>
      <c r="C1886" s="19" t="s">
        <v>12</v>
      </c>
      <c r="D1886" s="19" t="s">
        <v>13</v>
      </c>
      <c r="E1886" s="20" t="s">
        <v>14</v>
      </c>
      <c r="F1886" s="20" t="s">
        <v>14</v>
      </c>
      <c r="G1886" s="20" t="s">
        <v>14</v>
      </c>
      <c r="H1886" s="20" t="s">
        <v>15</v>
      </c>
      <c r="I1886" s="20"/>
      <c r="J1886" s="20"/>
      <c r="K1886" s="20"/>
      <c r="L1886" s="20"/>
      <c r="M1886" s="20"/>
      <c r="N1886" s="20"/>
      <c r="O1886" s="20"/>
      <c r="P1886" s="20"/>
      <c r="Q1886" s="20"/>
    </row>
    <row r="1887" spans="1:17" x14ac:dyDescent="0.25">
      <c r="A1887" s="17">
        <v>26886</v>
      </c>
      <c r="B1887" s="18" t="str">
        <f>HYPERLINK("http://phuochung.tuyphuoc.binhdinh.gov.vn/", "UBND Ủy ban nhân dân xã Phước Hưng _x000D__x000D_
 _x000D__x000D_
  tỉnh Bình Định")</f>
        <v>UBND Ủy ban nhân dân xã Phước Hưng _x000D__x000D_
 _x000D__x000D_
  tỉnh Bình Định</v>
      </c>
      <c r="C1887" s="19" t="s">
        <v>12</v>
      </c>
      <c r="D1887" s="21"/>
      <c r="E1887" s="20" t="s">
        <v>14</v>
      </c>
      <c r="F1887" s="20" t="s">
        <v>14</v>
      </c>
      <c r="G1887" s="20" t="s">
        <v>14</v>
      </c>
      <c r="H1887" s="20" t="s">
        <v>14</v>
      </c>
      <c r="I1887" s="20"/>
      <c r="J1887" s="20"/>
      <c r="K1887" s="20"/>
      <c r="L1887" s="20"/>
      <c r="M1887" s="20"/>
      <c r="N1887" s="20"/>
      <c r="O1887" s="20"/>
      <c r="P1887" s="20"/>
      <c r="Q1887" s="20"/>
    </row>
    <row r="1888" spans="1:17" x14ac:dyDescent="0.25">
      <c r="A1888" s="17">
        <v>26887</v>
      </c>
      <c r="B1888" s="18" t="str">
        <f>HYPERLINK("https://www.facebook.com/caxphuochung/", "Công an xã Phước Hưng _x000D__x000D_
 _x000D__x000D_
  tỉnh Bình Định")</f>
        <v>Công an xã Phước Hưng _x000D__x000D_
 _x000D__x000D_
  tỉnh Bình Định</v>
      </c>
      <c r="C1888" s="19" t="s">
        <v>12</v>
      </c>
      <c r="D1888" s="19" t="s">
        <v>13</v>
      </c>
      <c r="E1888" s="20" t="s">
        <v>14</v>
      </c>
      <c r="F1888" s="20" t="s">
        <v>14</v>
      </c>
      <c r="G1888" s="20" t="s">
        <v>14</v>
      </c>
      <c r="H1888" s="20" t="s">
        <v>15</v>
      </c>
      <c r="I1888" s="20"/>
      <c r="J1888" s="20"/>
      <c r="K1888" s="20"/>
      <c r="L1888" s="20"/>
      <c r="M1888" s="20"/>
      <c r="N1888" s="20"/>
      <c r="O1888" s="20"/>
      <c r="P1888" s="20"/>
      <c r="Q1888" s="20"/>
    </row>
    <row r="1889" spans="1:17" x14ac:dyDescent="0.25">
      <c r="A1889" s="17">
        <v>26888</v>
      </c>
      <c r="B1889" s="18" t="str">
        <f>HYPERLINK("http://phuochung.tuyphuoc.binhdinh.gov.vn/", "UBND Ủy ban nhân dân xã Phước Hưng _x000D__x000D_
 _x000D__x000D_
  tỉnh Bình Định")</f>
        <v>UBND Ủy ban nhân dân xã Phước Hưng _x000D__x000D_
 _x000D__x000D_
  tỉnh Bình Định</v>
      </c>
      <c r="C1889" s="19" t="s">
        <v>12</v>
      </c>
      <c r="D1889" s="21"/>
      <c r="E1889" s="20" t="s">
        <v>14</v>
      </c>
      <c r="F1889" s="20" t="s">
        <v>14</v>
      </c>
      <c r="G1889" s="20" t="s">
        <v>14</v>
      </c>
      <c r="H1889" s="20" t="s">
        <v>14</v>
      </c>
      <c r="I1889" s="20"/>
      <c r="J1889" s="20"/>
      <c r="K1889" s="20"/>
      <c r="L1889" s="20"/>
      <c r="M1889" s="20"/>
      <c r="N1889" s="20"/>
      <c r="O1889" s="20"/>
      <c r="P1889" s="20"/>
      <c r="Q1889" s="20"/>
    </row>
    <row r="1890" spans="1:17" x14ac:dyDescent="0.25">
      <c r="A1890" s="17">
        <v>26889</v>
      </c>
      <c r="B1890" s="18" t="s">
        <v>337</v>
      </c>
      <c r="C1890" s="22" t="s">
        <v>14</v>
      </c>
      <c r="D1890" s="19" t="s">
        <v>13</v>
      </c>
      <c r="E1890" s="20" t="s">
        <v>14</v>
      </c>
      <c r="F1890" s="20" t="s">
        <v>14</v>
      </c>
      <c r="G1890" s="20" t="s">
        <v>14</v>
      </c>
      <c r="H1890" s="20" t="s">
        <v>15</v>
      </c>
      <c r="I1890" s="20"/>
      <c r="J1890" s="20"/>
      <c r="K1890" s="20"/>
      <c r="L1890" s="20"/>
      <c r="M1890" s="20"/>
      <c r="N1890" s="20"/>
      <c r="O1890" s="20"/>
      <c r="P1890" s="20"/>
      <c r="Q1890" s="20"/>
    </row>
    <row r="1891" spans="1:17" x14ac:dyDescent="0.25">
      <c r="A1891" s="17">
        <v>26890</v>
      </c>
      <c r="B1891" s="18" t="str">
        <f>HYPERLINK("https://phuochao.chauthanh.travinh.gov.vn/", "UBND Ủy ban nhân dân xã Phước Hảo _x000D__x000D_
 _x000D__x000D_
  tỉnh Trà Vinh")</f>
        <v>UBND Ủy ban nhân dân xã Phước Hảo _x000D__x000D_
 _x000D__x000D_
  tỉnh Trà Vinh</v>
      </c>
      <c r="C1891" s="19" t="s">
        <v>12</v>
      </c>
      <c r="D1891" s="21"/>
      <c r="E1891" s="20" t="s">
        <v>14</v>
      </c>
      <c r="F1891" s="20" t="s">
        <v>14</v>
      </c>
      <c r="G1891" s="20" t="s">
        <v>14</v>
      </c>
      <c r="H1891" s="20" t="s">
        <v>14</v>
      </c>
      <c r="I1891" s="20"/>
      <c r="J1891" s="20"/>
      <c r="K1891" s="20"/>
      <c r="L1891" s="20"/>
      <c r="M1891" s="20"/>
      <c r="N1891" s="20"/>
      <c r="O1891" s="20"/>
      <c r="P1891" s="20"/>
      <c r="Q1891" s="20"/>
    </row>
    <row r="1892" spans="1:17" x14ac:dyDescent="0.25">
      <c r="A1892" s="17">
        <v>26891</v>
      </c>
      <c r="B1892" s="18" t="s">
        <v>338</v>
      </c>
      <c r="C1892" s="22" t="s">
        <v>14</v>
      </c>
      <c r="D1892" s="19" t="s">
        <v>13</v>
      </c>
      <c r="E1892" s="20" t="s">
        <v>14</v>
      </c>
      <c r="F1892" s="20" t="s">
        <v>14</v>
      </c>
      <c r="G1892" s="20" t="s">
        <v>14</v>
      </c>
      <c r="H1892" s="20" t="s">
        <v>15</v>
      </c>
      <c r="I1892" s="20"/>
      <c r="J1892" s="20"/>
      <c r="K1892" s="20"/>
      <c r="L1892" s="20"/>
      <c r="M1892" s="20"/>
      <c r="N1892" s="20"/>
      <c r="O1892" s="20"/>
      <c r="P1892" s="20"/>
      <c r="Q1892" s="20"/>
    </row>
    <row r="1893" spans="1:17" x14ac:dyDescent="0.25">
      <c r="A1893" s="17">
        <v>26892</v>
      </c>
      <c r="B1893" s="18" t="str">
        <f>HYPERLINK("https://phuochoi.datdo.baria-vungtau.gov.vn/", "UBND Ủy ban nhân dân xã Phước Hội _x000D__x000D_
 _x000D__x000D_
  tỉnh Bà Rịa - Vũng Tàu")</f>
        <v>UBND Ủy ban nhân dân xã Phước Hội _x000D__x000D_
 _x000D__x000D_
  tỉnh Bà Rịa - Vũng Tàu</v>
      </c>
      <c r="C1893" s="19" t="s">
        <v>12</v>
      </c>
      <c r="D1893" s="21"/>
      <c r="E1893" s="20" t="s">
        <v>14</v>
      </c>
      <c r="F1893" s="20" t="s">
        <v>14</v>
      </c>
      <c r="G1893" s="20" t="s">
        <v>14</v>
      </c>
      <c r="H1893" s="20" t="s">
        <v>14</v>
      </c>
      <c r="I1893" s="20"/>
      <c r="J1893" s="20"/>
      <c r="K1893" s="20"/>
      <c r="L1893" s="20"/>
      <c r="M1893" s="20"/>
      <c r="N1893" s="20"/>
      <c r="O1893" s="20"/>
      <c r="P1893" s="20"/>
      <c r="Q1893" s="20"/>
    </row>
    <row r="1894" spans="1:17" x14ac:dyDescent="0.25">
      <c r="A1894" s="17">
        <v>26893</v>
      </c>
      <c r="B1894" s="18" t="str">
        <f>HYPERLINK("https://www.facebook.com/p/C%C3%B4ng-an-x%C3%A3-Ph%C6%B0%E1%BB%9Bc-Kh%C3%A1ng-100064880037315/", "Công an xã Phước Kháng _x000D__x000D_
 _x000D__x000D_
  tỉnh Ninh Thuận")</f>
        <v>Công an xã Phước Kháng _x000D__x000D_
 _x000D__x000D_
  tỉnh Ninh Thuận</v>
      </c>
      <c r="C1894" s="19" t="s">
        <v>12</v>
      </c>
      <c r="D1894" s="19" t="s">
        <v>13</v>
      </c>
      <c r="E1894" s="20" t="s">
        <v>14</v>
      </c>
      <c r="F1894" s="20" t="s">
        <v>14</v>
      </c>
      <c r="G1894" s="20" t="s">
        <v>14</v>
      </c>
      <c r="H1894" s="20" t="s">
        <v>15</v>
      </c>
      <c r="I1894" s="20"/>
      <c r="J1894" s="20"/>
      <c r="K1894" s="20"/>
      <c r="L1894" s="20"/>
      <c r="M1894" s="20"/>
      <c r="N1894" s="20"/>
      <c r="O1894" s="20"/>
      <c r="P1894" s="20"/>
      <c r="Q1894" s="20"/>
    </row>
    <row r="1895" spans="1:17" x14ac:dyDescent="0.25">
      <c r="A1895" s="17">
        <v>26894</v>
      </c>
      <c r="B1895" s="18" t="str">
        <f>HYPERLINK("https://thuanbac.ninhthuan.gov.vn/portal/Pages/UBND-xa.aspx", "UBND Ủy ban nhân dân xã Phước Kháng _x000D__x000D_
 _x000D__x000D_
  tỉnh Ninh Thuận")</f>
        <v>UBND Ủy ban nhân dân xã Phước Kháng _x000D__x000D_
 _x000D__x000D_
  tỉnh Ninh Thuận</v>
      </c>
      <c r="C1895" s="19" t="s">
        <v>12</v>
      </c>
      <c r="D1895" s="21"/>
      <c r="E1895" s="20" t="s">
        <v>14</v>
      </c>
      <c r="F1895" s="20" t="s">
        <v>14</v>
      </c>
      <c r="G1895" s="20" t="s">
        <v>14</v>
      </c>
      <c r="H1895" s="20" t="s">
        <v>14</v>
      </c>
      <c r="I1895" s="20"/>
      <c r="J1895" s="20"/>
      <c r="K1895" s="20"/>
      <c r="L1895" s="20"/>
      <c r="M1895" s="20"/>
      <c r="N1895" s="20"/>
      <c r="O1895" s="20"/>
      <c r="P1895" s="20"/>
      <c r="Q1895" s="20"/>
    </row>
    <row r="1896" spans="1:17" x14ac:dyDescent="0.25">
      <c r="A1896" s="17">
        <v>26895</v>
      </c>
      <c r="B1896" s="18" t="str">
        <f>HYPERLINK("https://www.facebook.com/p/C%C3%B4ng-an-x%C3%A3-Ph%C6%B0%E1%BB%9Bc-Kh%C3%A1nh-100083332121186/", "Công an xã Phước Khánh _x000D__x000D_
 _x000D__x000D_
  tỉnh Đồng Nai")</f>
        <v>Công an xã Phước Khánh _x000D__x000D_
 _x000D__x000D_
  tỉnh Đồng Nai</v>
      </c>
      <c r="C1896" s="19" t="s">
        <v>12</v>
      </c>
      <c r="D1896" s="19" t="s">
        <v>13</v>
      </c>
      <c r="E1896" s="20" t="s">
        <v>14</v>
      </c>
      <c r="F1896" s="20" t="s">
        <v>14</v>
      </c>
      <c r="G1896" s="20" t="s">
        <v>14</v>
      </c>
      <c r="H1896" s="20" t="s">
        <v>15</v>
      </c>
      <c r="I1896" s="20"/>
      <c r="J1896" s="20"/>
      <c r="K1896" s="20"/>
      <c r="L1896" s="20"/>
      <c r="M1896" s="20"/>
      <c r="N1896" s="20"/>
      <c r="O1896" s="20"/>
      <c r="P1896" s="20"/>
      <c r="Q1896" s="20"/>
    </row>
    <row r="1897" spans="1:17" x14ac:dyDescent="0.25">
      <c r="A1897" s="17">
        <v>26896</v>
      </c>
      <c r="B1897" s="18" t="str">
        <f>HYPERLINK("https://nhontrach.dongnai.gov.vn/Pages/gioithieu_Xa-TT.aspx?CatID=47", "UBND Ủy ban nhân dân xã Phước Khánh _x000D__x000D_
 _x000D__x000D_
  tỉnh Đồng Nai")</f>
        <v>UBND Ủy ban nhân dân xã Phước Khánh _x000D__x000D_
 _x000D__x000D_
  tỉnh Đồng Nai</v>
      </c>
      <c r="C1897" s="19" t="s">
        <v>12</v>
      </c>
      <c r="D1897" s="21"/>
      <c r="E1897" s="20" t="s">
        <v>14</v>
      </c>
      <c r="F1897" s="20" t="s">
        <v>14</v>
      </c>
      <c r="G1897" s="20" t="s">
        <v>14</v>
      </c>
      <c r="H1897" s="20" t="s">
        <v>14</v>
      </c>
      <c r="I1897" s="20"/>
      <c r="J1897" s="20"/>
      <c r="K1897" s="20"/>
      <c r="L1897" s="20"/>
      <c r="M1897" s="20"/>
      <c r="N1897" s="20"/>
      <c r="O1897" s="20"/>
      <c r="P1897" s="20"/>
      <c r="Q1897" s="20"/>
    </row>
    <row r="1898" spans="1:17" x14ac:dyDescent="0.25">
      <c r="A1898" s="17">
        <v>26897</v>
      </c>
      <c r="B1898" s="18" t="s">
        <v>339</v>
      </c>
      <c r="C1898" s="22" t="s">
        <v>14</v>
      </c>
      <c r="D1898" s="19" t="s">
        <v>13</v>
      </c>
      <c r="E1898" s="20" t="s">
        <v>14</v>
      </c>
      <c r="F1898" s="20" t="s">
        <v>14</v>
      </c>
      <c r="G1898" s="20" t="s">
        <v>14</v>
      </c>
      <c r="H1898" s="20" t="s">
        <v>15</v>
      </c>
      <c r="I1898" s="20"/>
      <c r="J1898" s="20"/>
      <c r="K1898" s="20"/>
      <c r="L1898" s="20"/>
      <c r="M1898" s="20"/>
      <c r="N1898" s="20"/>
      <c r="O1898" s="20"/>
      <c r="P1898" s="20"/>
      <c r="Q1898" s="20"/>
    </row>
    <row r="1899" spans="1:17" x14ac:dyDescent="0.25">
      <c r="A1899" s="17">
        <v>26898</v>
      </c>
      <c r="B1899" s="18" t="str">
        <f>HYPERLINK("https://baclieu.gov.vn/", "UBND Ủy ban nhân dân xã Phước Long _x000D__x000D_
 _x000D__x000D_
  tỉnh Bạc Liêu")</f>
        <v>UBND Ủy ban nhân dân xã Phước Long _x000D__x000D_
 _x000D__x000D_
  tỉnh Bạc Liêu</v>
      </c>
      <c r="C1899" s="19" t="s">
        <v>12</v>
      </c>
      <c r="D1899" s="21"/>
      <c r="E1899" s="20" t="s">
        <v>14</v>
      </c>
      <c r="F1899" s="20" t="s">
        <v>14</v>
      </c>
      <c r="G1899" s="20" t="s">
        <v>14</v>
      </c>
      <c r="H1899" s="20" t="s">
        <v>14</v>
      </c>
      <c r="I1899" s="20"/>
      <c r="J1899" s="20"/>
      <c r="K1899" s="20"/>
      <c r="L1899" s="20"/>
      <c r="M1899" s="20"/>
      <c r="N1899" s="20"/>
      <c r="O1899" s="20"/>
      <c r="P1899" s="20"/>
      <c r="Q1899" s="20"/>
    </row>
    <row r="1900" spans="1:17" x14ac:dyDescent="0.25">
      <c r="A1900" s="17">
        <v>26899</v>
      </c>
      <c r="B1900" s="18" t="str">
        <f>HYPERLINK("https://www.facebook.com/p/C%C3%B4ng-an-x%C3%A3-Ph%C6%B0%E1%BB%9Bc-Long-100071175355481/", "Công an xã Phước Long _x000D__x000D_
 _x000D__x000D_
  tỉnh Bến Tre")</f>
        <v>Công an xã Phước Long _x000D__x000D_
 _x000D__x000D_
  tỉnh Bến Tre</v>
      </c>
      <c r="C1900" s="19" t="s">
        <v>12</v>
      </c>
      <c r="D1900" s="19" t="s">
        <v>13</v>
      </c>
      <c r="E1900" s="20" t="s">
        <v>14</v>
      </c>
      <c r="F1900" s="20" t="s">
        <v>14</v>
      </c>
      <c r="G1900" s="20" t="s">
        <v>14</v>
      </c>
      <c r="H1900" s="20" t="s">
        <v>15</v>
      </c>
      <c r="I1900" s="20"/>
      <c r="J1900" s="20"/>
      <c r="K1900" s="20"/>
      <c r="L1900" s="20"/>
      <c r="M1900" s="20"/>
      <c r="N1900" s="20"/>
      <c r="O1900" s="20"/>
      <c r="P1900" s="20"/>
      <c r="Q1900" s="20"/>
    </row>
    <row r="1901" spans="1:17" x14ac:dyDescent="0.25">
      <c r="A1901" s="17">
        <v>26900</v>
      </c>
      <c r="B1901" s="18" t="str">
        <f>HYPERLINK("https://congbobanan.toaan.gov.vn/2ta1679307t1cvn/chi-tiet-ban-an", "UBND Ủy ban nhân dân xã Phước Long _x000D__x000D_
 _x000D__x000D_
  tỉnh Bến Tre")</f>
        <v>UBND Ủy ban nhân dân xã Phước Long _x000D__x000D_
 _x000D__x000D_
  tỉnh Bến Tre</v>
      </c>
      <c r="C1901" s="19" t="s">
        <v>12</v>
      </c>
      <c r="D1901" s="21"/>
      <c r="E1901" s="20" t="s">
        <v>14</v>
      </c>
      <c r="F1901" s="20" t="s">
        <v>14</v>
      </c>
      <c r="G1901" s="20" t="s">
        <v>14</v>
      </c>
      <c r="H1901" s="20" t="s">
        <v>14</v>
      </c>
      <c r="I1901" s="20"/>
      <c r="J1901" s="20"/>
      <c r="K1901" s="20"/>
      <c r="L1901" s="20"/>
      <c r="M1901" s="20"/>
      <c r="N1901" s="20"/>
      <c r="O1901" s="20"/>
      <c r="P1901" s="20"/>
      <c r="Q1901" s="20"/>
    </row>
    <row r="1902" spans="1:17" x14ac:dyDescent="0.25">
      <c r="A1902" s="17">
        <v>26901</v>
      </c>
      <c r="B1902" s="18" t="s">
        <v>340</v>
      </c>
      <c r="C1902" s="22" t="s">
        <v>14</v>
      </c>
      <c r="D1902" s="19" t="s">
        <v>13</v>
      </c>
      <c r="E1902" s="20" t="s">
        <v>14</v>
      </c>
      <c r="F1902" s="20" t="s">
        <v>14</v>
      </c>
      <c r="G1902" s="20" t="s">
        <v>14</v>
      </c>
      <c r="H1902" s="20" t="s">
        <v>15</v>
      </c>
      <c r="I1902" s="20"/>
      <c r="J1902" s="20"/>
      <c r="K1902" s="20"/>
      <c r="L1902" s="20"/>
      <c r="M1902" s="20"/>
      <c r="N1902" s="20"/>
      <c r="O1902" s="20"/>
      <c r="P1902" s="20"/>
      <c r="Q1902" s="20"/>
    </row>
    <row r="1903" spans="1:17" x14ac:dyDescent="0.25">
      <c r="A1903" s="17">
        <v>26902</v>
      </c>
      <c r="B1903" s="18" t="str">
        <f>HYPERLINK("https://duongminhchau.tayninh.gov.vn/", "UBND Ủy ban nhân dân xã Phước Minh _x000D__x000D_
 _x000D__x000D_
  tỉnh TÂY NINH")</f>
        <v>UBND Ủy ban nhân dân xã Phước Minh _x000D__x000D_
 _x000D__x000D_
  tỉnh TÂY NINH</v>
      </c>
      <c r="C1903" s="19" t="s">
        <v>12</v>
      </c>
      <c r="D1903" s="21"/>
      <c r="E1903" s="20" t="s">
        <v>14</v>
      </c>
      <c r="F1903" s="20" t="s">
        <v>14</v>
      </c>
      <c r="G1903" s="20" t="s">
        <v>14</v>
      </c>
      <c r="H1903" s="20" t="s">
        <v>14</v>
      </c>
      <c r="I1903" s="20"/>
      <c r="J1903" s="20"/>
      <c r="K1903" s="20"/>
      <c r="L1903" s="20"/>
      <c r="M1903" s="20"/>
      <c r="N1903" s="20"/>
      <c r="O1903" s="20"/>
      <c r="P1903" s="20"/>
      <c r="Q1903" s="20"/>
    </row>
    <row r="1904" spans="1:17" x14ac:dyDescent="0.25">
      <c r="A1904" s="17">
        <v>26903</v>
      </c>
      <c r="B1904" s="18" t="s">
        <v>177</v>
      </c>
      <c r="C1904" s="22" t="s">
        <v>14</v>
      </c>
      <c r="D1904" s="19" t="s">
        <v>13</v>
      </c>
      <c r="E1904" s="20" t="s">
        <v>14</v>
      </c>
      <c r="F1904" s="20" t="s">
        <v>14</v>
      </c>
      <c r="G1904" s="20" t="s">
        <v>14</v>
      </c>
      <c r="H1904" s="20" t="s">
        <v>15</v>
      </c>
      <c r="I1904" s="20"/>
      <c r="J1904" s="20"/>
      <c r="K1904" s="20"/>
      <c r="L1904" s="20"/>
      <c r="M1904" s="20"/>
      <c r="N1904" s="20"/>
      <c r="O1904" s="20"/>
      <c r="P1904" s="20"/>
      <c r="Q1904" s="20"/>
    </row>
    <row r="1905" spans="1:17" x14ac:dyDescent="0.25">
      <c r="A1905" s="17">
        <v>26904</v>
      </c>
      <c r="B1905" s="18" t="str">
        <f>HYPERLINK("http://phuocnghia.tuyphuoc.binhdinh.gov.vn/", "UBND Ủy ban nhân dân xã Phước Nghĩa tỉnh Bình Định")</f>
        <v>UBND Ủy ban nhân dân xã Phước Nghĩa tỉnh Bình Định</v>
      </c>
      <c r="C1905" s="19" t="s">
        <v>12</v>
      </c>
      <c r="D1905" s="21"/>
      <c r="E1905" s="20" t="s">
        <v>14</v>
      </c>
      <c r="F1905" s="20" t="s">
        <v>14</v>
      </c>
      <c r="G1905" s="20" t="s">
        <v>14</v>
      </c>
      <c r="H1905" s="20" t="s">
        <v>14</v>
      </c>
      <c r="I1905" s="20"/>
      <c r="J1905" s="20"/>
      <c r="K1905" s="20"/>
      <c r="L1905" s="20"/>
      <c r="M1905" s="20"/>
      <c r="N1905" s="20"/>
      <c r="O1905" s="20"/>
      <c r="P1905" s="20"/>
      <c r="Q1905" s="20"/>
    </row>
    <row r="1906" spans="1:17" x14ac:dyDescent="0.25">
      <c r="A1906" s="17">
        <v>26905</v>
      </c>
      <c r="B1906" s="18" t="str">
        <f>HYPERLINK("https://www.facebook.com/p/C%C3%B4ng-an-x%C3%A3-Ph%C6%B0%E1%BB%9Bc-Ninh-100069805142208/", "Công an xã Phước Ninh _x000D__x000D_
 _x000D__x000D_
  tỉnh TÂY NINH")</f>
        <v>Công an xã Phước Ninh _x000D__x000D_
 _x000D__x000D_
  tỉnh TÂY NINH</v>
      </c>
      <c r="C1906" s="19" t="s">
        <v>12</v>
      </c>
      <c r="D1906" s="19" t="s">
        <v>13</v>
      </c>
      <c r="E1906" s="20" t="s">
        <v>14</v>
      </c>
      <c r="F1906" s="20" t="s">
        <v>14</v>
      </c>
      <c r="G1906" s="20" t="s">
        <v>14</v>
      </c>
      <c r="H1906" s="20" t="s">
        <v>15</v>
      </c>
      <c r="I1906" s="20"/>
      <c r="J1906" s="20"/>
      <c r="K1906" s="20"/>
      <c r="L1906" s="20"/>
      <c r="M1906" s="20"/>
      <c r="N1906" s="20"/>
      <c r="O1906" s="20"/>
      <c r="P1906" s="20"/>
      <c r="Q1906" s="20"/>
    </row>
    <row r="1907" spans="1:17" x14ac:dyDescent="0.25">
      <c r="A1907" s="17">
        <v>26906</v>
      </c>
      <c r="B1907" s="18" t="str">
        <f>HYPERLINK("https://ninhphuoc.ninhthuan.gov.vn/", "UBND Ủy ban nhân dân xã Phước Ninh _x000D__x000D_
 _x000D__x000D_
  tỉnh TÂY NINH")</f>
        <v>UBND Ủy ban nhân dân xã Phước Ninh _x000D__x000D_
 _x000D__x000D_
  tỉnh TÂY NINH</v>
      </c>
      <c r="C1907" s="19" t="s">
        <v>12</v>
      </c>
      <c r="D1907" s="21"/>
      <c r="E1907" s="20" t="s">
        <v>14</v>
      </c>
      <c r="F1907" s="20" t="s">
        <v>14</v>
      </c>
      <c r="G1907" s="20" t="s">
        <v>14</v>
      </c>
      <c r="H1907" s="20" t="s">
        <v>14</v>
      </c>
      <c r="I1907" s="20"/>
      <c r="J1907" s="20"/>
      <c r="K1907" s="20"/>
      <c r="L1907" s="20"/>
      <c r="M1907" s="20"/>
      <c r="N1907" s="20"/>
      <c r="O1907" s="20"/>
      <c r="P1907" s="20"/>
      <c r="Q1907" s="20"/>
    </row>
    <row r="1908" spans="1:17" x14ac:dyDescent="0.25">
      <c r="A1908" s="17">
        <v>26907</v>
      </c>
      <c r="B1908" s="18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1908" s="19" t="s">
        <v>12</v>
      </c>
      <c r="D1908" s="19" t="s">
        <v>13</v>
      </c>
      <c r="E1908" s="20" t="s">
        <v>14</v>
      </c>
      <c r="F1908" s="20" t="s">
        <v>14</v>
      </c>
      <c r="G1908" s="20" t="s">
        <v>14</v>
      </c>
      <c r="H1908" s="20" t="s">
        <v>15</v>
      </c>
      <c r="I1908" s="20"/>
      <c r="J1908" s="20"/>
      <c r="K1908" s="20"/>
      <c r="L1908" s="20"/>
      <c r="M1908" s="20"/>
      <c r="N1908" s="20"/>
      <c r="O1908" s="20"/>
      <c r="P1908" s="20"/>
      <c r="Q1908" s="20"/>
    </row>
    <row r="1909" spans="1:17" x14ac:dyDescent="0.25">
      <c r="A1909" s="17">
        <v>26908</v>
      </c>
      <c r="B1909" s="18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1909" s="19" t="s">
        <v>12</v>
      </c>
      <c r="D1909" s="21"/>
      <c r="E1909" s="20" t="s">
        <v>14</v>
      </c>
      <c r="F1909" s="20" t="s">
        <v>14</v>
      </c>
      <c r="G1909" s="20" t="s">
        <v>14</v>
      </c>
      <c r="H1909" s="20" t="s">
        <v>14</v>
      </c>
      <c r="I1909" s="20"/>
      <c r="J1909" s="20"/>
      <c r="K1909" s="20"/>
      <c r="L1909" s="20"/>
      <c r="M1909" s="20"/>
      <c r="N1909" s="20"/>
      <c r="O1909" s="20"/>
      <c r="P1909" s="20"/>
      <c r="Q1909" s="20"/>
    </row>
    <row r="1910" spans="1:17" x14ac:dyDescent="0.25">
      <c r="A1910" s="17">
        <v>26909</v>
      </c>
      <c r="B1910" s="18" t="str">
        <f>HYPERLINK("https://www.facebook.com/p/T%E1%BB%A8-K%E1%BB%B2-24H-100047313107369/?locale=fa_IR", "Công an xã Phượng Kỳ _x000D__x000D_
 _x000D__x000D_
  tỉnh Hải Dương")</f>
        <v>Công an xã Phượng Kỳ _x000D__x000D_
 _x000D__x000D_
  tỉnh Hải Dương</v>
      </c>
      <c r="C1910" s="19" t="s">
        <v>12</v>
      </c>
      <c r="D1910" s="19" t="s">
        <v>13</v>
      </c>
      <c r="E1910" s="20" t="s">
        <v>14</v>
      </c>
      <c r="F1910" s="20" t="s">
        <v>14</v>
      </c>
      <c r="G1910" s="20" t="s">
        <v>14</v>
      </c>
      <c r="H1910" s="20" t="s">
        <v>15</v>
      </c>
      <c r="I1910" s="20"/>
      <c r="J1910" s="20"/>
      <c r="K1910" s="20"/>
      <c r="L1910" s="20"/>
      <c r="M1910" s="20"/>
      <c r="N1910" s="20"/>
      <c r="O1910" s="20"/>
      <c r="P1910" s="20"/>
      <c r="Q1910" s="20"/>
    </row>
    <row r="1911" spans="1:17" x14ac:dyDescent="0.25">
      <c r="A1911" s="17">
        <v>26910</v>
      </c>
      <c r="B1911" s="18" t="str">
        <f>HYPERLINK("http://phuongky.tuky.haiduong.gov.vn/", "UBND Ủy ban nhân dân xã Phượng Kỳ _x000D__x000D_
 _x000D__x000D_
  tỉnh Hải Dương")</f>
        <v>UBND Ủy ban nhân dân xã Phượng Kỳ _x000D__x000D_
 _x000D__x000D_
  tỉnh Hải Dương</v>
      </c>
      <c r="C1911" s="19" t="s">
        <v>12</v>
      </c>
      <c r="D1911" s="21"/>
      <c r="E1911" s="20" t="s">
        <v>14</v>
      </c>
      <c r="F1911" s="20" t="s">
        <v>14</v>
      </c>
      <c r="G1911" s="20" t="s">
        <v>14</v>
      </c>
      <c r="H1911" s="20" t="s">
        <v>14</v>
      </c>
      <c r="I1911" s="20"/>
      <c r="J1911" s="20"/>
      <c r="K1911" s="20"/>
      <c r="L1911" s="20"/>
      <c r="M1911" s="20"/>
      <c r="N1911" s="20"/>
      <c r="O1911" s="20"/>
      <c r="P1911" s="20"/>
      <c r="Q1911" s="20"/>
    </row>
    <row r="1912" spans="1:17" x14ac:dyDescent="0.25">
      <c r="A1912" s="17">
        <v>26911</v>
      </c>
      <c r="B1912" s="18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1912" s="19" t="s">
        <v>12</v>
      </c>
      <c r="D1912" s="19" t="s">
        <v>13</v>
      </c>
      <c r="E1912" s="20" t="s">
        <v>14</v>
      </c>
      <c r="F1912" s="20" t="s">
        <v>14</v>
      </c>
      <c r="G1912" s="20" t="s">
        <v>14</v>
      </c>
      <c r="H1912" s="20" t="s">
        <v>15</v>
      </c>
      <c r="I1912" s="20"/>
      <c r="J1912" s="20"/>
      <c r="K1912" s="20"/>
      <c r="L1912" s="20"/>
      <c r="M1912" s="20"/>
      <c r="N1912" s="20"/>
      <c r="O1912" s="20"/>
      <c r="P1912" s="20"/>
      <c r="Q1912" s="20"/>
    </row>
    <row r="1913" spans="1:17" x14ac:dyDescent="0.25">
      <c r="A1913" s="17">
        <v>26912</v>
      </c>
      <c r="B1913" s="18" t="str">
        <f>HYPERLINK("https://phuongtien.dinhhoa.thainguyen.gov.vn/tin-xa-phuong", "UBND Ủy ban nhân dân xã Phượng Tiến tỉnh Thái Nguyên")</f>
        <v>UBND Ủy ban nhân dân xã Phượng Tiến tỉnh Thái Nguyên</v>
      </c>
      <c r="C1913" s="19" t="s">
        <v>12</v>
      </c>
      <c r="D1913" s="21"/>
      <c r="E1913" s="20" t="s">
        <v>14</v>
      </c>
      <c r="F1913" s="20" t="s">
        <v>14</v>
      </c>
      <c r="G1913" s="20" t="s">
        <v>14</v>
      </c>
      <c r="H1913" s="20" t="s">
        <v>14</v>
      </c>
      <c r="I1913" s="20"/>
      <c r="J1913" s="20"/>
      <c r="K1913" s="20"/>
      <c r="L1913" s="20"/>
      <c r="M1913" s="20"/>
      <c r="N1913" s="20"/>
      <c r="O1913" s="20"/>
      <c r="P1913" s="20"/>
      <c r="Q1913" s="20"/>
    </row>
    <row r="1914" spans="1:17" x14ac:dyDescent="0.25">
      <c r="A1914" s="17">
        <v>26913</v>
      </c>
      <c r="B1914" s="18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1914" s="19" t="s">
        <v>12</v>
      </c>
      <c r="D1914" s="19" t="s">
        <v>13</v>
      </c>
      <c r="E1914" s="20" t="s">
        <v>14</v>
      </c>
      <c r="F1914" s="20" t="s">
        <v>14</v>
      </c>
      <c r="G1914" s="20" t="s">
        <v>14</v>
      </c>
      <c r="H1914" s="20" t="s">
        <v>15</v>
      </c>
      <c r="I1914" s="20"/>
      <c r="J1914" s="20"/>
      <c r="K1914" s="20"/>
      <c r="L1914" s="20"/>
      <c r="M1914" s="20"/>
      <c r="N1914" s="20"/>
      <c r="O1914" s="20"/>
      <c r="P1914" s="20"/>
      <c r="Q1914" s="20"/>
    </row>
    <row r="1915" spans="1:17" x14ac:dyDescent="0.25">
      <c r="A1915" s="17">
        <v>26914</v>
      </c>
      <c r="B1915" s="18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1915" s="19" t="s">
        <v>12</v>
      </c>
      <c r="D1915" s="21"/>
      <c r="E1915" s="20" t="s">
        <v>14</v>
      </c>
      <c r="F1915" s="20" t="s">
        <v>14</v>
      </c>
      <c r="G1915" s="20" t="s">
        <v>14</v>
      </c>
      <c r="H1915" s="20" t="s">
        <v>14</v>
      </c>
      <c r="I1915" s="20"/>
      <c r="J1915" s="20"/>
      <c r="K1915" s="20"/>
      <c r="L1915" s="20"/>
      <c r="M1915" s="20"/>
      <c r="N1915" s="20"/>
      <c r="O1915" s="20"/>
      <c r="P1915" s="20"/>
      <c r="Q1915" s="20"/>
    </row>
    <row r="1916" spans="1:17" x14ac:dyDescent="0.25">
      <c r="A1916" s="17">
        <v>26915</v>
      </c>
      <c r="B1916" s="18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1916" s="19" t="s">
        <v>12</v>
      </c>
      <c r="D1916" s="19" t="s">
        <v>13</v>
      </c>
      <c r="E1916" s="20" t="s">
        <v>14</v>
      </c>
      <c r="F1916" s="20" t="s">
        <v>14</v>
      </c>
      <c r="G1916" s="20" t="s">
        <v>14</v>
      </c>
      <c r="H1916" s="20" t="s">
        <v>15</v>
      </c>
      <c r="I1916" s="20"/>
      <c r="J1916" s="20"/>
      <c r="K1916" s="20"/>
      <c r="L1916" s="20"/>
      <c r="M1916" s="20"/>
      <c r="N1916" s="20"/>
      <c r="O1916" s="20"/>
      <c r="P1916" s="20"/>
      <c r="Q1916" s="20"/>
    </row>
    <row r="1917" spans="1:17" x14ac:dyDescent="0.25">
      <c r="A1917" s="17">
        <v>26916</v>
      </c>
      <c r="B1917" s="18" t="str">
        <f>HYPERLINK("https://phuclinh.daitu.thainguyen.gov.vn/", "UBND Ủy ban nhân dân xã Phục Linh tỉnh Thái Nguyên")</f>
        <v>UBND Ủy ban nhân dân xã Phục Linh tỉnh Thái Nguyên</v>
      </c>
      <c r="C1917" s="19" t="s">
        <v>12</v>
      </c>
      <c r="D1917" s="21"/>
      <c r="E1917" s="20" t="s">
        <v>14</v>
      </c>
      <c r="F1917" s="20" t="s">
        <v>14</v>
      </c>
      <c r="G1917" s="20" t="s">
        <v>14</v>
      </c>
      <c r="H1917" s="20" t="s">
        <v>14</v>
      </c>
      <c r="I1917" s="20"/>
      <c r="J1917" s="20"/>
      <c r="K1917" s="20"/>
      <c r="L1917" s="20"/>
      <c r="M1917" s="20"/>
      <c r="N1917" s="20"/>
      <c r="O1917" s="20"/>
      <c r="P1917" s="20"/>
      <c r="Q1917" s="20"/>
    </row>
    <row r="1918" spans="1:17" x14ac:dyDescent="0.25">
      <c r="A1918" s="17">
        <v>26917</v>
      </c>
      <c r="B1918" s="18" t="s">
        <v>341</v>
      </c>
      <c r="C1918" s="22" t="s">
        <v>14</v>
      </c>
      <c r="D1918" s="19" t="s">
        <v>13</v>
      </c>
      <c r="E1918" s="20" t="s">
        <v>14</v>
      </c>
      <c r="F1918" s="20" t="s">
        <v>14</v>
      </c>
      <c r="G1918" s="20" t="s">
        <v>14</v>
      </c>
      <c r="H1918" s="20" t="s">
        <v>15</v>
      </c>
      <c r="I1918" s="20"/>
      <c r="J1918" s="20"/>
      <c r="K1918" s="20"/>
      <c r="L1918" s="20"/>
      <c r="M1918" s="20"/>
      <c r="N1918" s="20"/>
      <c r="O1918" s="20"/>
      <c r="P1918" s="20"/>
      <c r="Q1918" s="20"/>
    </row>
    <row r="1919" spans="1:17" x14ac:dyDescent="0.25">
      <c r="A1919" s="17">
        <v>26918</v>
      </c>
      <c r="B1919" s="18" t="str">
        <f>HYPERLINK("https://laichau.gov.vn/du-khach/vinh-pa-khom-duoc-cong-nhan-la-diem-du-lich-tren-dia-ban-tinh-lai-chau.html", "UBND Ủy ban nhân dân xã Pha Mu _x000D__x000D_
 _x000D__x000D_
  tỉnh Lai Châu")</f>
        <v>UBND Ủy ban nhân dân xã Pha Mu _x000D__x000D_
 _x000D__x000D_
  tỉnh Lai Châu</v>
      </c>
      <c r="C1919" s="19" t="s">
        <v>12</v>
      </c>
      <c r="D1919" s="21"/>
      <c r="E1919" s="20" t="s">
        <v>14</v>
      </c>
      <c r="F1919" s="20" t="s">
        <v>14</v>
      </c>
      <c r="G1919" s="20" t="s">
        <v>14</v>
      </c>
      <c r="H1919" s="20" t="s">
        <v>14</v>
      </c>
      <c r="I1919" s="20"/>
      <c r="J1919" s="20"/>
      <c r="K1919" s="20"/>
      <c r="L1919" s="20"/>
      <c r="M1919" s="20"/>
      <c r="N1919" s="20"/>
      <c r="O1919" s="20"/>
      <c r="P1919" s="20"/>
      <c r="Q1919" s="20"/>
    </row>
    <row r="1920" spans="1:17" x14ac:dyDescent="0.25">
      <c r="A1920" s="17">
        <v>26919</v>
      </c>
      <c r="B1920" s="18" t="s">
        <v>342</v>
      </c>
      <c r="C1920" s="22" t="s">
        <v>14</v>
      </c>
      <c r="D1920" s="19" t="s">
        <v>13</v>
      </c>
      <c r="E1920" s="20" t="s">
        <v>14</v>
      </c>
      <c r="F1920" s="20" t="s">
        <v>14</v>
      </c>
      <c r="G1920" s="20" t="s">
        <v>14</v>
      </c>
      <c r="H1920" s="20" t="s">
        <v>15</v>
      </c>
      <c r="I1920" s="20"/>
      <c r="J1920" s="20"/>
      <c r="K1920" s="20"/>
      <c r="L1920" s="20"/>
      <c r="M1920" s="20"/>
      <c r="N1920" s="20"/>
      <c r="O1920" s="20"/>
      <c r="P1920" s="20"/>
      <c r="Q1920" s="20"/>
    </row>
    <row r="1921" spans="1:17" x14ac:dyDescent="0.25">
      <c r="A1921" s="17">
        <v>26920</v>
      </c>
      <c r="B1921" s="18" t="str">
        <f>HYPERLINK("https://duongminhchau.tayninh.gov.vn/", "UBND Ủy ban nhân dân xã Phan _x000D__x000D_
 _x000D__x000D_
  tỉnh TÂY NINH")</f>
        <v>UBND Ủy ban nhân dân xã Phan _x000D__x000D_
 _x000D__x000D_
  tỉnh TÂY NINH</v>
      </c>
      <c r="C1921" s="19" t="s">
        <v>12</v>
      </c>
      <c r="D1921" s="21"/>
      <c r="E1921" s="20" t="s">
        <v>14</v>
      </c>
      <c r="F1921" s="20" t="s">
        <v>14</v>
      </c>
      <c r="G1921" s="20" t="s">
        <v>14</v>
      </c>
      <c r="H1921" s="20" t="s">
        <v>14</v>
      </c>
      <c r="I1921" s="20"/>
      <c r="J1921" s="20"/>
      <c r="K1921" s="20"/>
      <c r="L1921" s="20"/>
      <c r="M1921" s="20"/>
      <c r="N1921" s="20"/>
      <c r="O1921" s="20"/>
      <c r="P1921" s="20"/>
      <c r="Q1921" s="20"/>
    </row>
    <row r="1922" spans="1:17" x14ac:dyDescent="0.25">
      <c r="A1922" s="17">
        <v>26921</v>
      </c>
      <c r="B1922" s="18" t="str">
        <f>HYPERLINK("https://www.facebook.com/p/C%C3%B4ng-an-x%C3%A3-Phan-R%C3%AD-Th%C3%A0nh-100067332391869/", "Công an xã Phan Rí Thành _x000D__x000D_
 _x000D__x000D_
  tỉnh Bình Thuận")</f>
        <v>Công an xã Phan Rí Thành _x000D__x000D_
 _x000D__x000D_
  tỉnh Bình Thuận</v>
      </c>
      <c r="C1922" s="19" t="s">
        <v>12</v>
      </c>
      <c r="D1922" s="19" t="s">
        <v>13</v>
      </c>
      <c r="E1922" s="20" t="s">
        <v>14</v>
      </c>
      <c r="F1922" s="20" t="s">
        <v>14</v>
      </c>
      <c r="G1922" s="20" t="s">
        <v>14</v>
      </c>
      <c r="H1922" s="20" t="s">
        <v>15</v>
      </c>
      <c r="I1922" s="20"/>
      <c r="J1922" s="20"/>
      <c r="K1922" s="20"/>
      <c r="L1922" s="20"/>
      <c r="M1922" s="20"/>
      <c r="N1922" s="20"/>
      <c r="O1922" s="20"/>
      <c r="P1922" s="20"/>
      <c r="Q1922" s="20"/>
    </row>
    <row r="1923" spans="1:17" x14ac:dyDescent="0.25">
      <c r="A1923" s="17">
        <v>26922</v>
      </c>
      <c r="B1923" s="18" t="str">
        <f>HYPERLINK("https://phanrithanh.bacbinh.binhthuan.gov.vn/", "UBND Ủy ban nhân dân xã Phan Rí Thành _x000D__x000D_
 _x000D__x000D_
  tỉnh Bình Thuận")</f>
        <v>UBND Ủy ban nhân dân xã Phan Rí Thành _x000D__x000D_
 _x000D__x000D_
  tỉnh Bình Thuận</v>
      </c>
      <c r="C1923" s="19" t="s">
        <v>12</v>
      </c>
      <c r="D1923" s="21"/>
      <c r="E1923" s="20" t="s">
        <v>14</v>
      </c>
      <c r="F1923" s="20" t="s">
        <v>14</v>
      </c>
      <c r="G1923" s="20" t="s">
        <v>14</v>
      </c>
      <c r="H1923" s="20" t="s">
        <v>14</v>
      </c>
      <c r="I1923" s="20"/>
      <c r="J1923" s="20"/>
      <c r="K1923" s="20"/>
      <c r="L1923" s="20"/>
      <c r="M1923" s="20"/>
      <c r="N1923" s="20"/>
      <c r="O1923" s="20"/>
      <c r="P1923" s="20"/>
      <c r="Q1923" s="20"/>
    </row>
    <row r="1924" spans="1:17" x14ac:dyDescent="0.25">
      <c r="A1924" s="17">
        <v>26923</v>
      </c>
      <c r="B1924" s="18" t="s">
        <v>178</v>
      </c>
      <c r="C1924" s="22" t="s">
        <v>14</v>
      </c>
      <c r="D1924" s="19" t="s">
        <v>13</v>
      </c>
      <c r="E1924" s="20" t="s">
        <v>14</v>
      </c>
      <c r="F1924" s="20" t="s">
        <v>14</v>
      </c>
      <c r="G1924" s="20" t="s">
        <v>14</v>
      </c>
      <c r="H1924" s="20" t="s">
        <v>15</v>
      </c>
      <c r="I1924" s="20"/>
      <c r="J1924" s="20"/>
      <c r="K1924" s="20"/>
      <c r="L1924" s="20"/>
      <c r="M1924" s="20"/>
      <c r="N1924" s="20"/>
      <c r="O1924" s="20"/>
      <c r="P1924" s="20"/>
      <c r="Q1924" s="20"/>
    </row>
    <row r="1925" spans="1:17" x14ac:dyDescent="0.25">
      <c r="A1925" s="17">
        <v>26924</v>
      </c>
      <c r="B1925" s="18" t="str">
        <f>HYPERLINK("https://vksndtc.gov.vn/UserControls/Publishing/News/BinhLuan/pFormPrint.aspx?UrlListProcess=22D48E3E00E317DB107E3706F225B1CE22F006B7C704FC8B6894F6ABCA85660A&amp;ItemID=11001&amp;webP=portal", "UBND Ủy ban nhân dân xã Phiêng Ban tỉnh Hà Tĩnh")</f>
        <v>UBND Ủy ban nhân dân xã Phiêng Ban tỉnh Hà Tĩnh</v>
      </c>
      <c r="C1925" s="19" t="s">
        <v>12</v>
      </c>
      <c r="D1925" s="21"/>
      <c r="E1925" s="20" t="s">
        <v>14</v>
      </c>
      <c r="F1925" s="20" t="s">
        <v>14</v>
      </c>
      <c r="G1925" s="20" t="s">
        <v>14</v>
      </c>
      <c r="H1925" s="20" t="s">
        <v>14</v>
      </c>
      <c r="I1925" s="20"/>
      <c r="J1925" s="20"/>
      <c r="K1925" s="20"/>
      <c r="L1925" s="20"/>
      <c r="M1925" s="20"/>
      <c r="N1925" s="20"/>
      <c r="O1925" s="20"/>
      <c r="P1925" s="20"/>
      <c r="Q1925" s="20"/>
    </row>
    <row r="1926" spans="1:17" x14ac:dyDescent="0.25">
      <c r="A1926" s="17">
        <v>26925</v>
      </c>
      <c r="B1926" s="18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1926" s="19" t="s">
        <v>12</v>
      </c>
      <c r="D1926" s="19" t="s">
        <v>13</v>
      </c>
      <c r="E1926" s="20" t="s">
        <v>14</v>
      </c>
      <c r="F1926" s="20" t="s">
        <v>14</v>
      </c>
      <c r="G1926" s="20" t="s">
        <v>14</v>
      </c>
      <c r="H1926" s="20" t="s">
        <v>15</v>
      </c>
      <c r="I1926" s="20"/>
      <c r="J1926" s="20"/>
      <c r="K1926" s="20"/>
      <c r="L1926" s="20"/>
      <c r="M1926" s="20"/>
      <c r="N1926" s="20"/>
      <c r="O1926" s="20"/>
      <c r="P1926" s="20"/>
      <c r="Q1926" s="20"/>
    </row>
    <row r="1927" spans="1:17" x14ac:dyDescent="0.25">
      <c r="A1927" s="17">
        <v>26926</v>
      </c>
      <c r="B1927" s="18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1927" s="19" t="s">
        <v>12</v>
      </c>
      <c r="D1927" s="21"/>
      <c r="E1927" s="20" t="s">
        <v>14</v>
      </c>
      <c r="F1927" s="20" t="s">
        <v>14</v>
      </c>
      <c r="G1927" s="20" t="s">
        <v>14</v>
      </c>
      <c r="H1927" s="20" t="s">
        <v>14</v>
      </c>
      <c r="I1927" s="20"/>
      <c r="J1927" s="20"/>
      <c r="K1927" s="20"/>
      <c r="L1927" s="20"/>
      <c r="M1927" s="20"/>
      <c r="N1927" s="20"/>
      <c r="O1927" s="20"/>
      <c r="P1927" s="20"/>
      <c r="Q1927" s="20"/>
    </row>
    <row r="1928" spans="1:17" x14ac:dyDescent="0.25">
      <c r="A1928" s="17">
        <v>26927</v>
      </c>
      <c r="B1928" s="18" t="s">
        <v>179</v>
      </c>
      <c r="C1928" s="22" t="s">
        <v>14</v>
      </c>
      <c r="D1928" s="19" t="s">
        <v>13</v>
      </c>
      <c r="E1928" s="20" t="s">
        <v>14</v>
      </c>
      <c r="F1928" s="20" t="s">
        <v>14</v>
      </c>
      <c r="G1928" s="20" t="s">
        <v>14</v>
      </c>
      <c r="H1928" s="20" t="s">
        <v>15</v>
      </c>
      <c r="I1928" s="20"/>
      <c r="J1928" s="20"/>
      <c r="K1928" s="20"/>
      <c r="L1928" s="20"/>
      <c r="M1928" s="20"/>
      <c r="N1928" s="20"/>
      <c r="O1928" s="20"/>
      <c r="P1928" s="20"/>
      <c r="Q1928" s="20"/>
    </row>
    <row r="1929" spans="1:17" x14ac:dyDescent="0.25">
      <c r="A1929" s="17">
        <v>26928</v>
      </c>
      <c r="B1929" s="18" t="str">
        <f>HYPERLINK("https://sonla.gov.vn/4/469/77424/604022/thong-tin-bau-cu/danh-sach-nguoi-ung-cu-dai-bieu-hdnd-tinh-don-vi-bau-cu-so-3", "UBND Ủy ban nhân dân xã Phiêng Luông tỉnh Sơn La")</f>
        <v>UBND Ủy ban nhân dân xã Phiêng Luông tỉnh Sơn La</v>
      </c>
      <c r="C1929" s="19" t="s">
        <v>12</v>
      </c>
      <c r="D1929" s="21"/>
      <c r="E1929" s="20" t="s">
        <v>14</v>
      </c>
      <c r="F1929" s="20" t="s">
        <v>14</v>
      </c>
      <c r="G1929" s="20" t="s">
        <v>14</v>
      </c>
      <c r="H1929" s="20" t="s">
        <v>14</v>
      </c>
      <c r="I1929" s="20"/>
      <c r="J1929" s="20"/>
      <c r="K1929" s="20"/>
      <c r="L1929" s="20"/>
      <c r="M1929" s="20"/>
      <c r="N1929" s="20"/>
      <c r="O1929" s="20"/>
      <c r="P1929" s="20"/>
      <c r="Q1929" s="20"/>
    </row>
    <row r="1930" spans="1:17" x14ac:dyDescent="0.25">
      <c r="A1930" s="17">
        <v>26929</v>
      </c>
      <c r="B1930" s="18" t="s">
        <v>343</v>
      </c>
      <c r="C1930" s="22" t="s">
        <v>14</v>
      </c>
      <c r="D1930" s="19" t="s">
        <v>13</v>
      </c>
      <c r="E1930" s="20" t="s">
        <v>14</v>
      </c>
      <c r="F1930" s="20" t="s">
        <v>14</v>
      </c>
      <c r="G1930" s="20" t="s">
        <v>14</v>
      </c>
      <c r="H1930" s="20" t="s">
        <v>15</v>
      </c>
      <c r="I1930" s="20"/>
      <c r="J1930" s="20"/>
      <c r="K1930" s="20"/>
      <c r="L1930" s="20"/>
      <c r="M1930" s="20"/>
      <c r="N1930" s="20"/>
      <c r="O1930" s="20"/>
      <c r="P1930" s="20"/>
      <c r="Q1930" s="20"/>
    </row>
    <row r="1931" spans="1:17" x14ac:dyDescent="0.25">
      <c r="A1931" s="17">
        <v>26930</v>
      </c>
      <c r="B1931" s="18" t="str">
        <f>HYPERLINK("https://vanyen.yenbai.gov.vn/to-chuc-bo-may/cac-xa-thi-tran/?UserKey=Xa-Phong-Du-Thuong", "UBND Ủy ban nhân dân xã Phong Dụ_x000D__x000D_
 _x000D__x000D_
  tỉnh Yên Bái")</f>
        <v>UBND Ủy ban nhân dân xã Phong Dụ_x000D__x000D_
 _x000D__x000D_
  tỉnh Yên Bái</v>
      </c>
      <c r="C1931" s="19" t="s">
        <v>12</v>
      </c>
      <c r="D1931" s="21"/>
      <c r="E1931" s="20" t="s">
        <v>14</v>
      </c>
      <c r="F1931" s="20" t="s">
        <v>14</v>
      </c>
      <c r="G1931" s="20" t="s">
        <v>14</v>
      </c>
      <c r="H1931" s="20" t="s">
        <v>14</v>
      </c>
      <c r="I1931" s="20"/>
      <c r="J1931" s="20"/>
      <c r="K1931" s="20"/>
      <c r="L1931" s="20"/>
      <c r="M1931" s="20"/>
      <c r="N1931" s="20"/>
      <c r="O1931" s="20"/>
      <c r="P1931" s="20"/>
      <c r="Q1931" s="20"/>
    </row>
    <row r="1932" spans="1:17" x14ac:dyDescent="0.25">
      <c r="A1932" s="17">
        <v>26931</v>
      </c>
      <c r="B1932" s="18" t="str">
        <f>HYPERLINK("https://www.facebook.com/suctreQuangNinh/?locale=vi_VN", "Công an xã Phong Dụ tỉnh Quảng Ninh")</f>
        <v>Công an xã Phong Dụ tỉnh Quảng Ninh</v>
      </c>
      <c r="C1932" s="19" t="s">
        <v>12</v>
      </c>
      <c r="D1932" s="19" t="s">
        <v>13</v>
      </c>
      <c r="E1932" s="20" t="s">
        <v>14</v>
      </c>
      <c r="F1932" s="20" t="s">
        <v>14</v>
      </c>
      <c r="G1932" s="20" t="s">
        <v>14</v>
      </c>
      <c r="H1932" s="20" t="s">
        <v>15</v>
      </c>
      <c r="I1932" s="20"/>
      <c r="J1932" s="20"/>
      <c r="K1932" s="20"/>
      <c r="L1932" s="20"/>
      <c r="M1932" s="20"/>
      <c r="N1932" s="20"/>
      <c r="O1932" s="20"/>
      <c r="P1932" s="20"/>
      <c r="Q1932" s="20"/>
    </row>
    <row r="1933" spans="1:17" x14ac:dyDescent="0.25">
      <c r="A1933" s="17">
        <v>26932</v>
      </c>
      <c r="B1933" s="18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933" s="19" t="s">
        <v>12</v>
      </c>
      <c r="D1933" s="21"/>
      <c r="E1933" s="20" t="s">
        <v>14</v>
      </c>
      <c r="F1933" s="20" t="s">
        <v>14</v>
      </c>
      <c r="G1933" s="20" t="s">
        <v>14</v>
      </c>
      <c r="H1933" s="20" t="s">
        <v>14</v>
      </c>
      <c r="I1933" s="20"/>
      <c r="J1933" s="20"/>
      <c r="K1933" s="20"/>
      <c r="L1933" s="20"/>
      <c r="M1933" s="20"/>
      <c r="N1933" s="20"/>
      <c r="O1933" s="20"/>
      <c r="P1933" s="20"/>
      <c r="Q1933" s="20"/>
    </row>
    <row r="1934" spans="1:17" x14ac:dyDescent="0.25">
      <c r="A1934" s="17">
        <v>26933</v>
      </c>
      <c r="B1934" s="18" t="str">
        <f>HYPERLINK("https://www.facebook.com/suctreQuangNinh/?locale=vi_VN", "Công an xã Phong Dụ tỉnh Quảng Ninh")</f>
        <v>Công an xã Phong Dụ tỉnh Quảng Ninh</v>
      </c>
      <c r="C1934" s="19" t="s">
        <v>12</v>
      </c>
      <c r="D1934" s="19" t="s">
        <v>13</v>
      </c>
      <c r="E1934" s="20" t="s">
        <v>14</v>
      </c>
      <c r="F1934" s="20" t="s">
        <v>14</v>
      </c>
      <c r="G1934" s="20" t="s">
        <v>14</v>
      </c>
      <c r="H1934" s="20" t="s">
        <v>15</v>
      </c>
      <c r="I1934" s="20"/>
      <c r="J1934" s="20"/>
      <c r="K1934" s="20"/>
      <c r="L1934" s="20"/>
      <c r="M1934" s="20"/>
      <c r="N1934" s="20"/>
      <c r="O1934" s="20"/>
      <c r="P1934" s="20"/>
      <c r="Q1934" s="20"/>
    </row>
    <row r="1935" spans="1:17" x14ac:dyDescent="0.25">
      <c r="A1935" s="17">
        <v>26934</v>
      </c>
      <c r="B1935" s="18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935" s="19" t="s">
        <v>12</v>
      </c>
      <c r="D1935" s="21"/>
      <c r="E1935" s="20" t="s">
        <v>14</v>
      </c>
      <c r="F1935" s="20" t="s">
        <v>14</v>
      </c>
      <c r="G1935" s="20" t="s">
        <v>14</v>
      </c>
      <c r="H1935" s="20" t="s">
        <v>14</v>
      </c>
      <c r="I1935" s="20"/>
      <c r="J1935" s="20"/>
      <c r="K1935" s="20"/>
      <c r="L1935" s="20"/>
      <c r="M1935" s="20"/>
      <c r="N1935" s="20"/>
      <c r="O1935" s="20"/>
      <c r="P1935" s="20"/>
      <c r="Q1935" s="20"/>
    </row>
    <row r="1936" spans="1:17" x14ac:dyDescent="0.25">
      <c r="A1936" s="17">
        <v>26935</v>
      </c>
      <c r="B1936" s="18" t="s">
        <v>344</v>
      </c>
      <c r="C1936" s="22" t="s">
        <v>14</v>
      </c>
      <c r="D1936" s="19" t="s">
        <v>13</v>
      </c>
      <c r="E1936" s="20" t="s">
        <v>14</v>
      </c>
      <c r="F1936" s="20" t="s">
        <v>14</v>
      </c>
      <c r="G1936" s="20" t="s">
        <v>14</v>
      </c>
      <c r="H1936" s="20" t="s">
        <v>15</v>
      </c>
      <c r="I1936" s="20"/>
      <c r="J1936" s="20"/>
      <c r="K1936" s="20"/>
      <c r="L1936" s="20"/>
      <c r="M1936" s="20"/>
      <c r="N1936" s="20"/>
      <c r="O1936" s="20"/>
      <c r="P1936" s="20"/>
      <c r="Q1936" s="20"/>
    </row>
    <row r="1937" spans="1:17" x14ac:dyDescent="0.25">
      <c r="A1937" s="17">
        <v>26936</v>
      </c>
      <c r="B1937" s="18" t="str">
        <f>HYPERLINK("https://lucngan.bacgiang.gov.vn/cac-xa-thi-tran", "UBND Ủy ban nhân dân xã Phong Minh _x000D__x000D_
 _x000D__x000D_
  tỉnh Bắc Giang")</f>
        <v>UBND Ủy ban nhân dân xã Phong Minh _x000D__x000D_
 _x000D__x000D_
  tỉnh Bắc Giang</v>
      </c>
      <c r="C1937" s="19" t="s">
        <v>12</v>
      </c>
      <c r="D1937" s="21"/>
      <c r="E1937" s="20" t="s">
        <v>14</v>
      </c>
      <c r="F1937" s="20" t="s">
        <v>14</v>
      </c>
      <c r="G1937" s="20" t="s">
        <v>14</v>
      </c>
      <c r="H1937" s="20" t="s">
        <v>14</v>
      </c>
      <c r="I1937" s="20"/>
      <c r="J1937" s="20"/>
      <c r="K1937" s="20"/>
      <c r="L1937" s="20"/>
      <c r="M1937" s="20"/>
      <c r="N1937" s="20"/>
      <c r="O1937" s="20"/>
      <c r="P1937" s="20"/>
      <c r="Q1937" s="20"/>
    </row>
    <row r="1938" spans="1:17" x14ac:dyDescent="0.25">
      <c r="A1938" s="17">
        <v>26937</v>
      </c>
      <c r="B1938" s="18" t="s">
        <v>345</v>
      </c>
      <c r="C1938" s="22" t="s">
        <v>14</v>
      </c>
      <c r="D1938" s="19" t="s">
        <v>13</v>
      </c>
      <c r="E1938" s="20" t="s">
        <v>14</v>
      </c>
      <c r="F1938" s="20" t="s">
        <v>14</v>
      </c>
      <c r="G1938" s="20" t="s">
        <v>14</v>
      </c>
      <c r="H1938" s="20" t="s">
        <v>15</v>
      </c>
      <c r="I1938" s="20"/>
      <c r="J1938" s="20"/>
      <c r="K1938" s="20"/>
      <c r="L1938" s="20"/>
      <c r="M1938" s="20"/>
      <c r="N1938" s="20"/>
      <c r="O1938" s="20"/>
      <c r="P1938" s="20"/>
      <c r="Q1938" s="20"/>
    </row>
    <row r="1939" spans="1:17" x14ac:dyDescent="0.25">
      <c r="A1939" s="17">
        <v>26938</v>
      </c>
      <c r="B1939" s="18" t="str">
        <f>HYPERLINK("https://baclieu.baohiemxahoi.gov.vn/tintuc/Pages/chuyen-doi-so.aspx?CateID=0&amp;ItemID=6024", "UBND Ủy ban nhân dân xã Phong Thạnh _x000D__x000D_
 _x000D__x000D_
  tỉnh Bạc Liêu")</f>
        <v>UBND Ủy ban nhân dân xã Phong Thạnh _x000D__x000D_
 _x000D__x000D_
  tỉnh Bạc Liêu</v>
      </c>
      <c r="C1939" s="19" t="s">
        <v>12</v>
      </c>
      <c r="D1939" s="21"/>
      <c r="E1939" s="20" t="s">
        <v>14</v>
      </c>
      <c r="F1939" s="20" t="s">
        <v>14</v>
      </c>
      <c r="G1939" s="20" t="s">
        <v>14</v>
      </c>
      <c r="H1939" s="20" t="s">
        <v>14</v>
      </c>
      <c r="I1939" s="20"/>
      <c r="J1939" s="20"/>
      <c r="K1939" s="20"/>
      <c r="L1939" s="20"/>
      <c r="M1939" s="20"/>
      <c r="N1939" s="20"/>
      <c r="O1939" s="20"/>
      <c r="P1939" s="20"/>
      <c r="Q1939" s="20"/>
    </row>
    <row r="1940" spans="1:17" x14ac:dyDescent="0.25">
      <c r="A1940" s="17">
        <v>26939</v>
      </c>
      <c r="B1940" s="18" t="s">
        <v>180</v>
      </c>
      <c r="C1940" s="22" t="s">
        <v>14</v>
      </c>
      <c r="D1940" s="19" t="s">
        <v>13</v>
      </c>
      <c r="E1940" s="20" t="s">
        <v>14</v>
      </c>
      <c r="F1940" s="20" t="s">
        <v>14</v>
      </c>
      <c r="G1940" s="20" t="s">
        <v>14</v>
      </c>
      <c r="H1940" s="20" t="s">
        <v>15</v>
      </c>
      <c r="I1940" s="20"/>
      <c r="J1940" s="20"/>
      <c r="K1940" s="20"/>
      <c r="L1940" s="20"/>
      <c r="M1940" s="20"/>
      <c r="N1940" s="20"/>
      <c r="O1940" s="20"/>
      <c r="P1940" s="20"/>
      <c r="Q1940" s="20"/>
    </row>
    <row r="1941" spans="1:17" x14ac:dyDescent="0.25">
      <c r="A1941" s="17">
        <v>26940</v>
      </c>
      <c r="B1941" s="18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1941" s="19" t="s">
        <v>12</v>
      </c>
      <c r="D1941" s="21"/>
      <c r="E1941" s="20" t="s">
        <v>14</v>
      </c>
      <c r="F1941" s="20" t="s">
        <v>14</v>
      </c>
      <c r="G1941" s="20" t="s">
        <v>14</v>
      </c>
      <c r="H1941" s="20" t="s">
        <v>14</v>
      </c>
      <c r="I1941" s="20"/>
      <c r="J1941" s="20"/>
      <c r="K1941" s="20"/>
      <c r="L1941" s="20"/>
      <c r="M1941" s="20"/>
      <c r="N1941" s="20"/>
      <c r="O1941" s="20"/>
      <c r="P1941" s="20"/>
      <c r="Q1941" s="20"/>
    </row>
    <row r="1942" spans="1:17" x14ac:dyDescent="0.25">
      <c r="A1942" s="17">
        <v>26941</v>
      </c>
      <c r="B1942" s="18" t="s">
        <v>346</v>
      </c>
      <c r="C1942" s="22" t="s">
        <v>14</v>
      </c>
      <c r="D1942" s="19" t="s">
        <v>13</v>
      </c>
      <c r="E1942" s="20" t="s">
        <v>14</v>
      </c>
      <c r="F1942" s="20" t="s">
        <v>14</v>
      </c>
      <c r="G1942" s="20" t="s">
        <v>14</v>
      </c>
      <c r="H1942" s="20" t="s">
        <v>15</v>
      </c>
      <c r="I1942" s="20"/>
      <c r="J1942" s="20"/>
      <c r="K1942" s="20"/>
      <c r="L1942" s="20"/>
      <c r="M1942" s="20"/>
      <c r="N1942" s="20"/>
      <c r="O1942" s="20"/>
      <c r="P1942" s="20"/>
      <c r="Q1942" s="20"/>
    </row>
    <row r="1943" spans="1:17" x14ac:dyDescent="0.25">
      <c r="A1943" s="17">
        <v>26942</v>
      </c>
      <c r="B1943" s="18" t="str">
        <f>HYPERLINK("https://tuangiao.gov.vn/weblinks/UBND-cac-Xa-Thi-tran-truc-thuoc/Xa-Quai-Cang-15/", "UBND Ủy ban nhân dân xã Quài Cang _x000D__x000D_
 _x000D__x000D_
  tỉnh Điện Biên")</f>
        <v>UBND Ủy ban nhân dân xã Quài Cang _x000D__x000D_
 _x000D__x000D_
  tỉnh Điện Biên</v>
      </c>
      <c r="C1943" s="19" t="s">
        <v>12</v>
      </c>
      <c r="D1943" s="21"/>
      <c r="E1943" s="20" t="s">
        <v>14</v>
      </c>
      <c r="F1943" s="20" t="s">
        <v>14</v>
      </c>
      <c r="G1943" s="20" t="s">
        <v>14</v>
      </c>
      <c r="H1943" s="20" t="s">
        <v>14</v>
      </c>
      <c r="I1943" s="20"/>
      <c r="J1943" s="20"/>
      <c r="K1943" s="20"/>
      <c r="L1943" s="20"/>
      <c r="M1943" s="20"/>
      <c r="N1943" s="20"/>
      <c r="O1943" s="20"/>
      <c r="P1943" s="20"/>
      <c r="Q1943" s="20"/>
    </row>
    <row r="1944" spans="1:17" x14ac:dyDescent="0.25">
      <c r="A1944" s="17">
        <v>26943</v>
      </c>
      <c r="B1944" s="18" t="str">
        <f>HYPERLINK("https://www.facebook.com/p/C%C3%B4ng-an-x%C3%A3-Qu%C3%A0i-N%C6%B0a-100078564469491/", "Công an xã Quài Nưa _x000D__x000D_
 _x000D__x000D_
  tỉnh Điện Biên")</f>
        <v>Công an xã Quài Nưa _x000D__x000D_
 _x000D__x000D_
  tỉnh Điện Biên</v>
      </c>
      <c r="C1944" s="19" t="s">
        <v>12</v>
      </c>
      <c r="D1944" s="19" t="s">
        <v>13</v>
      </c>
      <c r="E1944" s="20" t="s">
        <v>14</v>
      </c>
      <c r="F1944" s="20" t="s">
        <v>14</v>
      </c>
      <c r="G1944" s="20" t="s">
        <v>14</v>
      </c>
      <c r="H1944" s="20" t="s">
        <v>15</v>
      </c>
      <c r="I1944" s="20"/>
      <c r="J1944" s="20"/>
      <c r="K1944" s="20"/>
      <c r="L1944" s="20"/>
      <c r="M1944" s="20"/>
      <c r="N1944" s="20"/>
      <c r="O1944" s="20"/>
      <c r="P1944" s="20"/>
      <c r="Q1944" s="20"/>
    </row>
    <row r="1945" spans="1:17" x14ac:dyDescent="0.25">
      <c r="A1945" s="17">
        <v>26944</v>
      </c>
      <c r="B1945" s="18" t="str">
        <f>HYPERLINK("https://quainua.tuangiao.gov.vn/about/ve-co-cau-to-chuc-bo-may-ubnd-xa-quai-nua.html", "UBND Ủy ban nhân dân xã Quài Nưa _x000D__x000D_
 _x000D__x000D_
  tỉnh Điện Biên")</f>
        <v>UBND Ủy ban nhân dân xã Quài Nưa _x000D__x000D_
 _x000D__x000D_
  tỉnh Điện Biên</v>
      </c>
      <c r="C1945" s="19" t="s">
        <v>12</v>
      </c>
      <c r="D1945" s="21"/>
      <c r="E1945" s="20" t="s">
        <v>14</v>
      </c>
      <c r="F1945" s="20" t="s">
        <v>14</v>
      </c>
      <c r="G1945" s="20" t="s">
        <v>14</v>
      </c>
      <c r="H1945" s="20" t="s">
        <v>14</v>
      </c>
      <c r="I1945" s="20"/>
      <c r="J1945" s="20"/>
      <c r="K1945" s="20"/>
      <c r="L1945" s="20"/>
      <c r="M1945" s="20"/>
      <c r="N1945" s="20"/>
      <c r="O1945" s="20"/>
      <c r="P1945" s="20"/>
      <c r="Q1945" s="20"/>
    </row>
    <row r="1946" spans="1:17" x14ac:dyDescent="0.25">
      <c r="A1946" s="17">
        <v>26945</v>
      </c>
      <c r="B1946" s="18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1946" s="19" t="s">
        <v>12</v>
      </c>
      <c r="D1946" s="19" t="s">
        <v>13</v>
      </c>
      <c r="E1946" s="20" t="s">
        <v>14</v>
      </c>
      <c r="F1946" s="20" t="s">
        <v>14</v>
      </c>
      <c r="G1946" s="20" t="s">
        <v>14</v>
      </c>
      <c r="H1946" s="20" t="s">
        <v>15</v>
      </c>
      <c r="I1946" s="20"/>
      <c r="J1946" s="20"/>
      <c r="K1946" s="20"/>
      <c r="L1946" s="20"/>
      <c r="M1946" s="20"/>
      <c r="N1946" s="20"/>
      <c r="O1946" s="20"/>
      <c r="P1946" s="20"/>
      <c r="Q1946" s="20"/>
    </row>
    <row r="1947" spans="1:17" x14ac:dyDescent="0.25">
      <c r="A1947" s="17">
        <v>26946</v>
      </c>
      <c r="B1947" s="18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1947" s="19" t="s">
        <v>12</v>
      </c>
      <c r="D1947" s="21"/>
      <c r="E1947" s="20" t="s">
        <v>14</v>
      </c>
      <c r="F1947" s="20" t="s">
        <v>14</v>
      </c>
      <c r="G1947" s="20" t="s">
        <v>14</v>
      </c>
      <c r="H1947" s="20" t="s">
        <v>14</v>
      </c>
      <c r="I1947" s="20"/>
      <c r="J1947" s="20"/>
      <c r="K1947" s="20"/>
      <c r="L1947" s="20"/>
      <c r="M1947" s="20"/>
      <c r="N1947" s="20"/>
      <c r="O1947" s="20"/>
      <c r="P1947" s="20"/>
      <c r="Q1947" s="20"/>
    </row>
    <row r="1948" spans="1:17" x14ac:dyDescent="0.25">
      <c r="A1948" s="17">
        <v>26947</v>
      </c>
      <c r="B1948" s="18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1948" s="19" t="s">
        <v>12</v>
      </c>
      <c r="D1948" s="19" t="s">
        <v>13</v>
      </c>
      <c r="E1948" s="20" t="s">
        <v>14</v>
      </c>
      <c r="F1948" s="20" t="s">
        <v>14</v>
      </c>
      <c r="G1948" s="20" t="s">
        <v>14</v>
      </c>
      <c r="H1948" s="20" t="s">
        <v>15</v>
      </c>
      <c r="I1948" s="20"/>
      <c r="J1948" s="20"/>
      <c r="K1948" s="20"/>
      <c r="L1948" s="20"/>
      <c r="M1948" s="20"/>
      <c r="N1948" s="20"/>
      <c r="O1948" s="20"/>
      <c r="P1948" s="20"/>
      <c r="Q1948" s="20"/>
    </row>
    <row r="1949" spans="1:17" x14ac:dyDescent="0.25">
      <c r="A1949" s="17">
        <v>26948</v>
      </c>
      <c r="B1949" s="18" t="str">
        <f>HYPERLINK("https://quangdinh.quangxuong.thanhhoa.gov.vn/", "UBND Ủy ban nhân dân xã Quảng Định tỉnh Thanh Hóa")</f>
        <v>UBND Ủy ban nhân dân xã Quảng Định tỉnh Thanh Hóa</v>
      </c>
      <c r="C1949" s="19" t="s">
        <v>12</v>
      </c>
      <c r="D1949" s="21"/>
      <c r="E1949" s="20" t="s">
        <v>14</v>
      </c>
      <c r="F1949" s="20" t="s">
        <v>14</v>
      </c>
      <c r="G1949" s="20" t="s">
        <v>14</v>
      </c>
      <c r="H1949" s="20" t="s">
        <v>14</v>
      </c>
      <c r="I1949" s="20"/>
      <c r="J1949" s="20"/>
      <c r="K1949" s="20"/>
      <c r="L1949" s="20"/>
      <c r="M1949" s="20"/>
      <c r="N1949" s="20"/>
      <c r="O1949" s="20"/>
      <c r="P1949" s="20"/>
      <c r="Q1949" s="20"/>
    </row>
    <row r="1950" spans="1:17" x14ac:dyDescent="0.25">
      <c r="A1950" s="17">
        <v>26949</v>
      </c>
      <c r="B1950" s="18" t="str">
        <f>HYPERLINK("https://www.facebook.com/p/C%C3%B4ng-an-x%C3%A3-Qu%E1%BA%A3ng-%C4%90%E1%BB%A9c-Qu%E1%BA%A3ng-%C4%90%E1%BB%A9c-Commune-police-100064101852890/", "Công an xã Quảng Đức _x000D__x000D_
 _x000D__x000D_
  tỉnh Thanh Hóa")</f>
        <v>Công an xã Quảng Đức _x000D__x000D_
 _x000D__x000D_
  tỉnh Thanh Hóa</v>
      </c>
      <c r="C1950" s="19" t="s">
        <v>12</v>
      </c>
      <c r="D1950" s="19" t="s">
        <v>13</v>
      </c>
      <c r="E1950" s="20" t="s">
        <v>14</v>
      </c>
      <c r="F1950" s="20" t="s">
        <v>14</v>
      </c>
      <c r="G1950" s="20" t="s">
        <v>14</v>
      </c>
      <c r="H1950" s="20" t="s">
        <v>15</v>
      </c>
      <c r="I1950" s="20"/>
      <c r="J1950" s="20"/>
      <c r="K1950" s="20"/>
      <c r="L1950" s="20"/>
      <c r="M1950" s="20"/>
      <c r="N1950" s="20"/>
      <c r="O1950" s="20"/>
      <c r="P1950" s="20"/>
      <c r="Q1950" s="20"/>
    </row>
    <row r="1951" spans="1:17" x14ac:dyDescent="0.25">
      <c r="A1951" s="17">
        <v>26950</v>
      </c>
      <c r="B1951" s="18" t="str">
        <f>HYPERLINK("https://haiha.quangninh.gov.vn/Trang/ChiTietBVGioiThieu.aspx?bvid=126", "UBND Ủy ban nhân dân xã Quảng Đức _x000D__x000D_
 _x000D__x000D_
  tỉnh Thanh Hóa")</f>
        <v>UBND Ủy ban nhân dân xã Quảng Đức _x000D__x000D_
 _x000D__x000D_
  tỉnh Thanh Hóa</v>
      </c>
      <c r="C1951" s="19" t="s">
        <v>12</v>
      </c>
      <c r="D1951" s="21"/>
      <c r="E1951" s="20" t="s">
        <v>14</v>
      </c>
      <c r="F1951" s="20" t="s">
        <v>14</v>
      </c>
      <c r="G1951" s="20" t="s">
        <v>14</v>
      </c>
      <c r="H1951" s="20" t="s">
        <v>14</v>
      </c>
      <c r="I1951" s="20"/>
      <c r="J1951" s="20"/>
      <c r="K1951" s="20"/>
      <c r="L1951" s="20"/>
      <c r="M1951" s="20"/>
      <c r="N1951" s="20"/>
      <c r="O1951" s="20"/>
      <c r="P1951" s="20"/>
      <c r="Q1951" s="20"/>
    </row>
    <row r="1952" spans="1:17" x14ac:dyDescent="0.25">
      <c r="A1952" s="17">
        <v>26951</v>
      </c>
      <c r="B1952" s="18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1952" s="19" t="s">
        <v>12</v>
      </c>
      <c r="D1952" s="19" t="s">
        <v>13</v>
      </c>
      <c r="E1952" s="20" t="s">
        <v>14</v>
      </c>
      <c r="F1952" s="20" t="s">
        <v>14</v>
      </c>
      <c r="G1952" s="20" t="s">
        <v>14</v>
      </c>
      <c r="H1952" s="20" t="s">
        <v>15</v>
      </c>
      <c r="I1952" s="20"/>
      <c r="J1952" s="20"/>
      <c r="K1952" s="20"/>
      <c r="L1952" s="20"/>
      <c r="M1952" s="20"/>
      <c r="N1952" s="20"/>
      <c r="O1952" s="20"/>
      <c r="P1952" s="20"/>
      <c r="Q1952" s="20"/>
    </row>
    <row r="1953" spans="1:17" x14ac:dyDescent="0.25">
      <c r="A1953" s="17">
        <v>26952</v>
      </c>
      <c r="B1953" s="18" t="str">
        <f>HYPERLINK("https://haiha.quangninh.gov.vn/Trang/ChiTietBVGioiThieu.aspx?bvid=126", "UBND Ủy ban nhân dân xã Quảng Đức tỉnh Thanh Hóa")</f>
        <v>UBND Ủy ban nhân dân xã Quảng Đức tỉnh Thanh Hóa</v>
      </c>
      <c r="C1953" s="19" t="s">
        <v>12</v>
      </c>
      <c r="D1953" s="21"/>
      <c r="E1953" s="20" t="s">
        <v>14</v>
      </c>
      <c r="F1953" s="20" t="s">
        <v>14</v>
      </c>
      <c r="G1953" s="20" t="s">
        <v>14</v>
      </c>
      <c r="H1953" s="20" t="s">
        <v>14</v>
      </c>
      <c r="I1953" s="20"/>
      <c r="J1953" s="20"/>
      <c r="K1953" s="20"/>
      <c r="L1953" s="20"/>
      <c r="M1953" s="20"/>
      <c r="N1953" s="20"/>
      <c r="O1953" s="20"/>
      <c r="P1953" s="20"/>
      <c r="Q1953" s="20"/>
    </row>
    <row r="1954" spans="1:17" x14ac:dyDescent="0.25">
      <c r="A1954" s="17">
        <v>26953</v>
      </c>
      <c r="B1954" s="18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1954" s="19" t="s">
        <v>12</v>
      </c>
      <c r="D1954" s="19" t="s">
        <v>13</v>
      </c>
      <c r="E1954" s="20" t="s">
        <v>14</v>
      </c>
      <c r="F1954" s="20" t="s">
        <v>14</v>
      </c>
      <c r="G1954" s="20" t="s">
        <v>14</v>
      </c>
      <c r="H1954" s="20" t="s">
        <v>15</v>
      </c>
      <c r="I1954" s="20"/>
      <c r="J1954" s="20"/>
      <c r="K1954" s="20"/>
      <c r="L1954" s="20"/>
      <c r="M1954" s="20"/>
      <c r="N1954" s="20"/>
      <c r="O1954" s="20"/>
      <c r="P1954" s="20"/>
      <c r="Q1954" s="20"/>
    </row>
    <row r="1955" spans="1:17" x14ac:dyDescent="0.25">
      <c r="A1955" s="17">
        <v>26954</v>
      </c>
      <c r="B1955" s="18" t="str">
        <f>HYPERLINK("https://quangbinh.quangxuong.thanhhoa.gov.vn/", "UBND Ủy ban nhân dân xã Quảng Bình tỉnh Thanh Hóa")</f>
        <v>UBND Ủy ban nhân dân xã Quảng Bình tỉnh Thanh Hóa</v>
      </c>
      <c r="C1955" s="19" t="s">
        <v>12</v>
      </c>
      <c r="D1955" s="21"/>
      <c r="E1955" s="20" t="s">
        <v>14</v>
      </c>
      <c r="F1955" s="20" t="s">
        <v>14</v>
      </c>
      <c r="G1955" s="20" t="s">
        <v>14</v>
      </c>
      <c r="H1955" s="20" t="s">
        <v>14</v>
      </c>
      <c r="I1955" s="20"/>
      <c r="J1955" s="20"/>
      <c r="K1955" s="20"/>
      <c r="L1955" s="20"/>
      <c r="M1955" s="20"/>
      <c r="N1955" s="20"/>
      <c r="O1955" s="20"/>
      <c r="P1955" s="20"/>
      <c r="Q1955" s="20"/>
    </row>
    <row r="1956" spans="1:17" x14ac:dyDescent="0.25">
      <c r="A1956" s="17">
        <v>26955</v>
      </c>
      <c r="B1956" s="18" t="str">
        <f>HYPERLINK("https://www.facebook.com/p/C%C3%B4ng-an-x%C3%A3-Qu%E1%BA%A3ng-H%C3%B2a-100057454273140/", "Công an xã Quảng Hòa _x000D__x000D_
 _x000D__x000D_
  tỉnh Thanh Hóa")</f>
        <v>Công an xã Quảng Hòa _x000D__x000D_
 _x000D__x000D_
  tỉnh Thanh Hóa</v>
      </c>
      <c r="C1956" s="19" t="s">
        <v>12</v>
      </c>
      <c r="D1956" s="19" t="s">
        <v>13</v>
      </c>
      <c r="E1956" s="20" t="s">
        <v>14</v>
      </c>
      <c r="F1956" s="20" t="s">
        <v>14</v>
      </c>
      <c r="G1956" s="20" t="s">
        <v>14</v>
      </c>
      <c r="H1956" s="20" t="s">
        <v>15</v>
      </c>
      <c r="I1956" s="20"/>
      <c r="J1956" s="20"/>
      <c r="K1956" s="20"/>
      <c r="L1956" s="20"/>
      <c r="M1956" s="20"/>
      <c r="N1956" s="20"/>
      <c r="O1956" s="20"/>
      <c r="P1956" s="20"/>
      <c r="Q1956" s="20"/>
    </row>
    <row r="1957" spans="1:17" x14ac:dyDescent="0.25">
      <c r="A1957" s="17">
        <v>26956</v>
      </c>
      <c r="B1957" s="18" t="str">
        <f>HYPERLINK("https://quanghoa.quangxuong.thanhhoa.gov.vn/", "UBND Ủy ban nhân dân xã Quảng Hòa _x000D__x000D_
 _x000D__x000D_
  tỉnh Thanh Hóa")</f>
        <v>UBND Ủy ban nhân dân xã Quảng Hòa _x000D__x000D_
 _x000D__x000D_
  tỉnh Thanh Hóa</v>
      </c>
      <c r="C1957" s="19" t="s">
        <v>12</v>
      </c>
      <c r="D1957" s="21"/>
      <c r="E1957" s="20" t="s">
        <v>14</v>
      </c>
      <c r="F1957" s="20" t="s">
        <v>14</v>
      </c>
      <c r="G1957" s="20" t="s">
        <v>14</v>
      </c>
      <c r="H1957" s="20" t="s">
        <v>14</v>
      </c>
      <c r="I1957" s="20"/>
      <c r="J1957" s="20"/>
      <c r="K1957" s="20"/>
      <c r="L1957" s="20"/>
      <c r="M1957" s="20"/>
      <c r="N1957" s="20"/>
      <c r="O1957" s="20"/>
      <c r="P1957" s="20"/>
      <c r="Q1957" s="20"/>
    </row>
    <row r="1958" spans="1:17" x14ac:dyDescent="0.25">
      <c r="A1958" s="17">
        <v>26957</v>
      </c>
      <c r="B1958" s="18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1958" s="19" t="s">
        <v>12</v>
      </c>
      <c r="D1958" s="19" t="s">
        <v>13</v>
      </c>
      <c r="E1958" s="20" t="s">
        <v>14</v>
      </c>
      <c r="F1958" s="20" t="s">
        <v>14</v>
      </c>
      <c r="G1958" s="20" t="s">
        <v>14</v>
      </c>
      <c r="H1958" s="20" t="s">
        <v>15</v>
      </c>
      <c r="I1958" s="20"/>
      <c r="J1958" s="20"/>
      <c r="K1958" s="20"/>
      <c r="L1958" s="20"/>
      <c r="M1958" s="20"/>
      <c r="N1958" s="20"/>
      <c r="O1958" s="20"/>
      <c r="P1958" s="20"/>
      <c r="Q1958" s="20"/>
    </row>
    <row r="1959" spans="1:17" x14ac:dyDescent="0.25">
      <c r="A1959" s="17">
        <v>26958</v>
      </c>
      <c r="B1959" s="18" t="str">
        <f>HYPERLINK("https://quanghung.samson.thanhhoa.gov.vn/", "UBND Ủy ban nhân dân xã Quảng Hùng tỉnh Thanh Hóa")</f>
        <v>UBND Ủy ban nhân dân xã Quảng Hùng tỉnh Thanh Hóa</v>
      </c>
      <c r="C1959" s="19" t="s">
        <v>12</v>
      </c>
      <c r="D1959" s="21"/>
      <c r="E1959" s="20" t="s">
        <v>14</v>
      </c>
      <c r="F1959" s="20" t="s">
        <v>14</v>
      </c>
      <c r="G1959" s="20" t="s">
        <v>14</v>
      </c>
      <c r="H1959" s="20" t="s">
        <v>14</v>
      </c>
      <c r="I1959" s="20"/>
      <c r="J1959" s="20"/>
      <c r="K1959" s="20"/>
      <c r="L1959" s="20"/>
      <c r="M1959" s="20"/>
      <c r="N1959" s="20"/>
      <c r="O1959" s="20"/>
      <c r="P1959" s="20"/>
      <c r="Q1959" s="20"/>
    </row>
    <row r="1960" spans="1:17" x14ac:dyDescent="0.25">
      <c r="A1960" s="17">
        <v>26959</v>
      </c>
      <c r="B1960" s="18" t="s">
        <v>181</v>
      </c>
      <c r="C1960" s="22" t="s">
        <v>14</v>
      </c>
      <c r="D1960" s="19" t="s">
        <v>13</v>
      </c>
      <c r="E1960" s="20" t="s">
        <v>14</v>
      </c>
      <c r="F1960" s="20" t="s">
        <v>14</v>
      </c>
      <c r="G1960" s="20" t="s">
        <v>14</v>
      </c>
      <c r="H1960" s="20" t="s">
        <v>15</v>
      </c>
      <c r="I1960" s="20"/>
      <c r="J1960" s="20"/>
      <c r="K1960" s="20"/>
      <c r="L1960" s="20"/>
      <c r="M1960" s="20"/>
      <c r="N1960" s="20"/>
      <c r="O1960" s="20"/>
      <c r="P1960" s="20"/>
      <c r="Q1960" s="20"/>
    </row>
    <row r="1961" spans="1:17" x14ac:dyDescent="0.25">
      <c r="A1961" s="17">
        <v>26960</v>
      </c>
      <c r="B1961" s="18" t="str">
        <f>HYPERLINK("https://quangtrach.quangbinh.gov.vn/", "UBND Ủy ban nhân dân xã Quảng Kim tỉnh Quảng Bình")</f>
        <v>UBND Ủy ban nhân dân xã Quảng Kim tỉnh Quảng Bình</v>
      </c>
      <c r="C1961" s="19" t="s">
        <v>12</v>
      </c>
      <c r="D1961" s="21"/>
      <c r="E1961" s="20" t="s">
        <v>14</v>
      </c>
      <c r="F1961" s="20" t="s">
        <v>14</v>
      </c>
      <c r="G1961" s="20" t="s">
        <v>14</v>
      </c>
      <c r="H1961" s="20" t="s">
        <v>14</v>
      </c>
      <c r="I1961" s="20"/>
      <c r="J1961" s="20"/>
      <c r="K1961" s="20"/>
      <c r="L1961" s="20"/>
      <c r="M1961" s="20"/>
      <c r="N1961" s="20"/>
      <c r="O1961" s="20"/>
      <c r="P1961" s="20"/>
      <c r="Q1961" s="20"/>
    </row>
    <row r="1962" spans="1:17" x14ac:dyDescent="0.25">
      <c r="A1962" s="17">
        <v>26961</v>
      </c>
      <c r="B1962" s="18" t="str">
        <f>HYPERLINK("https://www.facebook.com/TuoitreConganCaoBang/?locale=vi_VN", "Công an xã Quảng Lạc tỉnh Thanh Hóa")</f>
        <v>Công an xã Quảng Lạc tỉnh Thanh Hóa</v>
      </c>
      <c r="C1962" s="19" t="s">
        <v>12</v>
      </c>
      <c r="D1962" s="19" t="s">
        <v>13</v>
      </c>
      <c r="E1962" s="20" t="s">
        <v>14</v>
      </c>
      <c r="F1962" s="20" t="s">
        <v>14</v>
      </c>
      <c r="G1962" s="20" t="s">
        <v>14</v>
      </c>
      <c r="H1962" s="20" t="s">
        <v>15</v>
      </c>
      <c r="I1962" s="20"/>
      <c r="J1962" s="20"/>
      <c r="K1962" s="20"/>
      <c r="L1962" s="20"/>
      <c r="M1962" s="20"/>
      <c r="N1962" s="20"/>
      <c r="O1962" s="20"/>
      <c r="P1962" s="20"/>
      <c r="Q1962" s="20"/>
    </row>
    <row r="1963" spans="1:17" x14ac:dyDescent="0.25">
      <c r="A1963" s="17">
        <v>26962</v>
      </c>
      <c r="B1963" s="18" t="str">
        <f>HYPERLINK("https://congan.ninhbinh.gov.vn/uy-ban-nhan-dan-xa-quang-lac-huyen-nho-quan-to-chuc-hoi-nghi-so-ket-3-nam-xay-dung-phong-trao-giao-xu-giao-ho-an-toan-ve-antt-giai-doan-2019-2022", "UBND Ủy ban nhân dân xã Quảng Lạc tỉnh Thanh Hóa")</f>
        <v>UBND Ủy ban nhân dân xã Quảng Lạc tỉnh Thanh Hóa</v>
      </c>
      <c r="C1963" s="19" t="s">
        <v>12</v>
      </c>
      <c r="D1963" s="21"/>
      <c r="E1963" s="20" t="s">
        <v>14</v>
      </c>
      <c r="F1963" s="20" t="s">
        <v>14</v>
      </c>
      <c r="G1963" s="20" t="s">
        <v>14</v>
      </c>
      <c r="H1963" s="20" t="s">
        <v>14</v>
      </c>
      <c r="I1963" s="20"/>
      <c r="J1963" s="20"/>
      <c r="K1963" s="20"/>
      <c r="L1963" s="20"/>
      <c r="M1963" s="20"/>
      <c r="N1963" s="20"/>
      <c r="O1963" s="20"/>
      <c r="P1963" s="20"/>
      <c r="Q1963" s="20"/>
    </row>
    <row r="1964" spans="1:17" x14ac:dyDescent="0.25">
      <c r="A1964" s="17">
        <v>26963</v>
      </c>
      <c r="B1964" s="18" t="str">
        <f>HYPERLINK("https://www.facebook.com/p/Tu%E1%BB%95i-tr%E1%BA%BB-C%C3%B4ng-an-Th%C3%A0nh-ph%E1%BB%91-V%C4%A9nh-Y%C3%AAn-100066497717181/?locale=gl_ES", "Công an xã Quảng La _x000D__x000D_
 _x000D__x000D_
  tỉnh Thanh Hóa")</f>
        <v>Công an xã Quảng La _x000D__x000D_
 _x000D__x000D_
  tỉnh Thanh Hóa</v>
      </c>
      <c r="C1964" s="19" t="s">
        <v>12</v>
      </c>
      <c r="D1964" s="19" t="s">
        <v>13</v>
      </c>
      <c r="E1964" s="20" t="s">
        <v>14</v>
      </c>
      <c r="F1964" s="20" t="s">
        <v>14</v>
      </c>
      <c r="G1964" s="20" t="s">
        <v>14</v>
      </c>
      <c r="H1964" s="20" t="s">
        <v>15</v>
      </c>
      <c r="I1964" s="20"/>
      <c r="J1964" s="20"/>
      <c r="K1964" s="20"/>
      <c r="L1964" s="20"/>
      <c r="M1964" s="20"/>
      <c r="N1964" s="20"/>
      <c r="O1964" s="20"/>
      <c r="P1964" s="20"/>
      <c r="Q1964" s="20"/>
    </row>
    <row r="1965" spans="1:17" x14ac:dyDescent="0.25">
      <c r="A1965" s="17">
        <v>26964</v>
      </c>
      <c r="B1965" s="18" t="str">
        <f>HYPERLINK("https://quangthach.quangxuong.thanhhoa.gov.vn/", "UBND Ủy ban nhân dân xã Quảng La _x000D__x000D_
 _x000D__x000D_
  tỉnh Thanh Hóa")</f>
        <v>UBND Ủy ban nhân dân xã Quảng La _x000D__x000D_
 _x000D__x000D_
  tỉnh Thanh Hóa</v>
      </c>
      <c r="C1965" s="19" t="s">
        <v>12</v>
      </c>
      <c r="D1965" s="21"/>
      <c r="E1965" s="20" t="s">
        <v>14</v>
      </c>
      <c r="F1965" s="20" t="s">
        <v>14</v>
      </c>
      <c r="G1965" s="20" t="s">
        <v>14</v>
      </c>
      <c r="H1965" s="20" t="s">
        <v>14</v>
      </c>
      <c r="I1965" s="20"/>
      <c r="J1965" s="20"/>
      <c r="K1965" s="20"/>
      <c r="L1965" s="20"/>
      <c r="M1965" s="20"/>
      <c r="N1965" s="20"/>
      <c r="O1965" s="20"/>
      <c r="P1965" s="20"/>
      <c r="Q1965" s="20"/>
    </row>
    <row r="1966" spans="1:17" x14ac:dyDescent="0.25">
      <c r="A1966" s="17">
        <v>26965</v>
      </c>
      <c r="B1966" s="18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1966" s="19" t="s">
        <v>12</v>
      </c>
      <c r="D1966" s="19" t="s">
        <v>13</v>
      </c>
      <c r="E1966" s="20" t="s">
        <v>14</v>
      </c>
      <c r="F1966" s="20" t="s">
        <v>14</v>
      </c>
      <c r="G1966" s="20" t="s">
        <v>14</v>
      </c>
      <c r="H1966" s="20" t="s">
        <v>15</v>
      </c>
      <c r="I1966" s="20"/>
      <c r="J1966" s="20"/>
      <c r="K1966" s="20"/>
      <c r="L1966" s="20"/>
      <c r="M1966" s="20"/>
      <c r="N1966" s="20"/>
      <c r="O1966" s="20"/>
      <c r="P1966" s="20"/>
      <c r="Q1966" s="20"/>
    </row>
    <row r="1967" spans="1:17" x14ac:dyDescent="0.25">
      <c r="A1967" s="17">
        <v>26966</v>
      </c>
      <c r="B1967" s="18" t="str">
        <f>HYPERLINK("https://haiha.quangninh.gov.vn/trang/chitietbvgioithieu.aspx?bvid=129", "UBND Ủy ban nhân dân xã Quảng Long tỉnh Thanh Hóa")</f>
        <v>UBND Ủy ban nhân dân xã Quảng Long tỉnh Thanh Hóa</v>
      </c>
      <c r="C1967" s="19" t="s">
        <v>12</v>
      </c>
      <c r="D1967" s="21"/>
      <c r="E1967" s="20" t="s">
        <v>14</v>
      </c>
      <c r="F1967" s="20" t="s">
        <v>14</v>
      </c>
      <c r="G1967" s="20" t="s">
        <v>14</v>
      </c>
      <c r="H1967" s="20" t="s">
        <v>14</v>
      </c>
      <c r="I1967" s="20"/>
      <c r="J1967" s="20"/>
      <c r="K1967" s="20"/>
      <c r="L1967" s="20"/>
      <c r="M1967" s="20"/>
      <c r="N1967" s="20"/>
      <c r="O1967" s="20"/>
      <c r="P1967" s="20"/>
      <c r="Q1967" s="20"/>
    </row>
    <row r="1968" spans="1:17" x14ac:dyDescent="0.25">
      <c r="A1968" s="17">
        <v>26967</v>
      </c>
      <c r="B1968" s="18" t="str">
        <f>HYPERLINK("https://www.facebook.com/p/Tu%E1%BB%95i-tr%E1%BA%BB-C%C3%B4ng-an-TP-S%E1%BA%A7m-S%C6%A1n-100069346653553/?locale=gn_PY", "Công an xã Quảng Nhân _x000D__x000D_
 _x000D__x000D_
  tỉnh Thanh Hóa")</f>
        <v>Công an xã Quảng Nhân _x000D__x000D_
 _x000D__x000D_
  tỉnh Thanh Hóa</v>
      </c>
      <c r="C1968" s="19" t="s">
        <v>12</v>
      </c>
      <c r="D1968" s="19" t="s">
        <v>13</v>
      </c>
      <c r="E1968" s="20" t="s">
        <v>14</v>
      </c>
      <c r="F1968" s="20" t="s">
        <v>14</v>
      </c>
      <c r="G1968" s="20" t="s">
        <v>14</v>
      </c>
      <c r="H1968" s="20" t="s">
        <v>15</v>
      </c>
      <c r="I1968" s="20"/>
      <c r="J1968" s="20"/>
      <c r="K1968" s="20"/>
      <c r="L1968" s="20"/>
      <c r="M1968" s="20"/>
      <c r="N1968" s="20"/>
      <c r="O1968" s="20"/>
      <c r="P1968" s="20"/>
      <c r="Q1968" s="20"/>
    </row>
    <row r="1969" spans="1:17" x14ac:dyDescent="0.25">
      <c r="A1969" s="17">
        <v>26968</v>
      </c>
      <c r="B1969" s="18" t="str">
        <f>HYPERLINK("https://quangdai.samson.thanhhoa.gov.vn/", "UBND Ủy ban nhân dân xã Quảng Nhân _x000D__x000D_
 _x000D__x000D_
  tỉnh Thanh Hóa")</f>
        <v>UBND Ủy ban nhân dân xã Quảng Nhân _x000D__x000D_
 _x000D__x000D_
  tỉnh Thanh Hóa</v>
      </c>
      <c r="C1969" s="19" t="s">
        <v>12</v>
      </c>
      <c r="D1969" s="21"/>
      <c r="E1969" s="20" t="s">
        <v>14</v>
      </c>
      <c r="F1969" s="20" t="s">
        <v>14</v>
      </c>
      <c r="G1969" s="20" t="s">
        <v>14</v>
      </c>
      <c r="H1969" s="20" t="s">
        <v>14</v>
      </c>
      <c r="I1969" s="20"/>
      <c r="J1969" s="20"/>
      <c r="K1969" s="20"/>
      <c r="L1969" s="20"/>
      <c r="M1969" s="20"/>
      <c r="N1969" s="20"/>
      <c r="O1969" s="20"/>
      <c r="P1969" s="20"/>
      <c r="Q1969" s="20"/>
    </row>
    <row r="1970" spans="1:17" x14ac:dyDescent="0.25">
      <c r="A1970" s="17">
        <v>26969</v>
      </c>
      <c r="B1970" s="18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1970" s="19" t="s">
        <v>12</v>
      </c>
      <c r="D1970" s="19" t="s">
        <v>13</v>
      </c>
      <c r="E1970" s="20" t="s">
        <v>14</v>
      </c>
      <c r="F1970" s="20" t="s">
        <v>14</v>
      </c>
      <c r="G1970" s="20" t="s">
        <v>14</v>
      </c>
      <c r="H1970" s="20" t="s">
        <v>15</v>
      </c>
      <c r="I1970" s="20"/>
      <c r="J1970" s="20"/>
      <c r="K1970" s="20"/>
      <c r="L1970" s="20"/>
      <c r="M1970" s="20"/>
      <c r="N1970" s="20"/>
      <c r="O1970" s="20"/>
      <c r="P1970" s="20"/>
      <c r="Q1970" s="20"/>
    </row>
    <row r="1971" spans="1:17" x14ac:dyDescent="0.25">
      <c r="A1971" s="17">
        <v>26970</v>
      </c>
      <c r="B1971" s="18" t="str">
        <f>HYPERLINK("https://mttq.thanhhoa.gov.vn/NewsDetail.aspx?Id=4537", "UBND Ủy ban nhân dân xã Quảng Nham tỉnh Thanh Hóa")</f>
        <v>UBND Ủy ban nhân dân xã Quảng Nham tỉnh Thanh Hóa</v>
      </c>
      <c r="C1971" s="19" t="s">
        <v>12</v>
      </c>
      <c r="D1971" s="21"/>
      <c r="E1971" s="20" t="s">
        <v>14</v>
      </c>
      <c r="F1971" s="20" t="s">
        <v>14</v>
      </c>
      <c r="G1971" s="20" t="s">
        <v>14</v>
      </c>
      <c r="H1971" s="20" t="s">
        <v>14</v>
      </c>
      <c r="I1971" s="20"/>
      <c r="J1971" s="20"/>
      <c r="K1971" s="20"/>
      <c r="L1971" s="20"/>
      <c r="M1971" s="20"/>
      <c r="N1971" s="20"/>
      <c r="O1971" s="20"/>
      <c r="P1971" s="20"/>
      <c r="Q1971" s="20"/>
    </row>
    <row r="1972" spans="1:17" x14ac:dyDescent="0.25">
      <c r="A1972" s="17">
        <v>26971</v>
      </c>
      <c r="B1972" s="18" t="s">
        <v>347</v>
      </c>
      <c r="C1972" s="22" t="s">
        <v>14</v>
      </c>
      <c r="D1972" s="19" t="s">
        <v>13</v>
      </c>
      <c r="E1972" s="20" t="s">
        <v>14</v>
      </c>
      <c r="F1972" s="20" t="s">
        <v>14</v>
      </c>
      <c r="G1972" s="20" t="s">
        <v>14</v>
      </c>
      <c r="H1972" s="20" t="s">
        <v>15</v>
      </c>
      <c r="I1972" s="20"/>
      <c r="J1972" s="20"/>
      <c r="K1972" s="20"/>
      <c r="L1972" s="20"/>
      <c r="M1972" s="20"/>
      <c r="N1972" s="20"/>
      <c r="O1972" s="20"/>
      <c r="P1972" s="20"/>
      <c r="Q1972" s="20"/>
    </row>
    <row r="1973" spans="1:17" x14ac:dyDescent="0.25">
      <c r="A1973" s="17">
        <v>26972</v>
      </c>
      <c r="B1973" s="18" t="str">
        <f>HYPERLINK("https://quangphudh.quangbinh.gov.vn/", "UBND Ủy ban nhân dân xã Quảng Phú _x000D__x000D_
 _x000D__x000D_
  tỉnh Quảng Bình")</f>
        <v>UBND Ủy ban nhân dân xã Quảng Phú _x000D__x000D_
 _x000D__x000D_
  tỉnh Quảng Bình</v>
      </c>
      <c r="C1973" s="19" t="s">
        <v>12</v>
      </c>
      <c r="D1973" s="21"/>
      <c r="E1973" s="20" t="s">
        <v>14</v>
      </c>
      <c r="F1973" s="20" t="s">
        <v>14</v>
      </c>
      <c r="G1973" s="20" t="s">
        <v>14</v>
      </c>
      <c r="H1973" s="20" t="s">
        <v>14</v>
      </c>
      <c r="I1973" s="20"/>
      <c r="J1973" s="20"/>
      <c r="K1973" s="20"/>
      <c r="L1973" s="20"/>
      <c r="M1973" s="20"/>
      <c r="N1973" s="20"/>
      <c r="O1973" s="20"/>
      <c r="P1973" s="20"/>
      <c r="Q1973" s="20"/>
    </row>
    <row r="1974" spans="1:17" x14ac:dyDescent="0.25">
      <c r="A1974" s="17">
        <v>26973</v>
      </c>
      <c r="B1974" s="18" t="str">
        <f>HYPERLINK("https://www.facebook.com/tuoitreconganquangbinh/", "Công an xã Quảng Thuỷ _x000D__x000D_
 _x000D__x000D_
  tỉnh Quảng Bình")</f>
        <v>Công an xã Quảng Thuỷ _x000D__x000D_
 _x000D__x000D_
  tỉnh Quảng Bình</v>
      </c>
      <c r="C1974" s="19" t="s">
        <v>12</v>
      </c>
      <c r="D1974" s="19" t="s">
        <v>13</v>
      </c>
      <c r="E1974" s="20" t="s">
        <v>14</v>
      </c>
      <c r="F1974" s="20" t="s">
        <v>14</v>
      </c>
      <c r="G1974" s="20" t="s">
        <v>14</v>
      </c>
      <c r="H1974" s="20" t="s">
        <v>15</v>
      </c>
      <c r="I1974" s="20"/>
      <c r="J1974" s="20"/>
      <c r="K1974" s="20"/>
      <c r="L1974" s="20"/>
      <c r="M1974" s="20"/>
      <c r="N1974" s="20"/>
      <c r="O1974" s="20"/>
      <c r="P1974" s="20"/>
      <c r="Q1974" s="20"/>
    </row>
    <row r="1975" spans="1:17" x14ac:dyDescent="0.25">
      <c r="A1975" s="17">
        <v>26974</v>
      </c>
      <c r="B1975" s="18" t="str">
        <f>HYPERLINK("https://quangbinh.gov.vn/", "UBND Ủy ban nhân dân xã Quảng Thuỷ _x000D__x000D_
 _x000D__x000D_
  tỉnh Quảng Bình")</f>
        <v>UBND Ủy ban nhân dân xã Quảng Thuỷ _x000D__x000D_
 _x000D__x000D_
  tỉnh Quảng Bình</v>
      </c>
      <c r="C1975" s="19" t="s">
        <v>12</v>
      </c>
      <c r="D1975" s="21"/>
      <c r="E1975" s="20" t="s">
        <v>14</v>
      </c>
      <c r="F1975" s="20" t="s">
        <v>14</v>
      </c>
      <c r="G1975" s="20" t="s">
        <v>14</v>
      </c>
      <c r="H1975" s="20" t="s">
        <v>14</v>
      </c>
      <c r="I1975" s="20"/>
      <c r="J1975" s="20"/>
      <c r="K1975" s="20"/>
      <c r="L1975" s="20"/>
      <c r="M1975" s="20"/>
      <c r="N1975" s="20"/>
      <c r="O1975" s="20"/>
      <c r="P1975" s="20"/>
      <c r="Q1975" s="20"/>
    </row>
    <row r="1976" spans="1:17" x14ac:dyDescent="0.25">
      <c r="A1976" s="17">
        <v>26975</v>
      </c>
      <c r="B1976" s="18" t="str">
        <f>HYPERLINK("https://www.facebook.com/p/C%C3%B4ng-an-x%C3%A3-Qu%E1%BA%A3ng-Ti%C3%AAn-Th%E1%BB%8B-x%C3%A3-Ba-%C4%90%E1%BB%93n-100072202249710/", "Công an xã Quảng Tiên _x000D__x000D_
 _x000D__x000D_
  tỉnh Quảng Bình")</f>
        <v>Công an xã Quảng Tiên _x000D__x000D_
 _x000D__x000D_
  tỉnh Quảng Bình</v>
      </c>
      <c r="C1976" s="19" t="s">
        <v>12</v>
      </c>
      <c r="D1976" s="19" t="s">
        <v>13</v>
      </c>
      <c r="E1976" s="20" t="s">
        <v>14</v>
      </c>
      <c r="F1976" s="20" t="s">
        <v>14</v>
      </c>
      <c r="G1976" s="20" t="s">
        <v>14</v>
      </c>
      <c r="H1976" s="20" t="s">
        <v>15</v>
      </c>
      <c r="I1976" s="20"/>
      <c r="J1976" s="20"/>
      <c r="K1976" s="20"/>
      <c r="L1976" s="20"/>
      <c r="M1976" s="20"/>
      <c r="N1976" s="20"/>
      <c r="O1976" s="20"/>
      <c r="P1976" s="20"/>
      <c r="Q1976" s="20"/>
    </row>
    <row r="1977" spans="1:17" x14ac:dyDescent="0.25">
      <c r="A1977" s="17">
        <v>26976</v>
      </c>
      <c r="B1977" s="18" t="str">
        <f>HYPERLINK("https://dbnd.quangbinh.gov.vn/chi-tiet-tin/-/view-article/1/1515633979427/1689756165816", "UBND Ủy ban nhân dân xã Quảng Tiên _x000D__x000D_
 _x000D__x000D_
  tỉnh Quảng Bình")</f>
        <v>UBND Ủy ban nhân dân xã Quảng Tiên _x000D__x000D_
 _x000D__x000D_
  tỉnh Quảng Bình</v>
      </c>
      <c r="C1977" s="19" t="s">
        <v>12</v>
      </c>
      <c r="D1977" s="21"/>
      <c r="E1977" s="20" t="s">
        <v>14</v>
      </c>
      <c r="F1977" s="20" t="s">
        <v>14</v>
      </c>
      <c r="G1977" s="20" t="s">
        <v>14</v>
      </c>
      <c r="H1977" s="20" t="s">
        <v>14</v>
      </c>
      <c r="I1977" s="20"/>
      <c r="J1977" s="20"/>
      <c r="K1977" s="20"/>
      <c r="L1977" s="20"/>
      <c r="M1977" s="20"/>
      <c r="N1977" s="20"/>
      <c r="O1977" s="20"/>
      <c r="P1977" s="20"/>
      <c r="Q1977" s="20"/>
    </row>
    <row r="1978" spans="1:17" x14ac:dyDescent="0.25">
      <c r="A1978" s="17">
        <v>26977</v>
      </c>
      <c r="B1978" s="18" t="s">
        <v>182</v>
      </c>
      <c r="C1978" s="22" t="s">
        <v>14</v>
      </c>
      <c r="D1978" s="19" t="s">
        <v>13</v>
      </c>
      <c r="E1978" s="20" t="s">
        <v>14</v>
      </c>
      <c r="F1978" s="20" t="s">
        <v>14</v>
      </c>
      <c r="G1978" s="20" t="s">
        <v>14</v>
      </c>
      <c r="H1978" s="20" t="s">
        <v>15</v>
      </c>
      <c r="I1978" s="20"/>
      <c r="J1978" s="20"/>
      <c r="K1978" s="20"/>
      <c r="L1978" s="20"/>
      <c r="M1978" s="20"/>
      <c r="N1978" s="20"/>
      <c r="O1978" s="20"/>
      <c r="P1978" s="20"/>
      <c r="Q1978" s="20"/>
    </row>
    <row r="1979" spans="1:17" x14ac:dyDescent="0.25">
      <c r="A1979" s="17">
        <v>26978</v>
      </c>
      <c r="B1979" s="18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1979" s="19" t="s">
        <v>12</v>
      </c>
      <c r="D1979" s="21"/>
      <c r="E1979" s="20" t="s">
        <v>14</v>
      </c>
      <c r="F1979" s="20" t="s">
        <v>14</v>
      </c>
      <c r="G1979" s="20" t="s">
        <v>14</v>
      </c>
      <c r="H1979" s="20" t="s">
        <v>14</v>
      </c>
      <c r="I1979" s="20"/>
      <c r="J1979" s="20"/>
      <c r="K1979" s="20"/>
      <c r="L1979" s="20"/>
      <c r="M1979" s="20"/>
      <c r="N1979" s="20"/>
      <c r="O1979" s="20"/>
      <c r="P1979" s="20"/>
      <c r="Q1979" s="20"/>
    </row>
    <row r="1980" spans="1:17" x14ac:dyDescent="0.25">
      <c r="A1980" s="17">
        <v>26979</v>
      </c>
      <c r="B1980" s="18" t="str">
        <f>HYPERLINK("https://www.facebook.com/CAXquangvan/", "Công an xã Quảng Văn tỉnh Thanh Hóa")</f>
        <v>Công an xã Quảng Văn tỉnh Thanh Hóa</v>
      </c>
      <c r="C1980" s="19" t="s">
        <v>12</v>
      </c>
      <c r="D1980" s="19" t="s">
        <v>13</v>
      </c>
      <c r="E1980" s="20" t="s">
        <v>14</v>
      </c>
      <c r="F1980" s="20" t="s">
        <v>14</v>
      </c>
      <c r="G1980" s="20" t="s">
        <v>14</v>
      </c>
      <c r="H1980" s="20" t="s">
        <v>15</v>
      </c>
      <c r="I1980" s="20"/>
      <c r="J1980" s="20"/>
      <c r="K1980" s="20"/>
      <c r="L1980" s="20"/>
      <c r="M1980" s="20"/>
      <c r="N1980" s="20"/>
      <c r="O1980" s="20"/>
      <c r="P1980" s="20"/>
      <c r="Q1980" s="20"/>
    </row>
    <row r="1981" spans="1:17" x14ac:dyDescent="0.25">
      <c r="A1981" s="17">
        <v>26980</v>
      </c>
      <c r="B1981" s="18" t="str">
        <f>HYPERLINK("https://quangvan.quangxuong.thanhhoa.gov.vn/xay-dung-dang", "UBND Ủy ban nhân dân xã Quảng Văn tỉnh Thanh Hóa")</f>
        <v>UBND Ủy ban nhân dân xã Quảng Văn tỉnh Thanh Hóa</v>
      </c>
      <c r="C1981" s="19" t="s">
        <v>12</v>
      </c>
      <c r="D1981" s="21"/>
      <c r="E1981" s="20" t="s">
        <v>14</v>
      </c>
      <c r="F1981" s="20" t="s">
        <v>14</v>
      </c>
      <c r="G1981" s="20" t="s">
        <v>14</v>
      </c>
      <c r="H1981" s="20" t="s">
        <v>14</v>
      </c>
      <c r="I1981" s="20"/>
      <c r="J1981" s="20"/>
      <c r="K1981" s="20"/>
      <c r="L1981" s="20"/>
      <c r="M1981" s="20"/>
      <c r="N1981" s="20"/>
      <c r="O1981" s="20"/>
      <c r="P1981" s="20"/>
      <c r="Q1981" s="20"/>
    </row>
    <row r="1982" spans="1:17" x14ac:dyDescent="0.25">
      <c r="A1982" s="17">
        <v>26981</v>
      </c>
      <c r="B1982" s="18" t="str">
        <f>HYPERLINK("https://www.facebook.com/policequeluu/", "Công an xã Quế Lưu _x000D__x000D_
 _x000D__x000D_
  tỉnh Quảng Nam")</f>
        <v>Công an xã Quế Lưu _x000D__x000D_
 _x000D__x000D_
  tỉnh Quảng Nam</v>
      </c>
      <c r="C1982" s="19" t="s">
        <v>12</v>
      </c>
      <c r="D1982" s="19" t="s">
        <v>13</v>
      </c>
      <c r="E1982" s="20" t="s">
        <v>14</v>
      </c>
      <c r="F1982" s="20" t="s">
        <v>14</v>
      </c>
      <c r="G1982" s="20" t="s">
        <v>14</v>
      </c>
      <c r="H1982" s="20" t="s">
        <v>15</v>
      </c>
      <c r="I1982" s="20"/>
      <c r="J1982" s="20"/>
      <c r="K1982" s="20"/>
      <c r="L1982" s="20"/>
      <c r="M1982" s="20"/>
      <c r="N1982" s="20"/>
      <c r="O1982" s="20"/>
      <c r="P1982" s="20"/>
      <c r="Q1982" s="20"/>
    </row>
    <row r="1983" spans="1:17" x14ac:dyDescent="0.25">
      <c r="A1983" s="17">
        <v>26982</v>
      </c>
      <c r="B1983" s="18" t="str">
        <f>HYPERLINK("http://queluu.hiepduc.gov.vn/", "UBND Ủy ban nhân dân xã Quế Lưu _x000D__x000D_
 _x000D__x000D_
  tỉnh Quảng Nam")</f>
        <v>UBND Ủy ban nhân dân xã Quế Lưu _x000D__x000D_
 _x000D__x000D_
  tỉnh Quảng Nam</v>
      </c>
      <c r="C1983" s="19" t="s">
        <v>12</v>
      </c>
      <c r="D1983" s="21"/>
      <c r="E1983" s="20" t="s">
        <v>14</v>
      </c>
      <c r="F1983" s="20" t="s">
        <v>14</v>
      </c>
      <c r="G1983" s="20" t="s">
        <v>14</v>
      </c>
      <c r="H1983" s="20" t="s">
        <v>14</v>
      </c>
      <c r="I1983" s="20"/>
      <c r="J1983" s="20"/>
      <c r="K1983" s="20"/>
      <c r="L1983" s="20"/>
      <c r="M1983" s="20"/>
      <c r="N1983" s="20"/>
      <c r="O1983" s="20"/>
      <c r="P1983" s="20"/>
      <c r="Q1983" s="20"/>
    </row>
    <row r="1984" spans="1:17" x14ac:dyDescent="0.25">
      <c r="A1984" s="17">
        <v>26983</v>
      </c>
      <c r="B1984" s="18" t="str">
        <f>HYPERLINK("https://www.facebook.com/policequetho/", "Công an xã Quế Thọ _x000D__x000D_
 _x000D__x000D_
  tỉnh Quảng Nam")</f>
        <v>Công an xã Quế Thọ _x000D__x000D_
 _x000D__x000D_
  tỉnh Quảng Nam</v>
      </c>
      <c r="C1984" s="19" t="s">
        <v>12</v>
      </c>
      <c r="D1984" s="19" t="s">
        <v>13</v>
      </c>
      <c r="E1984" s="20" t="s">
        <v>14</v>
      </c>
      <c r="F1984" s="20" t="s">
        <v>14</v>
      </c>
      <c r="G1984" s="20" t="s">
        <v>14</v>
      </c>
      <c r="H1984" s="20" t="s">
        <v>15</v>
      </c>
      <c r="I1984" s="20"/>
      <c r="J1984" s="20"/>
      <c r="K1984" s="20"/>
      <c r="L1984" s="20"/>
      <c r="M1984" s="20"/>
      <c r="N1984" s="20"/>
      <c r="O1984" s="20"/>
      <c r="P1984" s="20"/>
      <c r="Q1984" s="20"/>
    </row>
    <row r="1985" spans="1:17" x14ac:dyDescent="0.25">
      <c r="A1985" s="17">
        <v>26984</v>
      </c>
      <c r="B1985" s="18" t="str">
        <f>HYPERLINK("https://skhcn.quangnam.gov.vn/webcenter/portal/hiepduc/pages_tin-tuc/chi-tiet-tin?dDocName=PORTAL511102", "UBND Ủy ban nhân dân xã Quế Thọ _x000D__x000D_
 _x000D__x000D_
  tỉnh Quảng Nam")</f>
        <v>UBND Ủy ban nhân dân xã Quế Thọ _x000D__x000D_
 _x000D__x000D_
  tỉnh Quảng Nam</v>
      </c>
      <c r="C1985" s="19" t="s">
        <v>12</v>
      </c>
      <c r="D1985" s="21"/>
      <c r="E1985" s="20" t="s">
        <v>14</v>
      </c>
      <c r="F1985" s="20" t="s">
        <v>14</v>
      </c>
      <c r="G1985" s="20" t="s">
        <v>14</v>
      </c>
      <c r="H1985" s="20" t="s">
        <v>14</v>
      </c>
      <c r="I1985" s="20"/>
      <c r="J1985" s="20"/>
      <c r="K1985" s="20"/>
      <c r="L1985" s="20"/>
      <c r="M1985" s="20"/>
      <c r="N1985" s="20"/>
      <c r="O1985" s="20"/>
      <c r="P1985" s="20"/>
      <c r="Q1985" s="20"/>
    </row>
    <row r="1986" spans="1:17" x14ac:dyDescent="0.25">
      <c r="A1986" s="17">
        <v>26985</v>
      </c>
      <c r="B1986" s="18" t="s">
        <v>348</v>
      </c>
      <c r="C1986" s="22" t="s">
        <v>14</v>
      </c>
      <c r="D1986" s="19" t="s">
        <v>13</v>
      </c>
      <c r="E1986" s="20" t="s">
        <v>14</v>
      </c>
      <c r="F1986" s="20" t="s">
        <v>14</v>
      </c>
      <c r="G1986" s="20" t="s">
        <v>14</v>
      </c>
      <c r="H1986" s="20" t="s">
        <v>15</v>
      </c>
      <c r="I1986" s="20"/>
      <c r="J1986" s="20"/>
      <c r="K1986" s="20"/>
      <c r="L1986" s="20"/>
      <c r="M1986" s="20"/>
      <c r="N1986" s="20"/>
      <c r="O1986" s="20"/>
      <c r="P1986" s="20"/>
      <c r="Q1986" s="20"/>
    </row>
    <row r="1987" spans="1:17" x14ac:dyDescent="0.25">
      <c r="A1987" s="17">
        <v>26986</v>
      </c>
      <c r="B1987" s="18" t="str">
        <f>HYPERLINK("http://quexuan2.gov.vn/", "UBND Ủy ban nhân dân xã Quế Xuân 2 _x000D__x000D_
 _x000D__x000D_
  tỉnh Quảng Nam")</f>
        <v>UBND Ủy ban nhân dân xã Quế Xuân 2 _x000D__x000D_
 _x000D__x000D_
  tỉnh Quảng Nam</v>
      </c>
      <c r="C1987" s="19" t="s">
        <v>12</v>
      </c>
      <c r="D1987" s="21"/>
      <c r="E1987" s="20" t="s">
        <v>14</v>
      </c>
      <c r="F1987" s="20" t="s">
        <v>14</v>
      </c>
      <c r="G1987" s="20" t="s">
        <v>14</v>
      </c>
      <c r="H1987" s="20" t="s">
        <v>14</v>
      </c>
      <c r="I1987" s="20"/>
      <c r="J1987" s="20"/>
      <c r="K1987" s="20"/>
      <c r="L1987" s="20"/>
      <c r="M1987" s="20"/>
      <c r="N1987" s="20"/>
      <c r="O1987" s="20"/>
      <c r="P1987" s="20"/>
      <c r="Q1987" s="20"/>
    </row>
    <row r="1988" spans="1:17" x14ac:dyDescent="0.25">
      <c r="A1988" s="17">
        <v>26987</v>
      </c>
      <c r="B1988" s="18" t="s">
        <v>183</v>
      </c>
      <c r="C1988" s="22" t="s">
        <v>14</v>
      </c>
      <c r="D1988" s="19" t="s">
        <v>13</v>
      </c>
      <c r="E1988" s="20" t="s">
        <v>14</v>
      </c>
      <c r="F1988" s="20" t="s">
        <v>14</v>
      </c>
      <c r="G1988" s="20" t="s">
        <v>14</v>
      </c>
      <c r="H1988" s="20" t="s">
        <v>15</v>
      </c>
      <c r="I1988" s="20"/>
      <c r="J1988" s="20"/>
      <c r="K1988" s="20"/>
      <c r="L1988" s="20"/>
      <c r="M1988" s="20"/>
      <c r="N1988" s="20"/>
      <c r="O1988" s="20"/>
      <c r="P1988" s="20"/>
      <c r="Q1988" s="20"/>
    </row>
    <row r="1989" spans="1:17" x14ac:dyDescent="0.25">
      <c r="A1989" s="17">
        <v>26988</v>
      </c>
      <c r="B1989" s="18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1989" s="19" t="s">
        <v>12</v>
      </c>
      <c r="D1989" s="21"/>
      <c r="E1989" s="20" t="s">
        <v>14</v>
      </c>
      <c r="F1989" s="20" t="s">
        <v>14</v>
      </c>
      <c r="G1989" s="20" t="s">
        <v>14</v>
      </c>
      <c r="H1989" s="20" t="s">
        <v>14</v>
      </c>
      <c r="I1989" s="20"/>
      <c r="J1989" s="20"/>
      <c r="K1989" s="20"/>
      <c r="L1989" s="20"/>
      <c r="M1989" s="20"/>
      <c r="N1989" s="20"/>
      <c r="O1989" s="20"/>
      <c r="P1989" s="20"/>
      <c r="Q1989" s="20"/>
    </row>
    <row r="1990" spans="1:17" x14ac:dyDescent="0.25">
      <c r="A1990" s="17">
        <v>26989</v>
      </c>
      <c r="B1990" s="18" t="str">
        <f>HYPERLINK("https://www.facebook.com/p/C%C3%B4ng-an-x%C3%A3-Qu%E1%BB%9Bi-S%C6%A1n-100061016348500/", "Công an xã Quới Sơn _x000D__x000D_
 _x000D__x000D_
  tỉnh Bến Tre")</f>
        <v>Công an xã Quới Sơn _x000D__x000D_
 _x000D__x000D_
  tỉnh Bến Tre</v>
      </c>
      <c r="C1990" s="19" t="s">
        <v>12</v>
      </c>
      <c r="D1990" s="19" t="s">
        <v>13</v>
      </c>
      <c r="E1990" s="20" t="s">
        <v>14</v>
      </c>
      <c r="F1990" s="20" t="s">
        <v>14</v>
      </c>
      <c r="G1990" s="20" t="s">
        <v>14</v>
      </c>
      <c r="H1990" s="20" t="s">
        <v>15</v>
      </c>
      <c r="I1990" s="20"/>
      <c r="J1990" s="20"/>
      <c r="K1990" s="20"/>
      <c r="L1990" s="20"/>
      <c r="M1990" s="20"/>
      <c r="N1990" s="20"/>
      <c r="O1990" s="20"/>
      <c r="P1990" s="20"/>
      <c r="Q1990" s="20"/>
    </row>
    <row r="1991" spans="1:17" x14ac:dyDescent="0.25">
      <c r="A1991" s="17">
        <v>26990</v>
      </c>
      <c r="B1991" s="18" t="str">
        <f>HYPERLINK("http://quoison.chauthanh.bentre.gov.vn/", "UBND Ủy ban nhân dân xã Quới Sơn _x000D__x000D_
 _x000D__x000D_
  tỉnh Bến Tre")</f>
        <v>UBND Ủy ban nhân dân xã Quới Sơn _x000D__x000D_
 _x000D__x000D_
  tỉnh Bến Tre</v>
      </c>
      <c r="C1991" s="19" t="s">
        <v>12</v>
      </c>
      <c r="D1991" s="21"/>
      <c r="E1991" s="20" t="s">
        <v>14</v>
      </c>
      <c r="F1991" s="20" t="s">
        <v>14</v>
      </c>
      <c r="G1991" s="20" t="s">
        <v>14</v>
      </c>
      <c r="H1991" s="20" t="s">
        <v>14</v>
      </c>
      <c r="I1991" s="20"/>
      <c r="J1991" s="20"/>
      <c r="K1991" s="20"/>
      <c r="L1991" s="20"/>
      <c r="M1991" s="20"/>
      <c r="N1991" s="20"/>
      <c r="O1991" s="20"/>
      <c r="P1991" s="20"/>
      <c r="Q1991" s="20"/>
    </row>
    <row r="1992" spans="1:17" x14ac:dyDescent="0.25">
      <c r="A1992" s="17">
        <v>26991</v>
      </c>
      <c r="B1992" s="18" t="s">
        <v>349</v>
      </c>
      <c r="C1992" s="22" t="s">
        <v>14</v>
      </c>
      <c r="D1992" s="19" t="s">
        <v>13</v>
      </c>
      <c r="E1992" s="20" t="s">
        <v>14</v>
      </c>
      <c r="F1992" s="20" t="s">
        <v>14</v>
      </c>
      <c r="G1992" s="20" t="s">
        <v>14</v>
      </c>
      <c r="H1992" s="20" t="s">
        <v>15</v>
      </c>
      <c r="I1992" s="20"/>
      <c r="J1992" s="20"/>
      <c r="K1992" s="20"/>
      <c r="L1992" s="20"/>
      <c r="M1992" s="20"/>
      <c r="N1992" s="20"/>
      <c r="O1992" s="20"/>
      <c r="P1992" s="20"/>
      <c r="Q1992" s="20"/>
    </row>
    <row r="1993" spans="1:17" x14ac:dyDescent="0.25">
      <c r="A1993" s="17">
        <v>26992</v>
      </c>
      <c r="B1993" s="18" t="str">
        <f>HYPERLINK("http://quoithanh.chauthanh.bentre.gov.vn/quoi-thanh/tin-trong-xa", "UBND Ủy ban nhân dân xã Quới Thành _x000D__x000D_
 _x000D__x000D_
  tỉnh Bến Tre")</f>
        <v>UBND Ủy ban nhân dân xã Quới Thành _x000D__x000D_
 _x000D__x000D_
  tỉnh Bến Tre</v>
      </c>
      <c r="C1993" s="19" t="s">
        <v>12</v>
      </c>
      <c r="D1993" s="21"/>
      <c r="E1993" s="20" t="s">
        <v>14</v>
      </c>
      <c r="F1993" s="20" t="s">
        <v>14</v>
      </c>
      <c r="G1993" s="20" t="s">
        <v>14</v>
      </c>
      <c r="H1993" s="20" t="s">
        <v>14</v>
      </c>
      <c r="I1993" s="20"/>
      <c r="J1993" s="20"/>
      <c r="K1993" s="20"/>
      <c r="L1993" s="20"/>
      <c r="M1993" s="20"/>
      <c r="N1993" s="20"/>
      <c r="O1993" s="20"/>
      <c r="P1993" s="20"/>
      <c r="Q1993" s="20"/>
    </row>
    <row r="1994" spans="1:17" x14ac:dyDescent="0.25">
      <c r="A1994" s="17">
        <v>26993</v>
      </c>
      <c r="B1994" s="18" t="s">
        <v>350</v>
      </c>
      <c r="C1994" s="22" t="s">
        <v>14</v>
      </c>
      <c r="D1994" s="19" t="s">
        <v>13</v>
      </c>
      <c r="E1994" s="20" t="s">
        <v>14</v>
      </c>
      <c r="F1994" s="20" t="s">
        <v>14</v>
      </c>
      <c r="G1994" s="20" t="s">
        <v>14</v>
      </c>
      <c r="H1994" s="20" t="s">
        <v>15</v>
      </c>
      <c r="I1994" s="20"/>
      <c r="J1994" s="20"/>
      <c r="K1994" s="20"/>
      <c r="L1994" s="20"/>
      <c r="M1994" s="20"/>
      <c r="N1994" s="20"/>
      <c r="O1994" s="20"/>
      <c r="P1994" s="20"/>
      <c r="Q1994" s="20"/>
    </row>
    <row r="1995" spans="1:17" x14ac:dyDescent="0.25">
      <c r="A1995" s="17">
        <v>26994</v>
      </c>
      <c r="B1995" s="18" t="str">
        <f>HYPERLINK("https://quynhba.quynhluu.nghean.gov.vn/", "UBND Ủy ban nhân dân xã Quỳnh Bá _x000D__x000D_
 _x000D__x000D_
  tỉnh Nghệ An")</f>
        <v>UBND Ủy ban nhân dân xã Quỳnh Bá _x000D__x000D_
 _x000D__x000D_
  tỉnh Nghệ An</v>
      </c>
      <c r="C1995" s="19" t="s">
        <v>12</v>
      </c>
      <c r="D1995" s="21"/>
      <c r="E1995" s="20" t="s">
        <v>14</v>
      </c>
      <c r="F1995" s="20" t="s">
        <v>14</v>
      </c>
      <c r="G1995" s="20" t="s">
        <v>14</v>
      </c>
      <c r="H1995" s="20" t="s">
        <v>14</v>
      </c>
      <c r="I1995" s="20"/>
      <c r="J1995" s="20"/>
      <c r="K1995" s="20"/>
      <c r="L1995" s="20"/>
      <c r="M1995" s="20"/>
      <c r="N1995" s="20"/>
      <c r="O1995" s="20"/>
      <c r="P1995" s="20"/>
      <c r="Q1995" s="20"/>
    </row>
    <row r="1996" spans="1:17" x14ac:dyDescent="0.25">
      <c r="A1996" s="17">
        <v>26995</v>
      </c>
      <c r="B1996" s="18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996" s="19" t="s">
        <v>12</v>
      </c>
      <c r="D1996" s="19" t="s">
        <v>13</v>
      </c>
      <c r="E1996" s="20" t="s">
        <v>14</v>
      </c>
      <c r="F1996" s="20" t="s">
        <v>14</v>
      </c>
      <c r="G1996" s="20" t="s">
        <v>14</v>
      </c>
      <c r="H1996" s="20" t="s">
        <v>15</v>
      </c>
      <c r="I1996" s="20"/>
      <c r="J1996" s="20"/>
      <c r="K1996" s="20"/>
      <c r="L1996" s="20"/>
      <c r="M1996" s="20"/>
      <c r="N1996" s="20"/>
      <c r="O1996" s="20"/>
      <c r="P1996" s="20"/>
      <c r="Q1996" s="20"/>
    </row>
    <row r="1997" spans="1:17" x14ac:dyDescent="0.25">
      <c r="A1997" s="17">
        <v>26996</v>
      </c>
      <c r="B1997" s="18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997" s="19" t="s">
        <v>12</v>
      </c>
      <c r="D1997" s="21"/>
      <c r="E1997" s="20" t="s">
        <v>14</v>
      </c>
      <c r="F1997" s="20" t="s">
        <v>14</v>
      </c>
      <c r="G1997" s="20" t="s">
        <v>14</v>
      </c>
      <c r="H1997" s="20" t="s">
        <v>14</v>
      </c>
      <c r="I1997" s="20"/>
      <c r="J1997" s="20"/>
      <c r="K1997" s="20"/>
      <c r="L1997" s="20"/>
      <c r="M1997" s="20"/>
      <c r="N1997" s="20"/>
      <c r="O1997" s="20"/>
      <c r="P1997" s="20"/>
      <c r="Q1997" s="20"/>
    </row>
    <row r="1998" spans="1:17" x14ac:dyDescent="0.25">
      <c r="A1998" s="17">
        <v>26997</v>
      </c>
      <c r="B1998" s="18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998" s="19" t="s">
        <v>12</v>
      </c>
      <c r="D1998" s="19" t="s">
        <v>13</v>
      </c>
      <c r="E1998" s="20" t="s">
        <v>14</v>
      </c>
      <c r="F1998" s="20" t="s">
        <v>14</v>
      </c>
      <c r="G1998" s="20" t="s">
        <v>14</v>
      </c>
      <c r="H1998" s="20" t="s">
        <v>15</v>
      </c>
      <c r="I1998" s="20"/>
      <c r="J1998" s="20"/>
      <c r="K1998" s="20"/>
      <c r="L1998" s="20"/>
      <c r="M1998" s="20"/>
      <c r="N1998" s="20"/>
      <c r="O1998" s="20"/>
      <c r="P1998" s="20"/>
      <c r="Q1998" s="20"/>
    </row>
    <row r="1999" spans="1:17" x14ac:dyDescent="0.25">
      <c r="A1999" s="17">
        <v>26998</v>
      </c>
      <c r="B1999" s="18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999" s="19" t="s">
        <v>12</v>
      </c>
      <c r="D1999" s="21"/>
      <c r="E1999" s="20" t="s">
        <v>14</v>
      </c>
      <c r="F1999" s="20" t="s">
        <v>14</v>
      </c>
      <c r="G1999" s="20" t="s">
        <v>14</v>
      </c>
      <c r="H1999" s="20" t="s">
        <v>14</v>
      </c>
      <c r="I1999" s="20"/>
      <c r="J1999" s="20"/>
      <c r="K1999" s="20"/>
      <c r="L1999" s="20"/>
      <c r="M1999" s="20"/>
      <c r="N1999" s="20"/>
      <c r="O1999" s="20"/>
      <c r="P1999" s="20"/>
      <c r="Q1999" s="20"/>
    </row>
    <row r="2000" spans="1:17" x14ac:dyDescent="0.25">
      <c r="A2000" s="17">
        <v>26999</v>
      </c>
      <c r="B2000" s="18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2000" s="19" t="s">
        <v>12</v>
      </c>
      <c r="D2000" s="19" t="s">
        <v>13</v>
      </c>
      <c r="E2000" s="20" t="s">
        <v>14</v>
      </c>
      <c r="F2000" s="20" t="s">
        <v>14</v>
      </c>
      <c r="G2000" s="20" t="s">
        <v>14</v>
      </c>
      <c r="H2000" s="20" t="s">
        <v>15</v>
      </c>
      <c r="I2000" s="20"/>
      <c r="J2000" s="20"/>
      <c r="K2000" s="20"/>
      <c r="L2000" s="20"/>
      <c r="M2000" s="20"/>
      <c r="N2000" s="20"/>
      <c r="O2000" s="20"/>
      <c r="P2000" s="20"/>
      <c r="Q2000" s="20"/>
    </row>
    <row r="2001" spans="1:17" x14ac:dyDescent="0.25">
      <c r="A2001" s="17">
        <v>27000</v>
      </c>
      <c r="B2001" s="18" t="str">
        <f>HYPERLINK("https://quynhphu.thaibinh.gov.vn/", "UBND Ủy ban nhân dân xã Quỳnh Hoa tỉnh Thái Bình")</f>
        <v>UBND Ủy ban nhân dân xã Quỳnh Hoa tỉnh Thái Bình</v>
      </c>
      <c r="C2001" s="19" t="s">
        <v>12</v>
      </c>
      <c r="D2001" s="21"/>
      <c r="E2001" s="20" t="s">
        <v>14</v>
      </c>
      <c r="F2001" s="20" t="s">
        <v>14</v>
      </c>
      <c r="G2001" s="20" t="s">
        <v>14</v>
      </c>
      <c r="H2001" s="20" t="s">
        <v>14</v>
      </c>
      <c r="I2001" s="20"/>
      <c r="J2001" s="20"/>
      <c r="K2001" s="20"/>
      <c r="L2001" s="20"/>
      <c r="M2001" s="20"/>
      <c r="N2001" s="20"/>
      <c r="O2001" s="20"/>
      <c r="P2001" s="20"/>
      <c r="Q2001" s="20"/>
    </row>
  </sheetData>
  <hyperlinks>
    <hyperlink ref="D2000" r:id="rId1" display="https://www.facebook.com/C%C3%B4ng-An-X%C3%A3-Qu%E1%BB%B3nh-Hoa-Qu%E1%BB%B3nh-Ph%E1%BB%A5-Th%C3%A1i-Binh-154824586680155/"/>
    <hyperlink ref="D1998" r:id="rId2" display="https://www.facebook.com/C%C3%B4ng-an-x%C3%A3-Qu%E1%BB%B3nh-H%E1%BB%93ng-Qu%E1%BB%B3nh-Ph%E1%BB%A5-100682645142027/"/>
    <hyperlink ref="D1996" r:id="rId3" display="https://www.facebook.com/C%C3%B4ng-an-x%C3%A3-Qu%E1%BB%B3nh-H%E1%BB%93ng-huy%E1%BB%87n-Qu%E1%BB%B3nh-Ph%E1%BB%A5-t%E1%BB%89nh-Th%C3%A1i-B%C3%ACnh-358395244627268/"/>
    <hyperlink ref="D1994" r:id="rId4" display="https://www.facebook.com/C%C3%B4ng-an-x%C3%A3-Qu%E1%BB%B3nh-B%C3%A1-102395145249116/"/>
    <hyperlink ref="D1992" r:id="rId5" display="https://www.facebook.com/C%C3%B4ng-an-x%C3%A3-Qu%E1%BB%9Bi-Th%C3%A0nh-106234645025071/"/>
    <hyperlink ref="D1990" r:id="rId6" display="https://www.facebook.com/C%C3%B4ng-an-x%C3%A3-Qu%E1%BB%9Bi-S%C6%A1n-104953298515590/"/>
    <hyperlink ref="D1988" r:id="rId7" display="https://www.facebook.com/C%C3%B4ng-an-x%C3%A3-Qu%E1%BB%9Bi-%C4%90i%E1%BB%81n-Th%E1%BA%A1nh-Ph%C3%BA-B%E1%BA%BFn-Tre-104679435180938/"/>
    <hyperlink ref="D1986" r:id="rId8" display="https://www.facebook.com/C%C3%B4ng-an-x%C3%A3-Qu%E1%BA%BF-Xu%C3%A2n-2-100110499392449"/>
    <hyperlink ref="D1984" r:id="rId9" display="https://www.facebook.com/C%C3%B4ng-an-x%C3%A3-Qu%E1%BA%BF-Th%E1%BB%8D-112920453898886/"/>
    <hyperlink ref="D1982" r:id="rId10" display="https://www.facebook.com/C%C3%B4ng-an-x%C3%A3-Qu%E1%BA%BF-L%C6%B0u-104056958326481"/>
    <hyperlink ref="D1980" r:id="rId11" display="https://www.facebook.com/C%C3%B4ng-an-x%C3%A3-Qu%E1%BA%A3ng-V%C4%83n-huy%E1%BB%87n-Qu%E1%BA%A3ng-X%C6%B0%C6%A1ng-t%E1%BB%89nh-Thanh-H%C3%B3a-133572125220881/"/>
    <hyperlink ref="D1978" r:id="rId12" display="https://www.facebook.com/C%C3%B4ng-an-x%C3%A3-Qu%E1%BA%A3ng-Tr%C6%B0%E1%BB%9Dng-Qu%E1%BA%A3ng-X%C6%B0%C6%A1ng-627236761399451/"/>
    <hyperlink ref="D1976" r:id="rId13" display="https://www.facebook.com/C%C3%B4ng-an-x%C3%A3-Qu%E1%BA%A3ng-Ti%C3%AAn-123929203210230/"/>
    <hyperlink ref="D1974" r:id="rId14" display="https://www.facebook.com/C%C3%B4ng-an-x%C3%A3-Qu%E1%BA%A3ng-Thu%E1%BB%B7-113840977563378/"/>
    <hyperlink ref="D1972" r:id="rId15" display="https://www.facebook.com/C%C3%B4ng-an-x%C3%A3-Qu%E1%BA%A3ng-Ph%C3%BA-106330831755419/"/>
    <hyperlink ref="D1970" r:id="rId16" display="https://www.facebook.com/C%C3%B4ng-an-X%C3%A3-Qu%E1%BA%A3ng-Nham-Huy%E1%BB%87n-Qu%E1%BA%A3ng-X%C6%B0%C6%A1ng-T%E1%BB%89nh-Thanh-H%C3%B3a-101184888466742/"/>
    <hyperlink ref="D1968" r:id="rId17" display="https://www.facebook.com/C%C3%B4ng-an-x%C3%A3-Qu%E1%BA%A3ng-Nh%C3%A2n-116915683549124"/>
    <hyperlink ref="D1966" r:id="rId18" display="https://www.facebook.com/C%C3%B4ng-an-x%C3%A3-Qu%E1%BA%A3ng-Long-Qu%E1%BA%A3ng-X%C6%B0%C6%A1ng-Thanh-H%C3%B3a-108225747753437/"/>
    <hyperlink ref="D1964" r:id="rId19" display="https://www.facebook.com/C%C3%B4ng-an-x%C3%A3-Qu%E1%BA%A3ng-La-109176941399727/"/>
    <hyperlink ref="D1962" r:id="rId20" display="https://www.facebook.com/C%C3%B4ng-an-X%C3%A3-Qu%E1%BA%A3ng-L%E1%BA%A1c-Huy%E1%BB%87n-Nho-Quan-Tinh-Ninh-B%C3%ACnh-138093281740704/"/>
    <hyperlink ref="D1960" r:id="rId21" display="https://www.facebook.com/C%C3%B4ng-an-x%C3%A3-Qu%E1%BA%A3ng-Kim-104691414953655/"/>
    <hyperlink ref="D1958" r:id="rId22" display="https://www.facebook.com/C%C3%B4ng-an-x%C3%A3-Qu%E1%BA%A3ng-H%C3%B9ng-th%C3%A0nh-ph%E1%BB%91-S%E1%BA%A7m-S%C6%A1n-105390268008522"/>
    <hyperlink ref="D1956" r:id="rId23" display="https://www.facebook.com/C%C3%B4ng-an-x%C3%A3-Qu%E1%BA%A3ng-H%C3%B2a-114449513800325/"/>
    <hyperlink ref="D1954" r:id="rId24" display="https://www.facebook.com/C%C3%B4ng-an-x%C3%A3-Qu%E1%BA%A3ng-B%C3%ACnh-huy%E1%BB%87n-Qu%E1%BA%A3ng-X%C6%B0%C6%A1ng-t%E1%BB%89nh-Thanh-Ho%C3%A1-617412235583821/"/>
    <hyperlink ref="D1952" r:id="rId25" display="https://www.facebook.com/C%C3%B4ng-an-x%C3%A3-Qu%E1%BA%A3ng-%C4%90%E1%BB%A9c-Qu%E1%BA%A3ng-%C4%90%E1%BB%A9c-Commune-police-109292314539675/"/>
    <hyperlink ref="D1950" r:id="rId26" display="https://www.facebook.com/C%C3%B4ng-an-x%C3%A3-Qu%E1%BA%A3ng-%C4%90%E1%BB%A9c-100708825692371/"/>
    <hyperlink ref="D1948" r:id="rId27" display="https://www.facebook.com/C%C3%B4ng-An-x%C3%A3-Qu%E1%BA%A3ng-%C4%90%E1%BB%8Bnh-Qu%E1%BA%A3ng-X%C6%B0%C6%A1ng-101934908591895/"/>
    <hyperlink ref="D1946" r:id="rId28" display="https://www.facebook.com/C%C3%B4ng-an-x%C3%A3-Qu%C3%A0i-T%E1%BB%9F-huy%E1%BB%87n-Tu%E1%BA%A7n-Gi%C3%A1o-101315625523554/"/>
    <hyperlink ref="D1944" r:id="rId29" display="https://www.facebook.com/C%C3%B4ng-an-x%C3%A3-Qu%C3%A0i-N%C6%B0a-106664584946843/"/>
    <hyperlink ref="D1942" r:id="rId30" display="https://www.facebook.com/C%C3%B4ng-an-x%C3%A3-Qu%C3%A0i-Cang-106814498266679/"/>
    <hyperlink ref="D1940" r:id="rId31" display="https://www.facebook.com/C%C3%B4ng-an-x%C3%A3-Phong-V%C3%A2n-L%E1%BB%A5c-Ng%E1%BA%A1n-106835794881900/"/>
    <hyperlink ref="D1938" r:id="rId32" display="https://www.facebook.com/C%C3%B4ng-an-x%C3%A3-Phong-Th%E1%BA%A1nh-319827706125036/"/>
    <hyperlink ref="D1936" r:id="rId33" display="https://www.facebook.com/C%C3%B4ng-an-x%C3%A3-Phong-Minh-101097411798372/"/>
    <hyperlink ref="D1934" r:id="rId34" display="https://www.facebook.com/C%C3%B4ng-an-x%C3%A3-Phong-D%E1%BB%A5-huy%E1%BB%87n-Ti%C3%AAn-Y%C3%AAn-t%E1%BB%89nh-Qu%E1%BA%A3ng-Ninh-236612801603147/"/>
    <hyperlink ref="D1932" r:id="rId35" display="https://www.facebook.com/C%C3%B4ng-an-x%C3%A3-Phong-D%E1%BB%A5-huy%C3%AAn-Ti%C3%AAn-Y%C3%AAn-t%E1%BB%89nh-Qu%E1%BA%A3ng-Ninh-101229338975645/"/>
    <hyperlink ref="D1930" r:id="rId36" display="https://www.facebook.com/C%C3%B4ng-an-x%C3%A3-Phong-D%E1%BB%A5-H%E1%BA%A1-102322575345502/"/>
    <hyperlink ref="D1928" r:id="rId37" display="https://www.facebook.com/C%C3%B4ng-an-x%C3%A3-Phi%C3%AAng-Lu%C3%B4ng-huy%E1%BB%87n-M%E1%BB%99c-Ch%C3%A2u-106812861516880/"/>
    <hyperlink ref="D1926" r:id="rId38" display="https://www.facebook.com/C%C3%B4ng-an-x%C3%A3-Phi%C3%AAng-C%E1%BA%B1m-huy%E1%BB%87n-Mai-S%C6%A1n-t%E1%BB%89nh-S%C6%A1n-La-102629248731046"/>
    <hyperlink ref="D1924" r:id="rId39" display="https://www.facebook.com/C%C3%B4ng-an-x%C3%A3-Phi%C3%AAng-Ban-huy%E1%BB%87n-B%E1%BA%AFc-Y%C3%AAn-104167455230975"/>
    <hyperlink ref="D1922" r:id="rId40" display="https://www.facebook.com/C%C3%B4ng-an-x%C3%A3-Phan-R%C3%AD-Th%C3%A0nh-109679654557166/"/>
    <hyperlink ref="D1920" r:id="rId41" display="https://www.facebook.com/C%C3%B4ng-an-x%C3%A3-Phan-110593604580538"/>
    <hyperlink ref="D1918" r:id="rId42" display="https://www.facebook.com/C%C3%B4ng-an-x%C3%A3-Pha-Mu-Than-Uy%C3%AAn-Lai-Ch%C3%A2u-100942786014160/"/>
    <hyperlink ref="D1916" r:id="rId43" display="https://www.facebook.com/C%C3%B4ng-an-x%C3%A3-Ph%E1%BB%A5c-Linh-huy%E1%BB%87n-%C4%90%E1%BA%A1i-T%E1%BB%AB-103065868634908/"/>
    <hyperlink ref="D1914" r:id="rId44" display="https://www.facebook.com/C%C3%B4ng-an-x%C3%A3-Ph%C6%B0%E1%BB%A3ng-V%C4%A9-C%E1%BA%A9m-Kh%C3%AA-112054077597158"/>
    <hyperlink ref="D1912" r:id="rId45" display="https://www.facebook.com/C%C3%B4ng-an-x%C3%A3-Ph%C6%B0%E1%BB%A3ng-Ti%E1%BA%BFn-%C4%90%E1%BB%8Bnh-Ho%C3%A1-Th%C3%A1i-Nguy%C3%AAn-104371088488327/"/>
    <hyperlink ref="D1910" r:id="rId46" display="https://www.facebook.com/C%C3%B4ng-an-x%C3%A3-Ph%C6%B0%E1%BB%A3ng-K%E1%BB%B3-100244459000323/"/>
    <hyperlink ref="D1908" r:id="rId47" display="https://www.facebook.com/C%C3%B4ng-an-x%C3%A3-Ph%C6%B0%E1%BB%9Bc-Vinh-huy%E1%BB%87n-Ninh-Ph%C6%B0%E1%BB%9Bc-110833457769599/"/>
    <hyperlink ref="D1906" r:id="rId48" display="https://www.facebook.com/C%C3%B4ng-an-x%C3%A3-Ph%C6%B0%E1%BB%9Bc-Ninh-106202278360564"/>
    <hyperlink ref="D1904" r:id="rId49" display="https://www.facebook.com/C%C3%B4ng-an-x%C3%A3-Ph%C6%B0%E1%BB%9Bc-Ngh%C4%A9a-Tuy-Ph%C6%B0%E1%BB%9Bc-B%C3%ACnh-%C4%90%E1%BB%8Bnh-108519238533187/"/>
    <hyperlink ref="D1902" r:id="rId50" display="https://www.facebook.com/C%C3%B4ng-an-x%C3%A3-Ph%C6%B0%E1%BB%9Bc-Minh-107053898269363/"/>
    <hyperlink ref="D1900" r:id="rId51" display="https://www.facebook.com/C%C3%B4ng-an-x%C3%A3-Ph%C6%B0%E1%BB%9Bc-Long-102532708776506/"/>
    <hyperlink ref="D1898" r:id="rId52" display="https://www.facebook.com/C%C3%B4ng-an-x%C3%A3-Ph%C6%B0%E1%BB%9Bc-Long-100901122663227/"/>
    <hyperlink ref="D1896" r:id="rId53" display="https://www.facebook.com/C%C3%B4ng-an-x%C3%A3-Ph%C6%B0%E1%BB%9Bc-Kh%C3%A1nh-101089265820315/"/>
    <hyperlink ref="D1894" r:id="rId54" display="https://www.facebook.com/C%C3%B4ng-an-x%C3%A3-Ph%C6%B0%E1%BB%9Bc-Kh%C3%A1ng-109290234576004/"/>
    <hyperlink ref="D1892" r:id="rId55" display="https://www.facebook.com/C%C3%B4ng-an-x%C3%A3-Ph%C6%B0%E1%BB%9Bc-H%E1%BB%99i-134641598784311/"/>
    <hyperlink ref="D1890" r:id="rId56" display="https://www.facebook.com/C%C3%B4ng-An-X%C3%A3-Ph%C6%B0%E1%BB%9Bc-H%E1%BA%A3o-104750625171592/"/>
    <hyperlink ref="D1888" r:id="rId57" display="https://www.facebook.com/C%C3%B4ng-an-x%C3%A3-Ph%C6%B0%E1%BB%9Bc-H%C6%B0ng-Tuy-Ph%C6%B0%E1%BB%9Bc-B%C3%ACnh-%C4%90%E1%BB%8Bnh-114133904631291/"/>
    <hyperlink ref="D1886" r:id="rId58" display="https://www.facebook.com/C%C3%B4ng-an-x%C3%A3-Ph%C6%B0%E1%BB%9Bc-H%C6%B0ng-116288467741270/"/>
    <hyperlink ref="D1884" r:id="rId59" display="https://www.facebook.com/C%C3%B4ng-an-X%C3%A3-Ph%C6%B0%E1%BB%9Bc-Dinh-Thu%E1%BA%ADn-Nam-Ninh-Thu%E1%BA%ADn-114270534092987/"/>
    <hyperlink ref="D1882" r:id="rId60" display="https://www.facebook.com/C%C3%B4ng-an-x%C3%A3-Ph%C6%B0%E1%BB%9Bc-Di%C3%AAm-huy%E1%BB%87n-Thu%E1%BA%ADn-Nam-t%E1%BB%89nh-Ninh-Thu%E1%BA%ADn-101922575707945/"/>
    <hyperlink ref="D1880" r:id="rId61" display="https://www.facebook.com/C%C3%B4ng-An-X%C3%A3-Ph%C6%B0%C6%A1ng-Li%E1%BB%85u-100684019029461/"/>
    <hyperlink ref="D1878" r:id="rId62" display="https://www.facebook.com/C%C3%B4ng-an-X%C3%A3-Ph%C6%B0%C6%A1ng-Giao-V%C3%B5-Nhai-Th%C3%A1i-Nguy%C3%AAn-228385657910681/"/>
    <hyperlink ref="D1876" r:id="rId63" display="https://www.facebook.com/C%C3%B4ng-an-x%C3%A3-Ph%C6%B0%C6%A1ng-C%C3%B4ng-huy%E1%BB%87n-Ti%E1%BB%81n-H%E1%BA%A3i-t%E1%BB%89nh-Th%C3%A1i-B%C3%ACnh-103696065666704/"/>
    <hyperlink ref="D1874" r:id="rId64" display="https://www.facebook.com/C%C3%B4ng-an-x%C3%A3-Ph%C3%BA-Th%E1%BB%8Bnh-huy%E1%BB%87n-Y%C3%AAn-S%C6%A1n-t%E1%BB%89nh-Tuy%C3%AAn-Quang-103957641895763/"/>
    <hyperlink ref="D1872" r:id="rId65" display="https://www.facebook.com/C%C3%B4ng-an-x%C3%A3-Ph%C3%BA-Th%E1%BB%8Bnh-106131605117441/"/>
    <hyperlink ref="D1870" r:id="rId66" display="https://www.facebook.com/C%C3%B4ng-an-x%C3%A3-Ph%C3%BA-Th%E1%BA%A1nh-107204475169399/"/>
    <hyperlink ref="D1868" r:id="rId67" display="https://www.facebook.com/C%C3%B4ng-an-x%C3%A3-Ph%C3%BA-T%C3%BAc-106542335003920/"/>
    <hyperlink ref="D1866" r:id="rId68" display="https://www.facebook.com/C%C3%B4ng-an-x%C3%A3-Ph%C3%BA-S%C6%A1n-T%C3%A2n-K%E1%BB%B3-Ngh%E1%BB%87-An-103190931491514/"/>
    <hyperlink ref="D1864" r:id="rId69" display="https://www.facebook.com/C%C3%B4ng-an-x%C3%A3-Ph%C3%BA-S%C6%A1n-huy%E1%BB%87n-Quan-Ho%C3%A1-108037507529713/?__cft__[0]=AZWTRF83cYkyITSWzcye37GO-7U5an-NoxhYvq6KKV-wuFa8Ujh4UiEjOcx5WlQ7BFmgpR4_ZCqZp3aVAor0GD1BLeCOQkvIfAAM2BO_MftGLhfjevCpSTUqNP1IfPzWzPM&amp;__t"/>
    <hyperlink ref="D1862" r:id="rId70" display="https://www.facebook.com/C%C3%B4ng-an-x%C3%A3-Ph%C3%BA-S%C6%A1n-huy%E1%BB%87n-Ch%E1%BB%A3-L%C3%A1ch-t%E1%BB%89nh-B%E1%BA%BFn-Tre-100250505641860/"/>
    <hyperlink ref="D1860" r:id="rId71" display="https://www.facebook.com/C%C3%B4ng-an-x%C3%A3-Ph%C3%BA-Qu%E1%BB%9Bi-102428222525618/"/>
    <hyperlink ref="D1858" r:id="rId72" display="https://www.facebook.com/C%C3%B4ng-an-x%C3%A3-Ph%C3%BA-Phong-huy%E1%BB%87n-H%C6%B0%C6%A1ng-Kh%C3%AA-111778830457053/"/>
    <hyperlink ref="D1856" r:id="rId73" display="https://www.facebook.com/C%C3%B4ng-an-x%C3%A3-Ph%C3%BA-Nhu%E1%BA%ADn-Nh%C6%B0-Thanh-112455304264417/"/>
    <hyperlink ref="D1854" r:id="rId74" display="https://www.facebook.com/C%C3%B4ng-an-x%C3%A3-Ph%C3%BA-Nghi%C3%AAm-110512937497549/"/>
    <hyperlink ref="D1852" r:id="rId75" display="https://www.facebook.com/C%C3%B4ng-an-x%C3%A3-Ph%C3%BA-M%E1%BB%B9-T%C3%A2n-Ph%C6%B0%E1%BB%9Bc-Ti%E1%BB%81n-Giang-107726281424541/"/>
    <hyperlink ref="D1850" r:id="rId76" display="https://www.facebook.com/C%C3%B4ng-an-x%C3%A3-Ph%C3%BA-Long-huy%E1%BB%87n-Nho-Quan-132864835640695/"/>
    <hyperlink ref="D1848" r:id="rId77" display="https://www.facebook.com/C%C3%B4ng-an-x%C3%A3-Ph%C3%BA-Long-107885784853550/"/>
    <hyperlink ref="D1846" r:id="rId78" display="https://www.facebook.com/C%C3%B4ng-an-x%C3%A3-Ph%C3%BA-L%E1%BB%99c-H%E1%BA%ADu-L%E1%BB%99c-102941625302112/"/>
    <hyperlink ref="D1844" r:id="rId79" display="https://www.facebook.com/C%C3%B4ng-an-x%C3%A3-Ph%C3%BA-L%E1%BB%99cCan-L%E1%BB%99c-H%C3%A0-T%C4%A9nh-111278800510314/"/>
    <hyperlink ref="D1842" r:id="rId80" display="https://www.facebook.com/C%C3%B4ng-an-x%C3%A3-Ph%C3%BA-L%C3%A2m-C%C3%B4ng-an-TXNghi-S%C6%A1n-345282593244866/"/>
    <hyperlink ref="D1840" r:id="rId81" display="https://www.facebook.com/C%C3%B4ng-an-x%C3%A3-Ph%C3%BA-L%C3%A2m-C%C3%B4ng-an-Th%E1%BB%8B-x%C3%A3-Nghi-S%C6%A1n-107232228276228/"/>
    <hyperlink ref="D1838" r:id="rId82" display="https://www.facebook.com/C%C3%B4ng-an-x%C3%A3-Ph%C3%BA-L%C3%A2m-106406858636410/"/>
    <hyperlink ref="D1836" r:id="rId83" display="https://www.facebook.com/C%C3%B4ng-An-x%C3%A3-Ph%C3%BA-L%C3%A2m-103117639021790/"/>
    <hyperlink ref="D1834" r:id="rId84" display="https://www.facebook.com/C%C3%B4ng-an-x%C3%A3-Ph%C3%BA-L%C3%A2m-102310645487967/"/>
    <hyperlink ref="D1832" r:id="rId85" display="https://www.facebook.com/C%C3%B4ng-an-x%C3%A3-Ph%C3%BA-Ho%C3%A0-L%C6%B0%C6%A1ng-T%C3%A0i-B%E1%BA%AFc-Ninh-102646685789211/"/>
    <hyperlink ref="D1830" r:id="rId86" display="https://www.facebook.com/C%C3%B4ng-An-X%C3%A3-Ph%C3%BA-H%E1%BB%AFu-102140608779398/"/>
    <hyperlink ref="D1828" r:id="rId87" display="https://www.facebook.com/C%C3%B4ng-an-x%C3%A3-Ph%C3%BAc-Xu%C3%A2n-th%C3%A0nh-ph%E1%BB%91-Th%C3%A1i-Nguy%C3%AAn-104408961972885/"/>
    <hyperlink ref="D1826" r:id="rId88" display="https://www.facebook.com/C%C3%B4ng-an-x%C3%A3-Ph%C3%BAc-Than-Than-Uy%C3%AAn-Lai-Ch%C3%A2u-109608698324358/"/>
    <hyperlink ref="D1824" r:id="rId89" display="https://www.facebook.com/C%C3%B4ng-an-x%C3%A3-Ph%C3%BAc-S%C6%A1n-Anh-S%C6%A1n-Ngh%E1%BB%87-An-105770734551347"/>
    <hyperlink ref="D1822" r:id="rId90" display="https://www.facebook.com/C%C3%B4ng-an-x%C3%A3-Ph%C3%BAc-Ninh-huy%E1%BB%87n-Y%C3%AAn-S%C6%A1n-t%E1%BB%89nh-Tuy%C3%AAn-Quang-117548527616455/"/>
    <hyperlink ref="D1820" r:id="rId91" display="https://www.facebook.com/C%C3%B4ng-an-x%C3%A3-Ph%C3%BAc-L%E1%BB%A3i-huy%E1%BB%87n-L%E1%BB%A5c-Y%C3%AAn-t%E1%BB%89nh-Y%C3%AAn-B%C3%A1i-101449618826338/"/>
    <hyperlink ref="D1818" r:id="rId92" display="https://www.facebook.com/C%C3%B4ng-An-X%C3%A3-Ph%C3%BAc-L%C6%B0%C6%A1ng-Huy%E1%BB%87n-%C4%90%E1%BA%A1i-T%E1%BB%AB-T%E1%BB%89nh-Th%C3%A1i-Nguy%C3%AAn-103217638665831/"/>
    <hyperlink ref="D1816" r:id="rId93" display="https://www.facebook.com/C%C3%B4ng-an-x%C3%A3-Ph%C3%BAc-Kh%C3%A1nh-103864755143217/"/>
    <hyperlink ref="D1814" r:id="rId94" display="https://www.facebook.com/C%C3%B4ng-an-x%C3%A3-Ph%C3%BA-C%C6%B0%E1%BB%9Dng-108849397551528/"/>
    <hyperlink ref="D1812" r:id="rId95" display="https://www.facebook.com/C%C3%B4ng-an-x%C3%A3-Ph%C3%BA-An-H%C3%B2a-106968061601945/"/>
    <hyperlink ref="D1810" r:id="rId96" display="https://www.facebook.com/C%C3%B4ng-an-x%C3%A3-Ph%C3%BA-%C4%90%E1%BB%8Bnh-100294425945830/"/>
    <hyperlink ref="D1808" r:id="rId97" display="https://www.facebook.com/C%C3%B4ng-an-x%C3%A3-Ph%C3%B9-V%C3%A2n-Ph%E1%BB%A7-L%C3%BD-H%C3%A0-Nam-109988655037281/"/>
    <hyperlink ref="D1806" r:id="rId98" display="https://www.facebook.com/C%C3%B4ng-an-x%C3%A3-Ph%C3%B9ng-Nguy%C3%AAn-108584897996864/"/>
    <hyperlink ref="D1804" r:id="rId99" display="https://www.facebook.com/C%C3%B4ng-an-X%C3%A3-Ph%C3%B9ng-Minh-Ng%E1%BB%8Dc-L%E1%BA%B7c-Thanh-H%C3%B3a-111923837246277/"/>
    <hyperlink ref="D1802" r:id="rId100" display="https://www.facebook.com/C%C3%B4ng-an-x%C3%A3-Ph%C3%B9ng-H%C6%B0ng-Kho%C3%A1i-Ch%C3%A2u-105113684721077/"/>
    <hyperlink ref="D1800" r:id="rId101" display="https://www.facebook.com/C%C3%B4ng-an-x%C3%A3-Ph%C3%B9-Linh-103979098461217/"/>
    <hyperlink ref="D1798" r:id="rId102" display="https://www.facebook.com/C%C3%B4ng-an-x%C3%A3-Ph%C3%B9-Ho%C3%A1-108131018244385/"/>
    <hyperlink ref="D1796" r:id="rId103" display="https://www.facebook.com/C%C3%B4ng-an-x%C3%A3-Ph%C3%ACnh-H%E1%BB%93-109088774596505/"/>
    <hyperlink ref="D1794" r:id="rId104" display="https://www.facebook.com/C%C3%B4ng-an-x%C3%A3-Ph%C3%ACn-H%E1%BB%93-N%E1%BA%ADm-P%E1%BB%93-%C4%90i%E1%BB%87n-Bi%C3%AAn-100657942233361/"/>
    <hyperlink ref="D1792" r:id="rId105" display="https://www.facebook.com/C%C3%B4ng-An-x%C3%A3-Ph%C3%ACn-H%E1%BB%93-huy%E1%BB%87n-S%C3%ACn-H%E1%BB%93-t%E1%BB%89nh-Lai-Ch%C3%A2u-112937917694809/"/>
    <hyperlink ref="D1790" r:id="rId106" display="https://www.facebook.com/C%C3%B4ng-an-x%C3%A3-P%E1%BB%9D-T%C3%B3_Ia-Pa_Gia-Lai-100771405263735/"/>
    <hyperlink ref="D1788" r:id="rId107" display="https://www.facebook.com/C%C3%B4ng-an-x%C3%A3-P%C3%BA-Xi-huy%E1%BB%87n-Tu%E1%BA%A7n-Gi%C3%A1o-t%E1%BB%89nh-%C4%90i%E1%BB%87n-Bi%C3%AAn-110867184515577/"/>
    <hyperlink ref="D1786" r:id="rId108" display="https://www.facebook.com/C%C3%B4ng-an-x%C3%A3-P%C3%BA-Nhung-huy%E1%BB%87n-Tu%E1%BA%A7n-Gi%C3%A1o-105204805088672/"/>
    <hyperlink ref="D1784" r:id="rId109" display="https://www.facebook.com/C%C3%B4ng-an-x%C3%A3-P%C3%A1-Ma-Pha-Khinh-Qu%E1%BB%B3nh-Nhai-S%C6%A1n-La-109985761190909/"/>
    <hyperlink ref="D1782" r:id="rId110" display="https://www.facebook.com/C%C3%B4ng-an-x%C3%A3-P%C3%A1-L%C3%B4ng-huy%E1%BB%87n-Thu%E1%BA%ADn-Ch%C3%A2u-t%E1%BB%89nh-S%C6%A1n-La-104838085238855/"/>
    <hyperlink ref="D1780" r:id="rId111" display="https://www.facebook.com/C%C3%B4ng-an-x%C3%A3-Ninh-Th%E1%BA%AFng-Hoa-L%C6%B0-Ninh-B%C3%ACnh-138863608329199/"/>
    <hyperlink ref="D1778" r:id="rId112" display="https://www.facebook.com/C%C3%B4ng-an-x%C3%A3-Ninh-Qu%E1%BB%9Bi-104766715578945/"/>
    <hyperlink ref="D1776" r:id="rId113" display="https://www.facebook.com/C%C3%B4ng-an-x%C3%A3-Ninh-L%E1%BB%99c-109023868084884/"/>
    <hyperlink ref="D1774" r:id="rId114" display="https://www.facebook.com/C%C3%B4ng-an-X%C3%A3-Ninh-H%E1%BA%A3i-C%C3%B4ng-an-Huy%E1%BB%87n-Hoa-L%C6%B0-130356782537844/"/>
    <hyperlink ref="D1772" r:id="rId115" display="https://www.facebook.com/C%C3%B4ng-an-x%C3%A3-Ninh-Gia-%C4%90%E1%BB%A9c-Tr%E1%BB%8Dng-L%C3%A2m-%C4%90%E1%BB%93ng-109039711835689/"/>
    <hyperlink ref="D1770" r:id="rId116" display="https://www.facebook.com/C%C3%B4ng-an-x%C3%A3-Ninh-D%C3%A2n-huy%E1%BB%87n-Thanh-Ba-t%E1%BB%89nh-Ph%C3%BA-Th%E1%BB%8D-100617885257366/"/>
    <hyperlink ref="D1768" r:id="rId117" display="https://www.facebook.com/C%C3%B4ng-an-x%C3%A3-Nh%E1%BB%AF-H%C3%A1n-huy%E1%BB%87n-Y%C3%AAn-S%C6%A1n-t%E1%BB%89nh-Tuy%C3%AAn-Quang-105384011738658/"/>
    <hyperlink ref="D1766" r:id="rId118" display="https://www.facebook.com/C%C3%B4ng-an-x%C3%A3-nh%E1%BB%8B-long-109503281406961/"/>
    <hyperlink ref="D1764" r:id="rId119" display="https://www.facebook.com/C%C3%B4ng-an-x%C3%A3-Nh%E1%BA%ADt-T%E1%BB%B1u-104139428999163/"/>
    <hyperlink ref="D1762" r:id="rId120" display="https://www.facebook.com/C%C3%B4ng-an-x%C3%A3-Nh%E1%BA%A1c-K%E1%BB%B3-huy%E1%BB%87n-V%C4%83n-L%C3%A3ng-t%E1%BB%89nh-L%E1%BA%A1ng-S%C6%A1n-104145758810278/"/>
    <hyperlink ref="D1760" r:id="rId121" display="https://www.facebook.com/C%C3%B4ng-an-x%C3%A3-Nh%C6%A1n-T%C3%A2n-100932582569551/"/>
    <hyperlink ref="D1758" r:id="rId122" display="https://www.facebook.com/C%C3%B4ng-an-x%C3%A3-Nh%C6%A1n-S%C6%A1n-109210697910150/"/>
    <hyperlink ref="D1756" r:id="rId123" display="https://www.facebook.com/C%C3%B4ng-an-x%C3%A3-Nh%C6%A1n-Ngh%C4%A9a-103100421940225/"/>
    <hyperlink ref="D1754" r:id="rId124" display="https://www.facebook.com/C%C3%B4ng-an-x%C3%A3-Nh%C6%A1n-B%C3%ACnh-110647188303770"/>
    <hyperlink ref="D1752" r:id="rId125" display="https://www.facebook.com/C%C3%B4ng-an-x%C3%A3-Nh%C3%A2n-Th%E1%BB%8Bnh-huy%E1%BB%87n-L%C3%BD-Nh%C3%A2n-t%E1%BB%89nh-H%C3%A0-Nam-100743175910619/"/>
    <hyperlink ref="D1750" r:id="rId126" display="https://www.facebook.com/C%C3%B4ng-an-x%C3%A3-Nh%C3%A2n-M%E1%BB%B9-L%C3%BD-Nh%C3%A2n-H%C3%A0-Nam-106433535063998/"/>
    <hyperlink ref="D1748" r:id="rId127" display="https://www.facebook.com/C%C3%B4ng-an-x%C3%A3-Nh%C3%A2n-Khang-L%C3%BD-Nh%C3%A2n-H%C3%A0-Nam-104432418886475/"/>
    <hyperlink ref="D1746" r:id="rId128" display="https://www.facebook.com/C%C3%B4ng-an-X%C3%A3-Nh%C3%A2n-Ch%C3%ADnh-103128919000033/"/>
    <hyperlink ref="D1744" r:id="rId129" display="https://www.facebook.com/C%C3%B4ng-an-x%C3%A3-Nguy%E1%BB%87t-%C4%90%E1%BB%A9c-101469845606314"/>
    <hyperlink ref="D1742" r:id="rId130" display="https://www.facebook.com/C%C3%B4ng-an-x%C3%A3-Nguy%C3%AAn-X%C3%A1-%C4%90%C3%B4ng-H%C6%B0ng-Th%C3%A1i-B%C3%ACnh-210090137721347/"/>
    <hyperlink ref="D1740" r:id="rId131" display="https://www.facebook.com/C%C3%B4ng-an-x%C3%A3-Nguy%C3%AAn-Ph%C3%BAc-111466664517961/"/>
    <hyperlink ref="D1738" r:id="rId132" display="https://www.facebook.com/C%C3%B4ng-an-x%C3%A3-Nguy%C3%AAn-Gi%C3%A1p-huy%E1%BB%87n-T%E1%BB%A9-K%E1%BB%B3-t%E1%BB%89nh-H%E1%BA%A3i-D%C6%B0%C6%A1ng-109660011374991/"/>
    <hyperlink ref="D1736" r:id="rId133" display="https://www.facebook.com/C%C3%B4ng-an-x%C3%A3-Nghi-Kim-th%C3%A0nh-ph%E1%BB%91-Vinh-t%E1%BB%89nh-Ngh%E1%BB%87-An-109538254545286/"/>
    <hyperlink ref="D1734" r:id="rId134" display="https://www.facebook.com/C%C3%B4ng-an-x%C3%A3-Ngh%C4%A9a-Xu%C3%A2n-huy%E1%BB%87n-Qu%E1%BB%B3-H%E1%BB%A3p-104663691734940/"/>
    <hyperlink ref="D1732" r:id="rId135" display="https://www.facebook.com/C%C3%B4ng-an-x%C3%A3-Ngh%C4%A9a-Tr%E1%BB%A5-huy%E1%BB%87n-V%C4%83n-Giang-105510448283094/"/>
    <hyperlink ref="D1730" r:id="rId136" display="https://www.facebook.com/C%C3%B4ng-an-x%C3%A3-Ngh%C4%A9a-T%C3%A2m-109366937891659/"/>
    <hyperlink ref="D1728" r:id="rId137" display="https://www.facebook.com/C%C3%B4ng-an-x%C3%A3-Ngh%C4%A9a-Mai-105977731619225"/>
    <hyperlink ref="D1726" r:id="rId138" display="https://www.facebook.com/C%C3%B4ng-an-x%C3%A3-Ngh%C4%A9a-Long-102236048231947/"/>
    <hyperlink ref="D1724" r:id="rId139" display="https://www.facebook.com/C%C3%B4ng-an-x%C3%A3-Ngh%C4%A9a-L%E1%BB%A3i-104401501349079/"/>
    <hyperlink ref="D1722" r:id="rId140" display="https://www.facebook.com/C%C3%B4ng-an-x%C3%A3-Ngh%C4%A9a-L%E1%BA%A1c-210870930353495/"/>
    <hyperlink ref="D1720" r:id="rId141" display="https://www.facebook.com/C%C3%B4ng-an-x%C3%A3-Ngh%C4%A9a-Hi%E1%BA%BFu-103039975255187/"/>
    <hyperlink ref="D1718" r:id="rId142" display="https://www.facebook.com/C%C3%B4ng-an-x%C3%A3-Ngh%C4%A9a-H%C6%B0ng-huy%E1%BB%87n-Ch%C6%B0-P%C4%83h-t%E1%BB%89nh-Gia-Lai-101732464938913"/>
    <hyperlink ref="D1716" r:id="rId143" display="https://www.facebook.com/C%C3%B4ng-an-x%C3%A3-Ngh%C4%A9a-H%C3%B2a-100280731986908/"/>
    <hyperlink ref="D1714" r:id="rId144" display="https://www.facebook.com/C%C3%B4ng-an-x%C3%A3-Ngh%C4%A9a-H%C3%A0nh-103543061384558"/>
    <hyperlink ref="D1712" r:id="rId145" display="https://www.facebook.com/C%C3%B4ng-an-x%C3%A3-Ngh%C4%A9a-D%C5%A9ng-106051394558400/"/>
    <hyperlink ref="D1710" r:id="rId146" display="https://www.facebook.com/C%C3%B4ng-an-x%C3%A3-Ngh%C4%A9a-B%C3%ACnh-106984617851857/"/>
    <hyperlink ref="D1708" r:id="rId147" display="https://www.facebook.com/C%C3%B4ng-an-x%C3%A3-Ngh%C4%A9a-An-110558437980432/"/>
    <hyperlink ref="D1706" r:id="rId148" display="https://www.facebook.com/C%C3%B4ng-an-x%C3%A3-Ngh%C4%A9a-An-107804997636148/"/>
    <hyperlink ref="D1704" r:id="rId149" display="https://www.facebook.com/C%C3%B4ng-an-x%C3%A3-Nga-Th%C3%A0nh-100973945302666/"/>
    <hyperlink ref="D1702" r:id="rId150" display="https://www.facebook.com/C%C3%B4ng-an-x%C3%A3-Nga-Qu%C3%A1n-Tr%E1%BA%A5n-Y%C3%AAn-101917405335513/"/>
    <hyperlink ref="D1700" r:id="rId151" display="https://www.facebook.com/C%C3%B4ng-an-x%C3%A3-Nga-B%E1%BA%A1ch-103516215319566/"/>
    <hyperlink ref="D1698" r:id="rId152" display="https://www.facebook.com/C%C3%B4ng-an-x%C3%A3-ng%E1%BB%8Dc-x%C3%A1-huy%E1%BB%87n-qu%E1%BA%BF-v%C3%B5-t%E1%BB%89nh-b%E1%BA%AFc-ninh-101581418940144/"/>
    <hyperlink ref="D1696" r:id="rId153" display="https://www.facebook.com/C%C3%B4ng-an-x%C3%A3-Ng%E1%BB%8Dc-Thu%E1%BA%ADn-Gi%E1%BB%93ng-Ri%E1%BB%81ng-Ki%C3%AAn-Giang-110280175071352/"/>
    <hyperlink ref="D1694" r:id="rId154" display="https://www.facebook.com/C%C3%B4ng-An-X%C3%A3-Ng%E1%BB%8Dc-S%C6%A1n-L%E1%BA%A1c-S%C6%A1n-Ho%C3%A0-B%C3%ACnh-101257335958070/"/>
    <hyperlink ref="D1692" r:id="rId155" display="https://www.facebook.com/C%C3%B4ng-an-x%C3%A3-Ng%E1%BB%8Dc-S%C6%A1n-103692235114475/"/>
    <hyperlink ref="D1690" r:id="rId156" display="https://www.facebook.com/C%C3%B4ng-an-x%C3%A3-Ng%E1%BB%8Dc-Li%C3%AAn-huy%E1%BB%87n-Ng%E1%BB%8Dc-L%E1%BA%B7c-t%E1%BB%89nh-Thanh-Ho%C3%A1-104926648027905/"/>
    <hyperlink ref="D1688" r:id="rId157" display="https://www.facebook.com/C%C3%B4ng-an-x%C3%A3-Ng%E1%BB%8Dc-L%C6%B0%C6%A1ng-103379451868659/"/>
    <hyperlink ref="D1686" r:id="rId158" display="https://www.facebook.com/C%C3%B4ng-an-x%C3%A3-Ng%E1%BB%8Dc-K%E1%BB%B3-106533478357820/"/>
    <hyperlink ref="D1684" r:id="rId159" display="https://www.facebook.com/C%C3%B4ng-an-x%C3%A3-Ng%E1%BB%8Dc-Chi%E1%BA%BFn-M%C6%B0%E1%BB%9Dng-La-S%C6%A1n-La-107782391462029/"/>
    <hyperlink ref="D1682" r:id="rId160" display="https://www.facebook.com/C%C3%B4ng-An-x%C3%A3-Ng%E1%BB%8Dc-C%C3%B4n-huy%E1%BB%87n-Tr%C3%B9ng-Kh%C3%A1nh-t%E1%BB%89nh-Cao-B%E1%BA%B1ng-105189018406412/"/>
    <hyperlink ref="D1680" r:id="rId161" display="https://www.facebook.com/C%C3%B4ng-an-x%C3%A3-Ng%C5%A9-Ph%E1%BB%A5ng-%C4%91%E1%BA%A3o-Ph%C3%BA-Qu%C3%BD-110764167775211/"/>
    <hyperlink ref="D1678" r:id="rId162" display="https://www.facebook.com/C%C3%B4ng-an-x%C3%A3-Ng%C5%A9-L%E1%BA%A1c-114244790861890/"/>
    <hyperlink ref="D1676" r:id="rId163" display="https://www.facebook.com/C%C3%B4ng-An-X%C3%A3-Ng%C3%B4-Quy%E1%BB%81n-Thanh-Mi%E1%BB%87n-H%E1%BA%A3i-D%C6%B0%C6%A1ng-102149778677135/"/>
    <hyperlink ref="D1674" r:id="rId164" display="https://www.facebook.com/C%C3%B4ng-an-x%C3%A3-Ng%C3%B2i-A-110500771212255/"/>
    <hyperlink ref="D1672" r:id="rId165" display="https://www.facebook.com/C%C3%B4ng-an-x%C3%A3-Na-T%C3%B4ng-huy%E1%BB%87n-%C4%90i%E1%BB%87n-Bi%C3%AAn-105710755148015/"/>
    <hyperlink ref="D1670" r:id="rId166" display="https://www.facebook.com/C%C3%B4ng-An-x%C3%A3-Na-Sang-101060148872099/"/>
    <hyperlink ref="D1668" r:id="rId167" display="https://www.facebook.com/C%C3%B4ng-an-x%C3%A3-Na-Ngoi-K%E1%BB%B3-S%C6%A1n-108602554639200/"/>
    <hyperlink ref="D1666" r:id="rId168" display="https://www.facebook.com/C%C3%B4ng-an-x%C3%A3-Nam-Trung-Nam-S%C3%A1ch-100309175703305"/>
    <hyperlink ref="D1664" r:id="rId169" display="https://www.facebook.com/C%C3%B4ng-An-X%C3%A3-Nam-Ti%E1%BA%BFn-Huy%E1%BB%87n-Quan-Ho%C3%A1-100295002101360/"/>
    <hyperlink ref="D1662" r:id="rId170" display="https://www.facebook.com/C%C3%B4ng-an-x%C3%A3-Nam-Thanh-Ti%E1%BB%81n-H%E1%BA%A3i-Th%C3%A1i-B%C3%ACnh-108462394821395/"/>
    <hyperlink ref="D1660" r:id="rId171" display="https://www.facebook.com/C%C3%B4ng-an-x%C3%A3-Nam-Th%C6%B0%E1%BB%A3ng-107149371458782/"/>
    <hyperlink ref="D1658" r:id="rId172" display="https://www.facebook.com/C%C3%B4ng-an-x%C3%A3-Nam-S%C6%A1n-huy%E1%BB%87n-Qu%E1%BB%B3-H%E1%BB%A3p-t%E1%BB%89nh-Ngh%E1%BB%87-An-107617208201368/"/>
    <hyperlink ref="D1656" r:id="rId173" display="https://www.facebook.com/C%C3%B4ng-An-X%C3%A3-NAM-S%C6%A0N-103694818535520/"/>
    <hyperlink ref="D1654" r:id="rId174" display="https://www.facebook.com/C%C3%B4ng-an-x%C3%A3-Nam-Phong-huy%E1%BB%87n-Ph%C3%B9-Y%C3%AAn-t%E1%BB%89nh-S%C6%A1n-La-107461338239034/"/>
    <hyperlink ref="D1652" r:id="rId175" display="https://www.facebook.com/C%C3%B4ng-an-x%C3%A3-Nam-Ph%C3%BA-124683423144848/"/>
    <hyperlink ref="D1650" r:id="rId176" display="https://www.facebook.com/C%C3%B4ng-An-X%C3%A3-Nam-Kim-109686344126673/"/>
    <hyperlink ref="D1648" r:id="rId177" display="https://www.facebook.com/C%C3%B4ng-an-x%C3%A3-Nam-H%C3%B2a-huy%E1%BB%87n-%C4%90%E1%BB%93ng-H%E1%BB%B7-t%E1%BB%89nh-Th%C3%A1i-Nguy%C3%AAn-109135718145983/"/>
    <hyperlink ref="D1646" r:id="rId178" display="https://www.facebook.com/C%C3%B4ng-an-x%C3%A3-Nam-C%C3%A1t-104819471289454/"/>
    <hyperlink ref="D1644" r:id="rId179" display="https://www.facebook.com/C%C3%B4ng-an-x%C3%A3-Na-Mao-huy%E1%BB%87n-%C4%90%E1%BA%A1i-T%E1%BB%AB-t%E1%BB%89nh-Th%C3%A1i-Nguy%C3%AAn-108696994792614/"/>
    <hyperlink ref="D1642" r:id="rId180" display="https://www.facebook.com/C%C3%B4ng-an-x%C3%A3-N%E1%BA%ADm-M%E1%BA%B1n-S%C3%B4ng-M%C3%A3-S%C6%A1n-La-104620591239142/"/>
    <hyperlink ref="D1640" r:id="rId181" display="https://www.facebook.com/C%C3%B4ng-an-x%C3%A3-N%E1%BA%ADm-M%C6%B0%E1%BB%9Di-109620084544569/"/>
    <hyperlink ref="D1638" r:id="rId182" display="https://www.facebook.com/C%C3%B4ng-an-x%C3%A3-N%E1%BA%ADm-L%E1%BA%A1nh-107022941561661/"/>
    <hyperlink ref="D1636" r:id="rId183" display="https://www.facebook.com/C%C3%B4ng-an-x%C3%A3-N%E1%BA%ADm-Gi%C3%B4n-104829265081536/"/>
    <hyperlink ref="D1634" r:id="rId184" display="https://www.facebook.com/C%C3%B4ng-an-x%C3%A3-N%E1%BA%ADm-C%C3%A0n-K%E1%BB%B3-S%C6%A1n-Ngh%E1%BB%87-An-105992994650860/"/>
    <hyperlink ref="D1632" r:id="rId185" display="https://www.facebook.com/C%C3%B4ng-an-x%C3%A3-N%E1%BA%ADm-B%C3%BAng-100751565447273/"/>
    <hyperlink ref="D1630" r:id="rId186" display="https://www.facebook.com/C%C3%B4ng-An-X%C3%A3-N%C3%A0-T%C4%83m-Huy%E1%BB%87n-Tam-%C4%90%C6%B0%E1%BB%9Dng-100102535800558/"/>
    <hyperlink ref="D1628" r:id="rId187" display="https://www.facebook.com/C%C3%B4ng-an-x%C3%A3-N%C3%A0-T%C3%B2ng-C%C3%B4ng-an-huy%E1%BB%87n-Tu%E1%BA%A7n-Gi%C3%A1o-100266088924805/"/>
    <hyperlink ref="D1626" r:id="rId188" display="https://www.facebook.com/C%C3%B4ng-an-x%C3%A3-N%C3%A0-S%C3%A1y-huy%E1%BB%87n-Tu%E1%BA%A7n-Gi%C3%A1o-110727804524789/"/>
    <hyperlink ref="D1624" r:id="rId189" display="https://www.facebook.com/C%C3%B4ng-an-x%C3%A3-N%C3%A0-Ph%C3%B2n-Mai-Ch%C3%A2u-102237811957617/"/>
    <hyperlink ref="D1622" r:id="rId190" display="https://www.facebook.com/C%C3%B4ng-an-x%C3%A3-N%C3%A0-Ngh%E1%BB%8Bu-S%C3%B4ng-M%C3%A3-106033801594997/"/>
    <hyperlink ref="D1620" r:id="rId191" display="https://www.facebook.com/C%C3%B4ng-An-X%C3%A3-N%C3%A0-H%E1%BB%B3-105654585025724/"/>
    <hyperlink ref="D1618" r:id="rId192" display="https://www.facebook.com/C%C3%B4ng-an-x%C3%A3-N%C3%A0-%E1%BB%9At-Mai-S%C6%A1n-103217998988906/"/>
    <hyperlink ref="D1616" r:id="rId193" display="https://www.facebook.com/C%C3%B4ng-An-X%C3%A3-Minh-Ti%E1%BA%BFn-106016868257040/"/>
    <hyperlink ref="D1614" r:id="rId194" display="https://www.facebook.com/C%C3%B4ng-an-x%C3%A3-Minh-Ti%E1%BA%BFn-100210635400961/"/>
    <hyperlink ref="D1612" r:id="rId195" display="https://www.facebook.com/C%C3%B4ng-an-x%C3%A3-Minh-T%C3%A2n-C%E1%BA%A9m-Kh%C3%AA-108641334605383/"/>
    <hyperlink ref="D1610" r:id="rId196" display="https://www.facebook.com/C%C3%B4ng-an-x%C3%A3-Minh-T%C3%A2n-C%C3%B4ng-an-huy%E1%BB%87n-Nam-S%C3%A1ch-102702838793280/"/>
    <hyperlink ref="D1608" r:id="rId197" display="https://www.facebook.com/C%C3%B4ng-an-x%C3%A3-Minh-T%C3%A2n-104898881407217/"/>
    <hyperlink ref="D1606" r:id="rId198" display="https://www.facebook.com/C%C3%B4ng-an-x%C3%A3-Minh-T%C3%A2n-104723815498212/"/>
    <hyperlink ref="D1604" r:id="rId199" display="https://www.facebook.com/C%C3%B4ng-an-x%C3%A3-Minh-Quang-huy%E1%BB%87n-V%C5%A9-Th%C6%B0-t%E1%BB%89nh-Th%C3%A1i-B%C3%ACnh-148570907363964/"/>
    <hyperlink ref="D1602" r:id="rId200" display="https://www.facebook.com/C%C3%B4ng-an-x%C3%A3-Minh-Qu%C3%A2n-106455881543753"/>
    <hyperlink ref="D1600" r:id="rId201" display="https://www.facebook.com/C%C3%B4ng-an-x%C3%A3-Minh-Ph%C3%BA-103924265201493/"/>
    <hyperlink ref="D1598" r:id="rId202" display="https://www.facebook.com/C%C3%B4ng-an-x%C3%A3-Minh-L%C6%B0%C6%A1ng-111644394537090/"/>
    <hyperlink ref="D1596" r:id="rId203" display="https://www.facebook.com/C%C3%B4ng-an-x%C3%A3-Minh-C%C3%B4i-C%C3%B4ng-an-huy%E1%BB%87n-H%E1%BA%A1-Ho%C3%A0-113593077439029/"/>
    <hyperlink ref="D1594" r:id="rId204" display="https://www.facebook.com/C%C3%B4ng-an-x%C3%A3-Minh-B%E1%BA%A3o-th%C3%A0nh-ph%E1%BB%91-Y%C3%AAn-B%C3%A1i-104715891746620/"/>
    <hyperlink ref="D1592" r:id="rId205" display="https://www.facebook.com/C%C3%B4ng-an-x%C3%A3-Minh-An-111360831424556/"/>
    <hyperlink ref="D1590" r:id="rId206" display="https://www.facebook.com/C%C3%B4ng-an-x%C3%A3-Minh-%C4%90%E1%BB%A9c-Th%C3%A0nh-ph%E1%BB%91-Ph%E1%BB%95-Y%C3%AAn-T%E1%BB%89nh-Th%C3%A1i-Nguy%C3%AAn-101971028871641/"/>
    <hyperlink ref="D1588" r:id="rId207" display="https://www.facebook.com/C%C3%B4ng-an-x%C3%A3-Minh-%C4%90%E1%BA%A1o-Ti%C3%AAn-Du-B%E1%BA%AFc-Ninh-111453144832170/"/>
    <hyperlink ref="D1586" r:id="rId208" display="https://www.facebook.com/C%C3%B4ng-an-x%C3%A3-Ma-Th%C3%AC-H%E1%BB%93-huy%E1%BB%87n-M%C6%B0%E1%BB%9Dng-Ch%C3%A0-t%E1%BB%89nh-%C4%90i%E1%BB%87n-Bi%C3%AAn-110608371228495"/>
    <hyperlink ref="D1584" r:id="rId209" display="https://www.facebook.com/C%C3%B4ng-an-x%C3%A3-Mai-S%C6%A1n-100688072133491/"/>
    <hyperlink ref="D1582" r:id="rId210" display="https://www.facebook.com/C%C3%B4ng-an-x%C3%A3-Mai-L%E1%BA%A1p-108042045170268/"/>
    <hyperlink ref="D1580" r:id="rId211" display="https://www.facebook.com/C%C3%B4ng-an-x%C3%A3-M%E1%BB%B9-Trung-111027317844518/"/>
    <hyperlink ref="D1578" r:id="rId212" display="https://www.facebook.com/C%C3%B4ng-An-X%C3%A3-M%E1%BB%B9-Thu%E1%BA%ADn-Huy%E1%BB%87n-T%C3%A2n-S%C6%A1n-103059378615983/"/>
    <hyperlink ref="D1576" r:id="rId213" display="https://www.facebook.com/C%C3%B4ng-an-x%C3%A3-M%E1%BB%B9-Thu%E1%BA%ADn-huy%E1%BB%87n-M%E1%BB%B9-L%E1%BB%99c-t%E1%BB%89nh-Nam-%C4%90%E1%BB%8Bnh-107955338249810/"/>
    <hyperlink ref="D1574" r:id="rId214" display="https://www.facebook.com/C%C3%B4ng-an-x%C3%A3-M%E1%BB%B9-Th%E1%BA%A1nh-An-B%E1%BA%BFn-Tre-106834868429387/"/>
    <hyperlink ref="D1572" r:id="rId215" display="https://www.facebook.com/C%C3%B4ng-an-x%C3%A3-M%E1%BB%B9-Th%C3%A0nh-L%E1%BA%A1c-S%C6%A1n-Ho%C3%A0-B%C3%ACnh-117383203443062/"/>
    <hyperlink ref="D1570" r:id="rId216" display="https://www.facebook.com/C%C3%B4ng-an-x%C3%A3-M%E1%BB%B9-T%C3%A2n-M%E1%BB%B9-L%E1%BB%99c-Nam-%C4%90%E1%BB%8Bnh-111337358005793/"/>
    <hyperlink ref="D1568" r:id="rId217" display="https://www.facebook.com/C%C3%B4ng-an-x%C3%A3-M%E1%BB%B9-T%C3%A2n-huy%E1%BB%87n-Ng%E1%BB%8Dc-L%E1%BA%B7ct%E1%BB%89nh-Thanh-Ho%C3%A1-111616911579563/"/>
    <hyperlink ref="D1566" r:id="rId218" display="https://www.facebook.com/C%C3%B4ng-an-x%C3%A3-M%E1%BB%B9-T%C3%A2n-C%C3%A1i-B%C3%A8-Ti%E1%BB%81n-Giang-107694390855880/"/>
    <hyperlink ref="D1564" r:id="rId219" display="https://www.facebook.com/C%C3%B4ng-an-X%C3%A3-M%E1%BB%B9-Ph%C3%BAc-Huy%E1%BB%87n-M%E1%BB%B9-L%E1%BB%99c-T%E1%BB%89nh-Nam-%C4%90%E1%BB%8Bnh-104177981956367/"/>
    <hyperlink ref="D1562" r:id="rId220" display="https://www.facebook.com/C%C3%B4ng-an-x%C3%A3-M%E1%BB%B9-Lung-102178175233750/"/>
    <hyperlink ref="D1560" r:id="rId221" display="https://www.facebook.com/C%C3%B4ng-an-x%C3%A3-M%E1%BB%B9-L%C6%B0%C6%A1ng-Y%C3%AAn-L%E1%BA%ADp-Ph%C3%BA-Th%E1%BB%8D-100409272579493/"/>
    <hyperlink ref="D1558" r:id="rId222" display="https://www.facebook.com/C%C3%B4ng-an-x%C3%A3-M%E1%BB%B9-L%C3%BD-101569265485256/"/>
    <hyperlink ref="D1556" r:id="rId223" display="https://www.facebook.com/C%C3%B4ng-an-x%C3%A3-M%E1%BB%B9-Kh%C3%A1nh-107555781966294/"/>
    <hyperlink ref="D1554" r:id="rId224" display="https://www.facebook.com/C%C3%B4ng-an-x%C3%A3-M%E1%BB%B9-Hi%E1%BB%87p-Ph%C3%B9-M%E1%BB%B9-104398322177728/"/>
    <hyperlink ref="D1552" r:id="rId225" display="https://www.facebook.com/C%C3%B4ng-an-x%C3%A3-M%E1%BB%B9-H%C6%B0ng-huy%E1%BB%87n-Th%E1%BA%A1nh-Ph%C3%BA-t%E1%BB%89nh-B%E1%BA%BFn-Tre-108575971436437/"/>
    <hyperlink ref="D1550" r:id="rId226" display="https://www.facebook.com/C%C3%B4ng-an-x%C3%A3-M%E1%BB%B9-H%C6%B0ng-106430204946397/"/>
    <hyperlink ref="D1548" r:id="rId227" display="https://www.facebook.com/C%C3%B4ng-an-x%C3%A3-M%E1%BB%B9-H%C3%B2a-109682538056598/"/>
    <hyperlink ref="D1546" r:id="rId228" display="https://www.facebook.com/C%C3%B4ng-an-x%C3%A3-M%E1%BB%B9-H%C3%B2a-107503184880868/"/>
    <hyperlink ref="D1544" r:id="rId229" display="https://www.facebook.com/C%C3%B4ng-an-x%C3%A3-M%E1%BB%B9-H%C3%A0-109821147985291/"/>
    <hyperlink ref="D1542" r:id="rId230" display="https://www.facebook.com/C%C3%B4ng-an-x%C3%A3-M%E1%BB%85-S%E1%BB%9F-104759065129247/"/>
    <hyperlink ref="D1540" r:id="rId231" display="https://www.facebook.com/C%C3%B4ng-an-x%C3%A3-M%E1%BA%A1n-L%E1%BA%A1n-100542845575048/"/>
    <hyperlink ref="D1538" r:id="rId232" display="https://www.facebook.com/C%C3%B4ng-an-x%C3%A3-M%C6%B0%E1%BB%9Dng-V%C3%A0-huy%E1%BB%87n-S%E1%BB%91p-C%E1%BB%99p-t%E1%BB%89nh-S%C6%A1n-La-100363668397460/"/>
    <hyperlink ref="D1536" r:id="rId233" display="https://www.facebook.com/C%C3%B4ng-an-x%C3%A3-M%C6%B0%E1%BB%9Dng-Toong-112786911054107"/>
    <hyperlink ref="D1534" r:id="rId234" display="https://www.facebook.com/C%C3%B4ng-an-x%C3%A3-M%C6%B0%E1%BB%9Dng-Than-101119919329699/"/>
    <hyperlink ref="D1532" r:id="rId235" display="https://www.facebook.com/C%C3%B4ng-an-x%C3%A3-M%C6%B0%E1%BB%9Dng-Th%E1%BA%A3i-huy%E1%BB%87n-Ph%C3%B9-Y%C3%AAn-t%E1%BB%89nh-S%C6%A1n-La-107224888254426"/>
    <hyperlink ref="D1530" r:id="rId236" display="https://www.facebook.com/C%C3%B4ng-an-x%C3%A3-M%C6%B0%E1%BB%9Dng-T%C3%B9ng-huy%E1%BB%87n-M%C6%B0%E1%BB%9Dng-Ch%C3%A0-103778515258129/"/>
    <hyperlink ref="D1528" r:id="rId237" display="https://www.facebook.com/C%C3%B4ng-An-X%C3%A3-M%C6%B0%E1%BB%9Dng-Sai-S%C3%B4ng-M%C3%A3-S%C6%A1n-La-109316490774168/"/>
    <hyperlink ref="D1526" r:id="rId238" display="https://www.facebook.com/C%C3%B4ng-an-x%C3%A3-M%C6%B0%E1%BB%9Dng-M%C3%ADt-Than-Uy%C3%AAn-Lai-Ch%C3%A2u-104577105644122/"/>
    <hyperlink ref="D1524" r:id="rId239" display="https://www.facebook.com/C%C3%B4ng-an-x%C3%A3-M%C6%B0%E1%BB%9Dng-M%C3%ACn-101344828668472/"/>
    <hyperlink ref="D1522" r:id="rId240" display="https://www.facebook.com/C%C3%B4ng-an-x%C3%A3-M%C6%B0%E1%BB%9Dng-Lu%C3%A2n-Huy%E1%BB%87n-%C4%90i%E1%BB%87n-Bi%C3%AAn-%C4%90%C3%B4ng-T%E1%BB%89nh-%C4%90i%E1%BB%87n-Bi%C3%AAn-104290878574044"/>
    <hyperlink ref="D1520" r:id="rId241" display="https://www.facebook.com/C%C3%B4ng-an-x%C3%A3-M%C6%B0%E1%BB%9Dng-L%E1%BA%A1n-huy%E1%BB%87n-M%C6%B0%E1%BB%9Dng-%E1%BA%A2ng-105397422048929/"/>
    <hyperlink ref="D1518" r:id="rId242" display="https://www.facebook.com/C%C3%B4ng-an-x%C3%A3-M%C6%B0%E1%BB%9Dng-L%C3%B3i-147170437463342/"/>
    <hyperlink ref="D1516" r:id="rId243" display="https://www.facebook.com/C%C3%B4ng-an-x%C3%A3-M%C6%B0%E1%BB%9Dng-Kim-110083924957071/"/>
    <hyperlink ref="D1514" r:id="rId244" display="https://www.facebook.com/C%C3%B4ng-an-x%C3%A3-M%C6%B0%E1%BB%9Dng-Hung-huy%E1%BB%87n-S%C3%B4ng-M%C3%A3-t%E1%BB%89nh-S%C6%A1n-La-100837338249466/"/>
    <hyperlink ref="D1512" r:id="rId245" display="https://www.facebook.com/C%C3%B4ng-an-X%C3%A3-M%C6%B0%E1%BB%9Dng-Chanh-Mai-S%C6%A1n-S%C6%A1n-La-108084831511358/"/>
    <hyperlink ref="D1510" r:id="rId246" display="https://www.facebook.com/C%C3%B4ng-an-x%C3%A3-M%C6%B0%E1%BB%9Dng-Chanh-huy%E1%BB%87n-M%C6%B0%E1%BB%9Dng-L%C3%A1t-t%E1%BB%89nh-Thanh-H%C3%B3a-105407187998201/"/>
    <hyperlink ref="D1508" r:id="rId247" display="https://www.facebook.com/C%C3%B4ng-an-x%C3%A3-M%C6%B0%E1%BB%9Dng-Cang-huy%E1%BB%87n-Than-Uy%C3%AAn-t%E1%BB%89nh-Lai-Ch%C3%A2u-109833748443066/"/>
    <hyperlink ref="D1506" r:id="rId248" display="https://www.facebook.com/C%C3%B4ng-an-x%C3%A3-M%C6%B0%E1%BB%9Dng-C%C6%A1i-huy%E1%BB%87n-Ph%C3%B9-Y%C3%AAn-t%E1%BB%89nh-S%C6%A1n-La-106965971617879/"/>
    <hyperlink ref="D1504" r:id="rId249" display="https://www.facebook.com/C%C3%B4ng-an-x%C3%A3-M%C6%B0%E1%BB%9Dng-Bang-huy%E1%BB%87n-Ph%C3%B9-Y%C3%AAn-t%E1%BB%89nh-S%C6%A1n-La-101798035475769/"/>
    <hyperlink ref="D1502" r:id="rId250" display="https://www.facebook.com/C%C3%B4ng-an-x%C3%A3-M%C6%B0%E1%BB%9Dng-B%E1%BA%B1ng-102952055360854/"/>
    <hyperlink ref="D1500" r:id="rId251" display="https://www.facebook.com/C%C3%B4ng-an-x%C3%A3-M%C6%B0%E1%BB%9Dng-B%C3%A1ng-102249395375069"/>
    <hyperlink ref="D1498" r:id="rId252" display="https://www.facebook.com/C%C3%B4ng-An-X%C3%A3-M%C6%B0%E1%BB%9Dng-%E1%BA%A2i-111314534371412/"/>
    <hyperlink ref="D1496" r:id="rId253" display="https://www.facebook.com/C%C3%B4ng-An-X%C3%A3-M%C6%B0%E1%BB%9Dng-%C4%90%C4%83ng-110319334638684/"/>
    <hyperlink ref="D1494" r:id="rId254" display="https://www.facebook.com/C%C3%B4ng-An-X%C3%A3-M%C6%B0%E1%BB%9Dng-%C4%90%C4%83ng-110319334638684/"/>
    <hyperlink ref="D1492" r:id="rId255" display="https://www.facebook.com/C%C3%B4ng-an-x%C3%A3-M%C3%B9-C%E1%BA%A3-111023111639271/"/>
    <hyperlink ref="D1490" r:id="rId256" display="https://www.facebook.com/C%C3%B4ng-an-x%C3%A3-M%C3%B4n-S%C6%A1n-102653559125980/"/>
    <hyperlink ref="D1488" r:id="rId257" display="https://www.facebook.com/C%C3%B4ng-an-x%C3%A3-M%C3%A3o-%C4%90i%E1%BB%81n-106077661800879/"/>
    <hyperlink ref="D1486" r:id="rId258" display="https://www.facebook.com/C%C3%B4ng-an-x%C3%A3-Lu%E1%BA%ADn-Th%C3%A0nh-huy%E1%BB%87n-Th%C6%B0%E1%BB%9Dng-Xu%C3%A2n-103408998521585/"/>
    <hyperlink ref="D1484" r:id="rId259" display="https://www.facebook.com/C%C3%B4ng-an-x%C3%A3-Long-Xuy%C3%AAn-huy%E1%BB%87n-B%C3%ACnh-Giang-t%E1%BB%89nh-H%E1%BA%A3i-D%C6%B0%C6%A1ng-104128228648423/"/>
    <hyperlink ref="D1482" r:id="rId260" display="https://www.facebook.com/C%C3%B4ng-an-x%C3%A3-Long-V%C4%A9nh-Huy%E1%BB%87n-Ch%C3%A2u-Th%C3%A0nh-t%E1%BB%89nh-T%C3%A2y-Ninh-100975405513065/"/>
    <hyperlink ref="D1480" r:id="rId261" display="https://www.facebook.com/C%C3%B4ng-an-x%C3%A3-Long-Thu%E1%BA%ADn-106924324449100/"/>
    <hyperlink ref="D1478" r:id="rId262" display="https://www.facebook.com/C%C3%B4ng-an-x%C3%A3-Long-Th%E1%BB%8D-100150358978834/"/>
    <hyperlink ref="D1476" r:id="rId263" display="https://www.facebook.com/C%C3%B4ng-An-x%C3%A3-Long-M%E1%BB%B9-100669408951286/"/>
    <hyperlink ref="D1474" r:id="rId264" display="https://www.facebook.com/C%C3%B4ng-an-x%C3%A3-Long-H%E1%BA%A3i-huy%E1%BB%87n-Ph%C3%BA-Qu%C3%BD-106528667880876/"/>
    <hyperlink ref="D1472" r:id="rId265" display="https://www.facebook.com/C%C3%B4ng-an-x%C3%A3-Long-H%C6%B0ng-huy%E1%BB%87n-V%C4%83n-Giang-101917978751546"/>
    <hyperlink ref="D1470" r:id="rId266" display="https://www.facebook.com/C%C3%B4ng-an-x%C3%A3-Long-Ch%C3%A1nh-123216302859867/"/>
    <hyperlink ref="D1468" r:id="rId267" display="https://www.facebook.com/C%C3%B4ng-an-x%C3%A3-Long-An-huy%E1%BB%87n-Ch%C3%A2u-Th%C3%A0nh-t%E1%BB%89nh-Ti%E1%BB%81n-Giang-108599301520000/"/>
    <hyperlink ref="D1466" r:id="rId268" display="https://www.facebook.com/C%C3%B4ng-an-x%C3%A3-Long-%C4%90%E1%BB%91ng-huy%E1%BB%87n-B%E1%BA%AFc-S%C6%A1n-t%E1%BB%89nh-L%E1%BA%A1ng-S%C6%A1n-104435998951759/"/>
    <hyperlink ref="D1464" r:id="rId269" display="https://www.facebook.com/C%C3%B4ng-an-x%C3%A3-Long-%C4%90%E1%BB%8Bnh-huy%E1%BB%87n-Ch%C3%A2u-Th%C3%A0nh-t%E1%BB%89nh-Ti%E1%BB%81n-Giang-102260372527331/"/>
    <hyperlink ref="D1462" r:id="rId270" display="https://www.facebook.com/C%C3%B4ng-an-x%C3%A3-Long-%C4%90%E1%BB%8Bnh-B%C3%ACnh-%C4%90%E1%BA%A1i-B%E1%BA%BFn-Tre-106203011693238/"/>
    <hyperlink ref="D1460" r:id="rId271" display="https://www.facebook.com/C%C3%B4ng-an-x%C3%A3-Linh-H%E1%BA%A3i-104729388559986/"/>
    <hyperlink ref="D1458" r:id="rId272" display="https://www.facebook.com/C%C3%B4ng-an-x%C3%A3-Li%E1%BB%87p-T%C3%A8-101689305559691/"/>
    <hyperlink ref="D1456" r:id="rId273" display="https://www.facebook.com/C%C3%B4ng-an-x%C3%A3-Li%E1%BB%85u-%C4%90%C3%B4-108959581838784/"/>
    <hyperlink ref="D1454" r:id="rId274" display="https://www.facebook.com/C%C3%B4ng-an-x%C3%A3-Li%C3%AAn-S%C6%A1n-124601799806605/"/>
    <hyperlink ref="D1452" r:id="rId275" display="https://www.facebook.com/C%C3%B4ng-an-x%C3%A3-Li%C3%AAn-Kh%C3%AA-huy%E1%BB%87n-kho%C3%A1i-ch%C3%A2uh%C6%B0ng-y%C3%AAn-108843321402767/"/>
    <hyperlink ref="D1450" r:id="rId276" display="https://www.facebook.com/C%C3%B4ng-an-x%C3%A3-Li%C3%AAn-Hoa-huy%E1%BB%87n-%C4%90%C3%B4ng-H%C6%B0ng-t%E1%BB%89nh-Th%C3%A1i-B%C3%ACnh-153321370185196/"/>
    <hyperlink ref="D1448" r:id="rId277" display="https://www.facebook.com/profile.php?id=100075801682686"/>
    <hyperlink ref="D1446" r:id="rId278" display="https://www.facebook.com/catttracu"/>
    <hyperlink ref="D1444" r:id="rId279" display="https://www.facebook.com/conganthitranmylongfanpage"/>
    <hyperlink ref="D1442" r:id="rId280" display="https://www.facebook.com/leminhdao1986"/>
    <hyperlink ref="D1440" r:id="rId281" display="https://www.facebook.com/profile.php?id=100072136995697"/>
    <hyperlink ref="D1438" r:id="rId282" display="https://www.facebook.com/CONGAN.TTCAUQUAN"/>
    <hyperlink ref="D1436" r:id="rId283" display="https://www.facebook.com/profile.php?id=100071968412373"/>
    <hyperlink ref="D1434" r:id="rId284" display="https://www.facebook.com/profile.php?id=100070990083837"/>
    <hyperlink ref="D1432" r:id="rId285" display="https://www.facebook.com/conganthitrantanhiep"/>
    <hyperlink ref="D1430" r:id="rId286" display="https://www.facebook.com/profile.php?id=100077060963854"/>
    <hyperlink ref="D1428" r:id="rId287" display="https://www.facebook.com/profile.php?id=100070041072522"/>
    <hyperlink ref="D1426" r:id="rId288" display="https://www.facebook.com/p/C%C3%B4ng-an-th%E1%BB%8B-tr%E1%BA%A5n-G%C3%B2-D%E1%BA%A7u-100070279838313/?paipv=0&amp;eav=AfaIzwXuyCSXeNPQz12STZ3BQTRzuyaB6wX_ucWT3ssrSK10bnjh4MpBQdyJIZLlBCU&amp;_rdr"/>
    <hyperlink ref="D1424" r:id="rId289" display="https://www.facebook.com/profile.php?id=100070393075957"/>
    <hyperlink ref="D1422" r:id="rId290" display="https://www.facebook.com/profile.php?id=100069273704332"/>
    <hyperlink ref="D1420" r:id="rId291" display="https://www.facebook.com/huunuoi.qlhcd20s"/>
    <hyperlink ref="D1418" r:id="rId292" display="https://www.facebook.com/people/C%C3%B4ng-an-Th%E1%BB%8B-Tr%E1%BA%A5n-T%C3%A2n-Bi%C3%AAn/100067891394541/"/>
    <hyperlink ref="D1416" r:id="rId293" display="https://www.facebook.com/profile.php?id=100095390433505"/>
    <hyperlink ref="D1414" r:id="rId294" display="https://www.facebook.com/profile.php?id=100062091741630"/>
    <hyperlink ref="D1412" r:id="rId295" display="https://www.facebook.com/profile.php?id=100080789493814"/>
    <hyperlink ref="D1410" r:id="rId296" display="https://www.facebook.com/profile.php?id=100057109763911"/>
    <hyperlink ref="D1408" r:id="rId297" display="https://www.facebook.com/profile.php?id=100046755258295"/>
    <hyperlink ref="D1406" r:id="rId298" display="https://www.facebook.com/profile.php?id=100063539615188"/>
    <hyperlink ref="D1404" r:id="rId299" display="https://www.facebook.com/profile.php?id=100069246517834"/>
    <hyperlink ref="D1402" r:id="rId300" display="https://www.facebook.com/policephuthinh"/>
    <hyperlink ref="D1400" r:id="rId301" display="https://www.facebook.com/policettnuithanh"/>
    <hyperlink ref="D1398" r:id="rId302" display="https://www.facebook.com/policetramy"/>
    <hyperlink ref="D1396" r:id="rId303" display="https://www.facebook.com/policetienky"/>
    <hyperlink ref="D1394" r:id="rId304" display="https://www.facebook.com/policehalam"/>
    <hyperlink ref="D1392" r:id="rId305" display="https://www.facebook.com/Policekhamduc"/>
    <hyperlink ref="D1390" r:id="rId306" display="https://www.facebook.com/policethanhmyng"/>
    <hyperlink ref="D1388" r:id="rId307" display="https://www.facebook.com/policedongphu"/>
    <hyperlink ref="D1386" r:id="rId308" display="https://www.facebook.com/policenamphuoc/"/>
    <hyperlink ref="D1384" r:id="rId309" display="https://www.facebook.com/policeainghia"/>
    <hyperlink ref="D1382" r:id="rId310" display="https://www.facebook.com/policeprao/"/>
    <hyperlink ref="D1380" r:id="rId311" display="https://www.facebook.com/profile.php?id=100072391721884"/>
    <hyperlink ref="D1378" r:id="rId312" display="https://www.facebook.com/profile.php?id=100078318560551"/>
    <hyperlink ref="D1376" r:id="rId313" display="https://www.facebook.com/conganthitranquanhau"/>
    <hyperlink ref="D1374" r:id="rId314" display="https://www.facebook.com/profile.php?id=100078692996406"/>
    <hyperlink ref="D1372" r:id="rId315" display="https://www.facebook.com/profile.php?id=100080304651820"/>
    <hyperlink ref="D1370" r:id="rId316" display="https://www.facebook.com/profile.php?id=100082282251481"/>
    <hyperlink ref="D1368" r:id="rId317" display="https://www.facebook.com/profile.php?id=100067764341092"/>
    <hyperlink ref="D1366" r:id="rId318" display="https://www.facebook.com/cattdateh/about"/>
    <hyperlink ref="D1364" r:id="rId319" display="https://www.facebook.com/profile.php?id=100068996326416"/>
    <hyperlink ref="D1362" r:id="rId320" display="https://www.facebook.com/conganthitranphuthu"/>
    <hyperlink ref="D1360" r:id="rId321" display="https://www.facebook.com/profile.php?id=100083114059906"/>
    <hyperlink ref="D1358" r:id="rId322" display="https://www.facebook.com/profile.php?id=100070995235930"/>
    <hyperlink ref="D1356" r:id="rId323" display="https://www.facebook.com/adminphuocdan"/>
    <hyperlink ref="D1354" r:id="rId324" display="https://www.facebook.com/conganthitranTanSon"/>
    <hyperlink ref="D1352" r:id="rId325" display="https://www.facebook.com/profile.php?id=100087307715041"/>
    <hyperlink ref="D1350" r:id="rId326" display="https://www.facebook.com/cattvt"/>
    <hyperlink ref="D1348" r:id="rId327" display="https://www.facebook.com/Conganthitrandakrve.03777.59899"/>
    <hyperlink ref="D1346" r:id="rId328" display="https://www.facebook.com/profile.php?id=100068099244668"/>
    <hyperlink ref="D1344" r:id="rId329" display="https://www.facebook.com/congannhandandakglei"/>
    <hyperlink ref="D1342" r:id="rId330" display="https://www.facebook.com/profile.php?id=61550603072908"/>
    <hyperlink ref="D1340" r:id="rId331" display="https://www.facebook.com/profile.php?id=100068529475832"/>
    <hyperlink ref="D1338" r:id="rId332" display="https://www.facebook.com/Công anTtPhuLoc"/>
    <hyperlink ref="D1336" r:id="rId333" display="https://www.facebook.com/Công anthuanan"/>
    <hyperlink ref="D1334" r:id="rId334" display="https://www.facebook.com/profile.php?id=100076382373060"/>
    <hyperlink ref="D1332" r:id="rId335" display="https://www.facebook.com/profile.php?id=100054981410506"/>
    <hyperlink ref="D1330" r:id="rId336" display="https://www.facebook.com/profile.php?id=100064364430828"/>
    <hyperlink ref="D1328" r:id="rId337" display="https://www.facebook.com/CATTPHUTUC.81"/>
    <hyperlink ref="D1326" r:id="rId338" display="https://www.facebook.com/profile.php?id=100089384583377"/>
    <hyperlink ref="D1324" r:id="rId339" display="https://www.facebook.com/CATTchuse"/>
    <hyperlink ref="D1322" r:id="rId340" display="https://www.facebook.com/cattchuprong"/>
    <hyperlink ref="D1320" r:id="rId341" display="https://www.facebook.com/profile.php?id=100064836034983"/>
    <hyperlink ref="D1318" r:id="rId342" display="https://www.facebook.com/profile.php?id=100063721560695"/>
    <hyperlink ref="D1316" r:id="rId343" display="https://www.facebook.com/people/C%C3%B4ng-an-th%E1%BB%8B-tr%E1%BA%A5n-Kon-D%C6%A1ng-Mang-Yang-Gia-Lai/100030929003525/"/>
    <hyperlink ref="D1314" r:id="rId344" display="https://www.facebook.com/profile.php?id=100062932765152"/>
    <hyperlink ref="D1312" r:id="rId345" display="https://www.facebook.com/ConganthitranDakDoahuyenDakDoa"/>
    <hyperlink ref="D1310" r:id="rId346" display="https://www.facebook.com/profile.php?id=100081804692153"/>
    <hyperlink ref="D1308" r:id="rId347" display="https://www.facebook.com/CATTLT/"/>
    <hyperlink ref="D1306" r:id="rId348" display="https://www.facebook.com/profile.php?id=100077753180589"/>
    <hyperlink ref="D1304" r:id="rId349" display="https://www.facebook.com/cattvinhan/"/>
    <hyperlink ref="D1302" r:id="rId350" display="https://www.facebook.com/profile.php?id=100083351228500"/>
    <hyperlink ref="D1300" r:id="rId351" display="https://www.facebook.com/groups/445658280340878/"/>
    <hyperlink ref="D1298" r:id="rId352" display="https://www.facebook.com/profile.php?id=100075525265493"/>
    <hyperlink ref="D1296" r:id="rId353" display="https://www.facebook.com/profile.php?id=100069392456708"/>
    <hyperlink ref="D1294" r:id="rId354" display="https://www.facebook.com/conganthitranvangia"/>
    <hyperlink ref="D1292" r:id="rId355" display="https://www.facebook.com/bvdpttcamduc"/>
    <hyperlink ref="D1290" r:id="rId356" display="https://www.facebook.com/profile.php?id=100083296903215"/>
    <hyperlink ref="D1288" r:id="rId357" display="https://www.facebook.com/groups/232418005434644/"/>
    <hyperlink ref="D1286" r:id="rId358" display="https://www.facebook.com/groups/4063695473693574/"/>
    <hyperlink ref="D1284" r:id="rId359" display="https://www.facebook.com/conganthitranlienhuong/"/>
    <hyperlink ref="D1282" r:id="rId360" display="https://www.facebook.com/profile.php?id=100076056866235"/>
    <hyperlink ref="D1280" r:id="rId361" display="https://www.facebook.com/cattkrongnang"/>
    <hyperlink ref="D1278" r:id="rId362" display="https://www.facebook.com/profile.php?id=100091460436806"/>
    <hyperlink ref="D1276" r:id="rId363" display="https://www.facebook.com/profile.php?id=100081752745610"/>
    <hyperlink ref="D1274" r:id="rId364" display="https://www.facebook.com/profile.php?id=100089770532390"/>
    <hyperlink ref="D1272" r:id="rId365" display="https://www.facebook.com/profile.php?id=100085389428246"/>
    <hyperlink ref="D1270" r:id="rId366" display="https://www.facebook.com/people/C%C3%B4ng-an-th%E1%BB%8B-tr%E1%BA%A5n-Di%C3%AAu-Tr%C3%AC-Tuy-Ph%C6%B0%E1%BB%9Bc-B%C3%ACnh-%C4%90%E1%BB%8Bnh/100081552703138/"/>
    <hyperlink ref="D1268" r:id="rId367" display="https://www.facebook.com/profile.php?id=100083564550631"/>
    <hyperlink ref="D1266" r:id="rId368" display="https://www.facebook.com/profile.php?id=100086319344004"/>
    <hyperlink ref="D1264" r:id="rId369" display="https://www.facebook.com/profile.php?id=100083328521622"/>
    <hyperlink ref="D1262" r:id="rId370" display="https://www.facebook.com/profile.php?id=100078280039916"/>
    <hyperlink ref="D1260" r:id="rId371" display="https://www.facebook.com/CongCông anvinhthanh"/>
    <hyperlink ref="D1258" r:id="rId372" display="https://www.facebook.com/people/C%C3%B4ng-an-Th%E1%BB%8B-tr%E1%BA%A5n-C%E1%BB%9D-%C4%90%E1%BB%8F/61550762732079/"/>
    <hyperlink ref="D1256" r:id="rId373" display="https://www.facebook.com/CongCông anvinhthanh"/>
    <hyperlink ref="D1254" r:id="rId374" display="https://www.facebook.com/profile.php?id=100069403253824"/>
    <hyperlink ref="D1252" r:id="rId375" display="https://www.facebook.com/Conganthitran2021"/>
    <hyperlink ref="D1250" r:id="rId376" display="https://www.facebook.com/profile.php?id=100076032893418"/>
    <hyperlink ref="D1248" r:id="rId377" display="https://www.facebook.com/profile.php?id=100070026467603"/>
    <hyperlink ref="D1246" r:id="rId378" display="https://www.facebook.com/profile.php?id=100076114662948"/>
    <hyperlink ref="D1244" r:id="rId379" display="https://www.facebook.com/profile.php?id=100091068573014"/>
    <hyperlink ref="D1242" r:id="rId380" display="https://www.facebook.com/profile.php?id=100084915384467"/>
    <hyperlink ref="D1240" r:id="rId381" display="https://www.facebook.com/conganthitranphuoclong"/>
    <hyperlink ref="D1238" r:id="rId382" display="https://www.facebook.com/profile.php?id=100085969423825"/>
    <hyperlink ref="D1236" r:id="rId383" display="https://www.facebook.com/profile.php?id=61551513683248"/>
    <hyperlink ref="D1234" r:id="rId384" display="https://www.facebook.com/profile.php?id=100095326246822"/>
    <hyperlink ref="D1232" r:id="rId385" display="https://www.facebook.com/people/C%C3%B4ng-an-th%E1%BB%8B-tr%E1%BA%A5n-Ph%C6%B0%E1%BB%9Bc-H%E1%BA%A3i/100067948103511/"/>
    <hyperlink ref="D1230" r:id="rId386" display="https://www.facebook.com/conganlonghai/"/>
    <hyperlink ref="D1228" r:id="rId387" display="https://www.facebook.com/CATTLONGDIEN"/>
    <hyperlink ref="D1226" r:id="rId388" display="https://www.facebook.com/ConganthitranPhuocBuu"/>
    <hyperlink ref="D1224" r:id="rId389" display="https://www.facebook.com/profile.php?id=100083278341281"/>
    <hyperlink ref="D1222" r:id="rId390" display="https://www.facebook.com/C%C3%B4ng-an-x%C3%A3-Li%C3%AAm-Tuy%E1%BB%81n-106266328750026/"/>
    <hyperlink ref="D1220" r:id="rId391" display="https://www.facebook.com/C%C3%B4ng-an-x%C3%A3-Li%C3%AAm-Phong-105631392168798/"/>
    <hyperlink ref="D1218" r:id="rId392" display="https://www.facebook.com/C%C3%B4ng-an-x%C3%A3-Lay-N%C6%B0a-tx-M%C6%B0%E1%BB%9Dng-Lay-105510631939275/"/>
    <hyperlink ref="D1216" r:id="rId393" display="https://www.facebook.com/C%C3%B4ng-an-x%C3%A3-La-S%C6%A1n-110597548320878/"/>
    <hyperlink ref="D1214" r:id="rId394" display="https://www.facebook.com/C%C3%B4ng-an-X%C3%A3-Lao-Ch%E1%BA%A3i-106976601494519/"/>
    <hyperlink ref="D1212" r:id="rId395" display="https://www.facebook.com/C%C3%B4ng-an-x%C3%A3-Lam-S%C6%A1n-Ng%E1%BB%8Dc-L%E1%BA%B7c-Thanh-H%C3%B3a-106696961396296/"/>
    <hyperlink ref="D1210" r:id="rId396" display="https://www.facebook.com/C%C3%B4ng-an-x%C3%A3-Lam-C%E1%BB%91t-106348531309618/"/>
    <hyperlink ref="D1208" r:id="rId397" display="https://www.facebook.com/C%C3%B4ng-an-x%C3%A3-Lai-Th%C3%A0nh-huy%E1%BB%87n-Kim-S%C6%A1n-143986451160231/"/>
    <hyperlink ref="D1206" r:id="rId398" display="https://www.facebook.com/C%C3%B4ng-an-x%C3%A3-Lai-%C4%90%E1%BB%93ng-T%C3%A2n-S%C6%A1n-Ph%C3%BA-Th%E1%BB%8D-106214548274491/"/>
    <hyperlink ref="D1204" r:id="rId399" display="https://www.facebook.com/C%C3%B4ng-an-x%C3%A3-La-D%C3%AA%C3%AA-104742438422789/"/>
    <hyperlink ref="D1202" r:id="rId400" display="https://www.facebook.com/C%C3%B4ng-an-x%C3%A3-La-B%E1%BA%B1ng-huy%E1%BB%87n-%C4%90%E1%BA%A1i-T%E1%BB%AB-t%E1%BB%89nh-Th%C3%A1i-Nguy%C3%AAn-140217008177008/"/>
    <hyperlink ref="D1200" r:id="rId401" display="https://www.facebook.com/C%C3%B4ng-an-x%C3%A3-L%E1%BB%A5c-S%C6%A1n-L%E1%BB%A5c-Nam-B%E1%BA%AFc-Giang-108967727587041/"/>
    <hyperlink ref="D1198" r:id="rId402" display="https://www.facebook.com/C%C3%B4ng-an-x%C3%A3-L%E1%BB%A3i-Thu%E1%BA%ADn-115343634489631/"/>
    <hyperlink ref="D1196" r:id="rId403" display="https://www.facebook.com/C%C3%B4ng-an-x%C3%A3-L%E1%BB%99c-Thu%E1%BA%ADn-100178002309918/"/>
    <hyperlink ref="D1194" r:id="rId404" display="https://www.facebook.com/C%C3%B4ng-an-x%C3%A3-L%E1%BB%99c-S%C6%A1n-Huy%E1%BB%87n-H%E1%BA%ADu-L%E1%BB%99c-103924984853350/"/>
    <hyperlink ref="D1192" r:id="rId405" display="https://www.facebook.com/C%C3%B4ng-an-x%C3%A3-L%E1%BB%99c-Ch%C3%A2u-B%E1%BA%A3o-L%E1%BB%99c-L%C3%A2m-%C4%90%E1%BB%93ng-343454726771129/"/>
    <hyperlink ref="D1190" r:id="rId406" display="https://www.facebook.com/C%C3%B4ng-an-x%C3%A3-L%E1%BA%A1ng-Phong-huy%E1%BB%87n-Nho-Quan-101252585594053/"/>
    <hyperlink ref="D1188" r:id="rId407" display="https://www.facebook.com/C%C3%B4ng-an-x%C3%A3-L%E1%BA%A1c-V%C3%A2n-huy%E1%BB%87n-Nho-Quan-Ninh-B%C3%ACnh-101761795812280/"/>
    <hyperlink ref="D1186" r:id="rId408" display="https://www.facebook.com/C%C3%B4ng-an-x%C3%A3-L%E1%BA%A1c-V%C3%A2n-huy%E1%BB%87n-Nho-Quan-127691746151177/"/>
    <hyperlink ref="D1184" r:id="rId409" display="https://www.facebook.com/C%C3%B4ng-an-x%C3%A3-L%E1%BA%A1c-Th%E1%BB%8Bnh-101190535413903/"/>
    <hyperlink ref="D1182" r:id="rId410" display="https://www.facebook.com/C%C3%B4ng-an-x%C3%A3-L%E1%BA%A1c-Long-139404568267305/"/>
    <hyperlink ref="D1180" r:id="rId411" display="https://www.facebook.com/C%C3%B4ng-an-x%C3%A3-L%E1%BA%A1c-L%C6%B0%C6%A1ng-107802644752020/"/>
    <hyperlink ref="D1178" r:id="rId412" display="https://www.facebook.com/C%C3%B4ng-an-x%C3%A3-L%C6%B0u-Nghi%E1%BB%87p-Anh-105524148476179/"/>
    <hyperlink ref="D1176" r:id="rId413" display="https://www.facebook.com/C%C3%B4ng-an-x%C3%A3-L%C6%B0%C6%A1ng-Trung-huy%E1%BB%87n-B%C3%A1-Th%C6%B0%E1%BB%9Bc-101948831697508/"/>
    <hyperlink ref="D1174" r:id="rId414" display="https://www.facebook.com/C%C3%B4ng-an-x%C3%A3-L%C6%B0%C6%A1ng-Th%E1%BB%8Bnh-102122901983755/"/>
    <hyperlink ref="D1172" r:id="rId415" display="https://www.facebook.com/C%C3%B4ng-an-x%C3%A3-H%E1%BA%A3i-Phong-104322372352882/"/>
    <hyperlink ref="D1170" r:id="rId416" display="https://www.facebook.com/C%C3%B4ng-an-x%C3%A3-H%E1%BA%A3i-Ph%C6%B0%C6%A1ng-101551119297222/"/>
    <hyperlink ref="D1168" r:id="rId417" display="https://www.facebook.com/C%C3%B4ng-an-x%C3%A3-H%E1%BA%A3i-Ph%C3%BA-104239505689261/"/>
    <hyperlink ref="D1166" r:id="rId418" display="https://www.facebook.com/C%C3%B4ng-an-x%C3%A3-H%E1%BA%A3i-Ninh-109722095133790/"/>
    <hyperlink ref="D1164" r:id="rId419" display="https://www.facebook.com/C%C3%B4ng-an-x%C3%A3-H%E1%BA%A3i-Minh-108637645222608/"/>
    <hyperlink ref="D1162" r:id="rId420" display="https://www.facebook.com/C%C3%B4ng-an-x%C3%A3-H%E1%BA%A3i-L%E1%BB%99c-H%E1%BA%A3i-H%E1%BA%ADu-Nam-%C4%90%E1%BB%8Bnh-110568718359965/"/>
    <hyperlink ref="D1160" r:id="rId421" display="https://www.facebook.com/C%C3%B4ng-an-x%C3%A3-H%E1%BA%A3i-L%C3%BD-103980888382484/"/>
    <hyperlink ref="D1158" r:id="rId422" display="https://www.facebook.com/C%C3%B4ng-an-X%C3%A3-H%E1%BA%A3i-H%C6%B0ng-108614344887717/"/>
    <hyperlink ref="D1156" r:id="rId423" display="https://www.facebook.com/C%C3%B4ng-an-x%C3%A3-H%E1%BA%A3i-H%C3%A0-Th%E1%BB%8B-x%C3%A3-Nghi-S%C6%A1n-119421270004819"/>
    <hyperlink ref="D1154" r:id="rId424" display="https://www.facebook.com/C%C3%B4ng-an-x%C3%A3-H%E1%BA%A3i-H%C3%A0-109325795177594/"/>
    <hyperlink ref="D1152" r:id="rId425" display="https://www.facebook.com/C%C3%B4ng-an-x%C3%A3-H%E1%BA%A3i-C%C6%B0%E1%BB%9Dng-102971895800103/"/>
    <hyperlink ref="D1150" r:id="rId426" display="https://www.facebook.com/C%C3%B4ng-an-x%C3%A3-H%E1%BA%A3i-Anh-103151892452275/"/>
    <hyperlink ref="D1148" r:id="rId427" display="https://www.facebook.com/C%C3%B4ng-an-x%C3%A3-H%E1%BA%A3i-%C4%90%C3%B4ng-109315278488655/"/>
    <hyperlink ref="D1146" r:id="rId428" display="https://www.facebook.com/C%C3%B4ng-an-x%C3%A3-H%E1%BA%A1-Trung-111560970694621/"/>
    <hyperlink ref="D1144" r:id="rId429" display="https://www.facebook.com/C%C3%B4ng-an-x%C3%A3-H%E1%BA%A1-Gi%C3%A1p-108883968558772/"/>
    <hyperlink ref="D1142" r:id="rId430" display="https://www.facebook.com/C%C3%B4ng-an-x%C3%A3-H%C6%B0ng-Y%C3%AAn-B%E1%BA%AFc-103588704738417/"/>
    <hyperlink ref="D1140" r:id="rId431" display="https://www.facebook.com/C%C3%B4ng-an-x%C3%A3-H%C6%B0ng-Thu%E1%BB%B7-107068481376381/"/>
    <hyperlink ref="D1138" r:id="rId432" display="https://www.facebook.com/C%C3%B4ng-an-x%C3%A3-H%C6%B0ng-Thu%E1%BA%ADn-106063111716467/"/>
    <hyperlink ref="D1136" r:id="rId433" display="https://www.facebook.com/C%C3%B4ng-An-X%C3%A3-H%C6%B0ng-Th%E1%BB%8Bnh-B%E1%BA%A3o-L%E1%BA%A1c-106452901540959/"/>
    <hyperlink ref="D1134" r:id="rId434" display="https://www.facebook.com/C%C3%B4ng-an-x%C3%A3-H%C6%B0ng-T%C3%A2n-102661705223490/"/>
    <hyperlink ref="D1132" r:id="rId435" display="https://www.facebook.com/C%C3%B4ng-an-x%C3%A3-h%C6%B0ng-m%E1%BB%B9-huy%E1%BB%87n-ch%C3%A2u-th%C3%A0nh-t%E1%BB%89nh-tr%C3%A0-vinh-101517042042550/"/>
    <hyperlink ref="D1130" r:id="rId436" display="https://www.facebook.com/C%C3%B4ng-an-x%C3%A3-H%C6%B0ng-L%E1%BB%99c-H%E1%BA%ADu-L%E1%BB%99c-110213337964187/"/>
    <hyperlink ref="D1128" r:id="rId437" display="https://www.facebook.com/C%C3%B4ng-an-x%C3%A3-H%C6%B0ng-Kh%C3%A1nh-102328368654775"/>
    <hyperlink ref="D1126" r:id="rId438" display="https://www.facebook.com/C%C3%B4ng-an-x%C3%A3-H%C6%B0ng-%C4%90%E1%BA%A1o-149887977203757/"/>
    <hyperlink ref="D1124" r:id="rId439" display="https://www.facebook.com/C%C3%B4ng-an-x%C3%A3-H%C6%B0%E1%BB%9Bng-L%E1%BA%ADp-Huy%E1%BB%87n-H%C6%B0%E1%BB%9Bng-Ho%C3%A1-109676981655067/"/>
    <hyperlink ref="D1122" r:id="rId440" display="https://www.facebook.com/C%C3%B4ng-an-x%C3%A3-H%C6%B0%C6%A1ng-V%C4%A9nh-huy%E1%BB%87n-H%C6%B0%C6%A1ng-Kh%C3%AA-101402175919088/"/>
    <hyperlink ref="D1120" r:id="rId441" display="https://www.facebook.com/C%C3%B4ng-an-x%C3%A3-H%C6%B0%C6%A1ng-Minh-100341961597096/"/>
    <hyperlink ref="D1118" r:id="rId442" display="https://www.facebook.com/C%C3%B4ng-an-x%C3%A3-H%C6%B0%C6%A1ng-Lung-C%E1%BA%A9m-Kh%C3%AA-114210140710089/"/>
    <hyperlink ref="D1116" r:id="rId443" display="https://www.facebook.com/C%C3%B4ng-an-x%C3%A3-H%C6%B0%C6%A1ng-C%E1%BA%A7n-107000725027151/"/>
    <hyperlink ref="D1114" r:id="rId444" display="https://www.facebook.com/C%C3%B4ng-an-x%C3%A3-H%C6%A1-Moong-103317398951606/"/>
    <hyperlink ref="D1112" r:id="rId445" display="https://www.facebook.com/C%C3%B4ng-an-x%C3%A3-H%C3%B9ng-Xuy%C3%AAn-huy%E1%BB%87n-%C4%90oan-H%C3%B9ng-t%E1%BB%89nh-Ph%C3%BA-Th%E1%BB%8D-110049931182157/"/>
    <hyperlink ref="D1110" r:id="rId446" display="https://www.facebook.com/C%C3%B4ng-an-x%C3%A3-H%C3%B9ng-Ti%E1%BA%BFn-102756008446087"/>
    <hyperlink ref="D1108" r:id="rId447" display="https://www.facebook.com/C%C3%B4ng-An-X%C3%A3-H%C3%B9ng-Ti%E1%BA%BFn-100918905635151/"/>
    <hyperlink ref="D1106" r:id="rId448" display="https://www.facebook.com/C%C3%B4ng-an-x%C3%A3-H%C3%B9ng-S%C6%A1n-huy%E1%BB%87n-Anh-S%C6%A1n-t%E1%BB%89nh-Ngh%E1%BB%87-An-101821884951171/"/>
    <hyperlink ref="D1104" r:id="rId449" display="https://www.facebook.com/C%C3%B4ng-An-X%C3%A3-H%C3%B9ng-S%C6%A1n-111079797700118/"/>
    <hyperlink ref="D1102" r:id="rId450" display="https://www.facebook.com/C%C3%B4ng-an-x%C3%A3-H%C3%B9ng-M%E1%BB%B9-104034258721031/"/>
    <hyperlink ref="D1100" r:id="rId451" display="https://www.facebook.com/C%C3%B4ng-an-x%C3%A3-H%C3%B9ng-Long-102472215289536/"/>
    <hyperlink ref="D1098" r:id="rId452" display="https://www.facebook.com/C%C3%B4ng-an-x%C3%A3-H%C3%B9ng-L%E1%BB%A3i-Y%C3%AAn-S%C6%A1n-108779708500769"/>
    <hyperlink ref="D1096" r:id="rId453" display="https://www.facebook.com/C%C3%B4ng-an-X%C3%A3-H%C3%B2a-Ti%E1%BA%BFn-Y%C3%AAn-Phong-B%E1%BA%AFc-Ninh-106268681894817/"/>
    <hyperlink ref="D1094" r:id="rId454" display="https://www.facebook.com/C%C3%B4ng-an-x%C3%A3-H%C3%B2a-Th%E1%BA%A1nh-huy%E1%BB%87n-Tam-B%C3%ACnh-t%E1%BB%89nh-V%C4%A9nh-Long-103201248762785/"/>
    <hyperlink ref="D1092" r:id="rId455" display="https://www.facebook.com/C%C3%B4ng-an-x%C3%A3-H%C3%B2a-Th%E1%BA%A1nh-huy%E1%BB%87n-Tam-B%C3%ACnh-T%E1%BB%89nh-V%C4%A9nh-Long-102725365477423/"/>
    <hyperlink ref="D1090" r:id="rId456" display="https://www.facebook.com/C%C3%B4ng-an-x%C3%A3-H%C3%B2a-T%C3%A2n-huy%E1%BB%87n-C%E1%BA%A7u-K%C3%A8-t%E1%BB%89nh-Tr%C3%A0-Vinh-102934438774829/"/>
    <hyperlink ref="D1088" r:id="rId457" display="https://www.facebook.com/C%C3%B4ng-an-x%C3%A3-H%C3%B2a-M%E1%BB%B9-%C4%90%C3%B4ng-103193788543733/"/>
    <hyperlink ref="D1086" r:id="rId458" display="https://www.facebook.com/C%C3%B4ng-an-x%C3%A3-H%C3%B2a-Kh%C3%A1nh-100922259094522/"/>
    <hyperlink ref="D1084" r:id="rId459" display="https://www.facebook.com/C%C3%B4ng-an-x%C3%A3-H%C3%B2a-B%C3%ACnh-V%C5%A9-Th%C6%B0-Th%C3%A1i-B%C3%ACnh-102076845521344/"/>
    <hyperlink ref="D1082" r:id="rId460" display="https://www.facebook.com/C%C3%B4ng-an-x%C3%A3-H%C3%B2a-B%C3%ACnh-online-104950548402109/"/>
    <hyperlink ref="D1080" r:id="rId461" display="https://www.facebook.com/C%C3%B4ng-an-x%C3%A3-H%C3%B2a-B%C3%ACnh-huy%E1%BB%87n-Xuy%C3%AAn-M%E1%BB%99c-206846598045728/"/>
    <hyperlink ref="D1078" r:id="rId462" display="https://www.facebook.com/C%C3%B4ng-an-x%C3%A3-H%C3%A1t-L%E1%BB%ABu-108674734636543/"/>
    <hyperlink ref="D1076" r:id="rId463" display="https://www.facebook.com/C%C3%B4ng-An-X%C3%A3-H%C3%A1n-Qu%E1%BA%A3ng-104970418594009/"/>
    <hyperlink ref="D1074" r:id="rId464" display="https://www.facebook.com/C%C3%B4ng-an-X%C3%A3-H%C3%A0-Th%E1%BA%A1ch-Th%E1%BB%8B-x%C3%A3-Ph%C3%BA-Th%E1%BB%8D-104667941833420/"/>
    <hyperlink ref="D1072" r:id="rId465" display="https://www.facebook.com/C%C3%B4ng-an-x%C3%A3-H%C3%A0-Th%C6%B0%E1%BB%A3ng-huy%E1%BB%87n-%C4%90%E1%BA%A1i-T%E1%BB%AB-103976751904498"/>
    <hyperlink ref="D1070" r:id="rId466" display="https://www.facebook.com/C%C3%B4ng-an-x%C3%A3-H%C3%A0-T%C3%A2n-H%C3%A0-Trung-Thanh-Ho%C3%A1-100422458522824/"/>
    <hyperlink ref="D1068" r:id="rId467" display="https://www.facebook.com/C%C3%B4ng-an-x%C3%A3-H%C3%A0o-Ph%C3%BA-S%C6%A1n-D%C6%B0%C6%A1ngTuy%C3%AAn-Quang-100696019359975/"/>
    <hyperlink ref="D1066" r:id="rId468" display="https://www.facebook.com/C%C3%B4ng-an-x%C3%A3-H%C3%A0m-Ph%C3%BA-715348812591689/"/>
    <hyperlink ref="D1064" r:id="rId469" display="https://www.facebook.com/C%C3%B4ng-an-x%C3%A3-H%C3%A0-Lang-102095422255242/"/>
    <hyperlink ref="D1062" r:id="rId470" display="https://www.facebook.com/C%C3%B4ng-an-X%C3%A3-H%C3%A0-L%E1%BB%99c-Th%E1%BB%8B-x%C3%A3-Ph%C3%BA-Th%E1%BB%8D-105123971882122/"/>
    <hyperlink ref="D1060" r:id="rId471" display="https://www.facebook.com/C%C3%B4ng-An-X%C3%A3-H%C3%A0-Hi%E1%BB%87u-huy%E1%BB%87n-Ba-B%E1%BB%83-t%E1%BB%89nh-B%E1%BA%AFc-K%E1%BA%A1n-101316042434667/"/>
    <hyperlink ref="D1058" r:id="rId472" display="https://www.facebook.com/C%C3%B4ng-an-x%C3%A3-gia-xuy%C3%AAn-101623685489178/"/>
    <hyperlink ref="D1056" r:id="rId473" display="https://www.facebook.com/C%C3%B4ng-an-x%C3%A3-Gia-Xu%C3%A2n-139882411553092/"/>
    <hyperlink ref="D1054" r:id="rId474" display="https://www.facebook.com/C%C3%B4ng-an-x%C3%A3-Gia-V%C3%A2n-huy%E1%BB%87n-Gia-Vi%E1%BB%85n-t%E1%BB%89nh-Ninh-B%C3%ACnh-132513915662949/"/>
    <hyperlink ref="D1052" r:id="rId475" display="https://www.facebook.com/C%C3%B4ng-an-x%C3%A3-Gia-Tr%E1%BA%A5n-113805370950398/"/>
    <hyperlink ref="D1050" r:id="rId476" display="https://www.facebook.com/C%C3%B4ng-an-x%C3%A3-Gia-Thu%E1%BB%B7-huy%E1%BB%87n-Nho-Quan-106293745123348/"/>
    <hyperlink ref="D1048" r:id="rId477" display="https://www.facebook.com/C%C3%B4ng-an-X%C3%A3-Gia-Th%E1%BB%8Bnh-Huy%E1%BB%87n-Gia-Vi%E1%BB%85n-140683614814986/"/>
    <hyperlink ref="D1046" r:id="rId478" display="https://www.facebook.com/C%C3%B4ng-an-x%C3%A3-Gia-T%C3%A2n-huy%E1%BB%87n-Gia-Vi%E1%BB%85n-112189841127571/"/>
    <hyperlink ref="D1044" r:id="rId479" display="https://www.facebook.com/C%C3%B4ng-an-x%C3%A3-Gia-Ph%E1%BB%91-C%C3%B4ng-an-huy%E1%BB%87n-H%C6%B0%C6%A1ng-Kh%C3%AA-105555118826633/"/>
    <hyperlink ref="D1042" r:id="rId480" display="https://www.facebook.com/C%C3%B4ng-an-x%C3%A3-Gia-Ph%C6%B0%C6%A1ng-111166031267803/"/>
    <hyperlink ref="D1040" r:id="rId481" display="https://www.facebook.com/C%C3%B4ng-an-x%C3%A3-Gia-Ph%C3%B9-huy%E1%BB%87n-Ph%C3%B9-Y%C3%AAn-104049848902434/"/>
    <hyperlink ref="D1038" r:id="rId482" display="https://www.facebook.com/C%C3%B4ng-an-x%C3%A3-Giao-Thi%E1%BB%87n-Giao-Thu%E1%BB%B7-Nam-%C4%90%E1%BB%8Bnh-129780762624081/"/>
    <hyperlink ref="D1036" r:id="rId483" display="https://www.facebook.com/C%C3%B4ng-an-x%C3%A3-Giao-Th%E1%BB%8Bnh-Giao-Th%E1%BB%A7y-Nam-%C4%90%E1%BB%8Bnh-157197263122923/"/>
    <hyperlink ref="D1034" r:id="rId484" display="https://www.facebook.com/C%C3%B4ng-an-x%C3%A3-Giao-Th%E1%BA%A1nh-Th%E1%BA%A1nh-Ph%C3%BA-B%E1%BA%BFn-Tre-105614791751924/"/>
    <hyperlink ref="D1032" r:id="rId485" display="https://www.facebook.com/C%C3%B4ng-an-x%C3%A3-Giao-T%C3%A2n-Giao-Th%E1%BB%A7y-Nam-%C4%90%E1%BB%8Bnh-105221985192764/"/>
    <hyperlink ref="D1030" r:id="rId486" display="https://www.facebook.com/C%C3%B4ng-an-x%C3%A3-Giao-H%E1%BA%A3i-Giao-Thu%E1%BB%B7-Nam-%C4%90%E1%BB%8Bnh-101564348904263/"/>
    <hyperlink ref="D1028" r:id="rId487" display="https://www.facebook.com/C%C3%B4ng-an-x%C3%A3-Gia-L%C3%A2m-huy%E1%BB%87n-Nho-Quan-101604682233342/"/>
    <hyperlink ref="D1026" r:id="rId488" display="https://www.facebook.com/C%C3%B4ng-an-x%C3%A3-Gia-Ho%C3%A0-2-113062064216673/"/>
    <hyperlink ref="D1024" r:id="rId489" display="https://www.facebook.com/C%C3%B4ng-an-x%C3%A3-Gia-H%C3%B2a-109583384757280/"/>
    <hyperlink ref="D1022" r:id="rId490" display="https://www.facebook.com/C%C3%B4ng-an-x%C3%A3-Gia-%C4%90i%E1%BB%81n-100723628744638/"/>
    <hyperlink ref="D1020" r:id="rId491" display="https://www.facebook.com/C%C3%B4ng-an-x%C3%A3-Gia-%C4%90%C3%B4ng-102074648877359/"/>
    <hyperlink ref="D1018" r:id="rId492" display="https://www.facebook.com/C%C3%B4ng-an-x%C3%A3-Gi%E1%BB%9Bi-Phi%C3%AAn-102411831988787"/>
    <hyperlink ref="D1016" r:id="rId493" display="https://www.facebook.com/C%C3%B4ng-an-x%C3%A3-Ea-Wer-100419531425999/"/>
    <hyperlink ref="D1014" r:id="rId494" display="https://www.facebook.com/C%C3%B4ng-an-x%C3%A3-Ea-Sar-105892458279075/"/>
    <hyperlink ref="D1012" r:id="rId495" display="https://www.facebook.com/C%C3%B4ng-an-x%C3%A3-Ea-P%C4%83l-109074850759327/"/>
    <hyperlink ref="D1010" r:id="rId496" display="https://www.facebook.com/C%C3%B4ng-An-x%C3%A3-Ea-Huar-Bu%C3%B4n-%C4%90%C3%B4n-100728581668736/"/>
    <hyperlink ref="D1008" r:id="rId497" display="https://www.facebook.com/C%C3%B4ng-an-x%C3%A3-Di%E1%BB%85n-Ph%C3%BAc-106492607770336"/>
    <hyperlink ref="D1006" r:id="rId498" display="https://www.facebook.com/C%C3%B4ng-an-x%C3%A3-Di%E1%BB%85n-K%E1%BB%B7-huy%E1%BB%87n-Di%E1%BB%85n-Ch%C3%A2u-t%E1%BB%89nh-Ngh%E1%BB%87-An-101117091769957/"/>
    <hyperlink ref="D1004" r:id="rId499" display="https://www.facebook.com/C%C3%B4ng-an-x%C3%A3-Di%E1%BB%85n-%C4%90o%C3%A0i-105972244488884/"/>
    <hyperlink ref="D1002" r:id="rId500" display="https://www.facebook.com/C%C3%B4ng-an-x%C3%A3-D%E1%BB%8B-N%E1%BA%ADu-106677735060125/"/>
    <hyperlink ref="D1000" r:id="rId501" display="https://www.facebook.com/C%C3%B4ng-An-X%C3%A3-D%E1%BA%BF-Xu-Ph%C3%ACnh-114941387356609/"/>
    <hyperlink ref="D998" r:id="rId502" display="https://www.facebook.com/C%C3%B4ng-an-x%C3%A3-D%E1%BA%A1-Tr%E1%BA%A1ch-huy%E1%BB%87n-Kho%C3%A1i-Ch%C3%A2u-t%E1%BB%89nh-H%C6%B0ng-Y%C3%AAn-684688892404605/"/>
    <hyperlink ref="D996" r:id="rId503" display="https://www.facebook.com/C%C3%B4ng-an-x%C3%A3-D%C6%B0%C6%A1ng-Th%E1%BB%A7y-110430017345092/"/>
    <hyperlink ref="D994" r:id="rId504" display="https://www.facebook.com/C%C3%B4ng-an-x%C3%A3-D%C6%B0%C6%A1ng-Th%C3%A0nh-Ph%C3%BA-B%C3%ACnh-Th%C3%A1i-Nguy%C3%AAn-103138228873331/"/>
    <hyperlink ref="D992" r:id="rId505" display="https://www.facebook.com/C%C3%B4ng-an-x%C3%A3-D%C5%A9ng-Phong-Cao-Phong-101925565363751"/>
    <hyperlink ref="D990" r:id="rId506" display="https://www.facebook.com/C%C3%B4ng-an-x%C3%A3-D%C3%A2n-Ti%E1%BA%BFn-V%C3%B5-Nhai-105921864894112/"/>
    <hyperlink ref="D988" r:id="rId507" display="https://www.facebook.com/C%C3%B4ng-An-X%C3%A3-D%C3%A2n-Ti%E1%BA%BFn-107637128215692/"/>
    <hyperlink ref="D986" r:id="rId508" display="https://www.facebook.com/C%C3%B4ng-an-x%C3%A3-Cu%E1%BB%91i-H%E1%BA%A1-111150891018348/"/>
    <hyperlink ref="D984" r:id="rId509" display="https://www.facebook.com/C%C3%B4ng-an-x%C3%A3-Chi-L%C4%83ng-Nam-110247461132649/"/>
    <hyperlink ref="D982" r:id="rId510" display="https://www.facebook.com/C%C3%B4ng-an-x%C3%A3-Chi%E1%BB%81ng-X%C3%B4m-th%C3%A0nh-ph%E1%BB%91-S%C6%A1n-La-111043741208652/"/>
    <hyperlink ref="D980" r:id="rId511" display="https://www.facebook.com/C%C3%B4ng-an-x%C3%A3-Chi%E1%BB%81ng-Ve-huy%E1%BB%87n-Mai-S%C6%A1n-t%E1%BB%89nh-S%C6%A1n-La-102884868645257/"/>
    <hyperlink ref="D978" r:id="rId512" display="https://www.facebook.com/C%C3%B4ng-an-x%C3%A3-Chi%E1%BB%81ng-Sung-huy%E1%BB%87n-Mai-S%C6%A1n-t%E1%BB%89nh-S%C6%A1n-La-108596898117094/"/>
    <hyperlink ref="D976" r:id="rId513" display="https://www.facebook.com/C%C3%B4ng-an-x%C3%A3-Chi%E1%BB%81ng-Sinh-huy%E1%BB%87n-Tu%E1%BA%A7n-Gi%C3%A1o-104212128525724/"/>
    <hyperlink ref="D974" r:id="rId514" display="https://www.facebook.com/C%C3%B4ng-an-x%C3%A3-Chi%E1%BB%81ng-S%E1%BA%A1i-C%C3%B4ng-an-huy%E1%BB%87n-B%E1%BA%AFc-Y%C3%AAn-102193362086322/"/>
    <hyperlink ref="D972" r:id="rId515" display="https://www.facebook.com/C%C3%B4ng-an-x%C3%A3-Chi%E1%BB%81ng-S%C6%A1-S%C3%B4ng-M%C3%A3-S%C6%A1n-La-107808244209769/"/>
    <hyperlink ref="D970" r:id="rId516" display="https://www.facebook.com/C%C3%B4ng-an-x%C3%A3-Chi%E1%BB%81ng-S%C6%A1n-huy%E1%BB%87n-M%E1%BB%99c-Ch%C3%A2u-103443955234442/"/>
    <hyperlink ref="D968" r:id="rId517" display="https://www.facebook.com/C%C3%B4ng-an-x%C3%A3-Chi%E1%BB%81ng-P%E1%BA%A5c-111554627264275/"/>
    <hyperlink ref="D966" r:id="rId518" display="https://www.facebook.com/C%C3%B4ng-an-x%C3%A3-chi%E1%BB%81ng-on-103341365317732/"/>
    <hyperlink ref="D964" r:id="rId519" display="https://www.facebook.com/C%C3%B4ng-an-x%C3%A3-Chi%E1%BB%81ng-Ng%C3%A0m-104333818087376/"/>
    <hyperlink ref="D962" r:id="rId520" display="https://www.facebook.com/C%C3%B4ng-an-x%C3%A3-Chi%E1%BB%81ng-N%C6%A1i-_-huy%E1%BB%87n-Mai-S%C6%A1n-104976648492839/"/>
    <hyperlink ref="D960" r:id="rId521" display="https://www.facebook.com/C%C3%B4ng-an-x%C3%A3-Chi%E1%BB%81ng-Mung-101868892143812/"/>
    <hyperlink ref="D958" r:id="rId522" display="https://www.facebook.com/C%C3%B4ng-an-x%C3%A3-Chi%E1%BB%81ng-Mai-Mai-S%C6%A1n-101451395520586/"/>
    <hyperlink ref="D956" r:id="rId523" display="https://www.facebook.com/C%C3%B4ng-an-x%C3%A3-Chi%E1%BB%81ng-Ly-huy%E1%BB%87n-Thu%E1%BA%ADn-Ch%C3%A2u-t%E1%BB%89nh-S%C6%A1n-La-100747028582096/"/>
    <hyperlink ref="D954" r:id="rId524" display="https://www.facebook.com/C%C3%B4ng-an-X%C3%A3-Chi%E1%BB%81ng-Lao-100511165469180/"/>
    <hyperlink ref="D952" r:id="rId525" display="https://www.facebook.com/C%C3%B4ng-an-x%C3%A3-Chi%E1%BB%81ng-La-108782124840400/"/>
    <hyperlink ref="D950" r:id="rId526" display="https://www.facebook.com/C%C3%B4ng-an-x%C3%A3-Chi%E1%BB%81ng-Khoong-107346014227055/"/>
    <hyperlink ref="D948" r:id="rId527" display="https://www.facebook.com/C%C3%B4ng-an-x%C3%A3-Chi%E1%BB%81ng-Khoa-huy%E1%BB%87n-V%C3%A2n-H%E1%BB%93-105731138410995/"/>
    <hyperlink ref="D946" r:id="rId528" display="https://www.facebook.com/C%C3%B4ng-an-x%C3%A3-Chi%E1%BB%81ng-Kheo-Mai-S%C6%A1n-S%C6%A1n-La-100632898875198/"/>
    <hyperlink ref="D944" r:id="rId529" display="https://www.facebook.com/C%C3%B4ng-an-x%C3%A3-Chi%E1%BB%81ng-Khay-Qu%E1%BB%B3nh-Nhai-S%C6%A1n-La-109161374650479/"/>
    <hyperlink ref="D942" r:id="rId530" display="https://www.facebook.com/C%C3%B4ng-an-x%C3%A3-Chi%E1%BB%81ng-Kh%E1%BB%ABa-103468921980240/"/>
    <hyperlink ref="D940" r:id="rId531" display="https://www.facebook.com/C%C3%B4ng-an-x%C3%A3-Chi%E1%BB%81ng-Kh%C6%B0%C6%A1ng-S%C3%B4ng-M%C3%A3-S%C6%A1n-La-104555298618945/"/>
    <hyperlink ref="D938" r:id="rId532" display="https://www.facebook.com/C%C3%B4ng-an-x%C3%A3-Chi%E1%BB%81ng-Hoa-huy%E1%BB%87n-M%C6%B0%E1%BB%9Dng-La-108729151364713/"/>
    <hyperlink ref="D936" r:id="rId533" display="https://www.facebook.com/C%C3%B4ng-An-x%C3%A3-Chi%E1%BB%81ng-H%E1%BA%B7c-huy%E1%BB%87n-Y%C3%AAn-Ch%C3%A2u-t%E1%BB%89nh-S%C6%A1n-La-104956848490625/"/>
    <hyperlink ref="D934" r:id="rId534" display="https://www.facebook.com/C%C3%B4ng-an-x%C3%A3-Chi%E1%BB%81ng-Chung-huy%E1%BB%87n-Mai-S%C6%A1n-t%E1%BB%89nh-S%C6%A1n-La-104716995182123/"/>
    <hyperlink ref="D932" r:id="rId535" display="https://www.facebook.com/C%C3%B4ng-an-x%C3%A3-Chi%E1%BB%81ng-Ch%C4%83n-Mai-S%C6%A1n-104959981829614/"/>
    <hyperlink ref="D930" r:id="rId536" display="https://www.facebook.com/C%C3%B4ng-an-x%C3%A3-Chi%E1%BB%81ng-Cang-S%C3%B4ng-M%C3%A3-S%C6%A1n-La-103021297994036/"/>
    <hyperlink ref="D928" r:id="rId537" display="https://www.facebook.com/C%C3%B4ng-an-x%C3%A3-Chi%E1%BB%81ng-C%E1%BB%8D-th%C3%A0nh-ph%E1%BB%91-S%C6%A1n-La-104309778523067/"/>
    <hyperlink ref="D926" r:id="rId538" display="https://www.facebook.com/C%C3%B4ng-an-x%C3%A3-Chi%E1%BB%81ng-C%C3%B4ng-huy%E1%BB%87n-M%C6%B0%E1%BB%9Dng-La-t%E1%BB%89nh-S%C6%A1n-La-102067948742647/"/>
    <hyperlink ref="D924" r:id="rId539" display="https://www.facebook.com/C%C3%B4ng-an-x%C3%A3-Chi%E1%BB%81ng-B%E1%BA%B1ng-huy%E1%BB%87n-Qu%E1%BB%B3nh-Nhai-103672261846915/"/>
    <hyperlink ref="D922" r:id="rId540" display="https://www.facebook.com/C%C3%B4ng-an-x%C3%A3-Chi%E1%BB%81ng-%C6%A0n-huy%E1%BB%87n-Qu%E1%BB%B3nh-Nhai-t%E1%BB%89nh-S%C6%A1n-La-109328634710364/"/>
    <hyperlink ref="D920" r:id="rId541" display="https://www.facebook.com/C%C3%B4ng-An-X%C3%A3-Chi%E1%BB%81ng-%C4%90en-Th%C3%A0nh-Ph%E1%BB%91-S%C6%A1n-La-110177754619157/"/>
    <hyperlink ref="D918" r:id="rId542" display="https://www.facebook.com/C%C3%B4ng-an-x%C3%A3-Chi%E1%BB%81ng-%C4%90%C3%B4ng-Tu%E1%BA%A7n-Gi%C3%A1o-108117421494982/"/>
    <hyperlink ref="D916" r:id="rId543" display="https://www.facebook.com/C%C3%B4ng-an-x%C3%A3-Chi%E1%BB%81ng-%C3%82n-M%C6%B0%E1%BB%9Dng-La-S%C6%A1n-La-102608818728852/"/>
    <hyperlink ref="D914" r:id="rId544" display="https://www.facebook.com/C%C3%B4ng-an-x%C3%A3-Chi%E1%BA%BFn-Ph%E1%BB%91-huy%E1%BB%87n-Ho%C3%A0ng-Su-Ph%C3%AC-t%E1%BB%89nh-H%C3%A0-Giang-109039718064471/"/>
    <hyperlink ref="D912" r:id="rId545" display="https://www.facebook.com/C%C3%B4ng-an-x%C3%A3-Ch%E1%BA%BF-T%E1%BA%A1o-111806821006568/"/>
    <hyperlink ref="D910" r:id="rId546" display="https://www.facebook.com/C%C3%B4ng-an-x%C3%A3-Ch%E1%BA%A5t-B%C3%ACnh-103376675349678/"/>
    <hyperlink ref="D908" r:id="rId547" display="https://www.facebook.com/C%C3%B4ng-an-x%C3%A3-Ch%E1%BA%A5n-Th%E1%BB%8Bnh-101292712449296/"/>
    <hyperlink ref="D906" r:id="rId548" display="https://www.facebook.com/C%C3%B4ng-an-x%C3%A3-Ch%C6%B0-P%C6%A1ng-Ch%C6%B0-S%C3%AA-Gia-Lai-102066378887554/"/>
    <hyperlink ref="D904" r:id="rId549" display="https://www.facebook.com/C%C3%B4ng-an-x%C3%A3-Ch%C6%B0-Gu-Kr%C3%B4ng-Pa-Gia-Lai-109843341705947/"/>
    <hyperlink ref="D902" r:id="rId550" display="https://www.facebook.com/C%C3%B4ng-an-X%C3%A3-Ch%C6%B0-Don-102350951584678/"/>
    <hyperlink ref="D900" r:id="rId551" display="https://www.facebook.com/C%C3%B4ng-an-x%C3%A3-Ch%C6%B0-A-Thai-huy%E1%BB%87n-Ph%C3%BA-Thi%E1%BB%87n-936508776686034/"/>
    <hyperlink ref="D898" r:id="rId552" display="https://www.facebook.com/C%C3%B4ng-an-x%C3%A3-Ch%C6%B0-%C4%90ang-Ya-111926434272563/"/>
    <hyperlink ref="D896" r:id="rId553" display="https://www.facebook.com/C%C3%B4ng-an-x%C3%A3-Ch%C6%B0-%C4%82-115331800320159/"/>
    <hyperlink ref="D894" r:id="rId554" display="https://www.facebook.com/C%C3%B4ng-an-x%C3%A3-Ch%C3%A2u-Ti%E1%BA%BFn-Qu%E1%BB%B3-H%E1%BB%A3p-101076475049997/"/>
    <hyperlink ref="D892" r:id="rId555" display="https://www.facebook.com/C%C3%B4ng-an-x%C3%A3-Ch%C3%A2u-Ti%E1%BA%BFn-159913552527931/"/>
    <hyperlink ref="D890" r:id="rId556" display="https://www.facebook.com/C%C3%B4ng-an-x%C3%A3-Ch%C3%A2u-Th%C3%B4n-huy%E1%BB%87n-Qu%E1%BA%BF-Phong-108702278218334/"/>
    <hyperlink ref="D888" r:id="rId557" display="https://www.facebook.com/C%C3%B4ng-an-x%C3%A3-Ch%C3%A2u-Qu%E1%BA%BF-Th%C6%B0%E1%BB%A3ng-100787252163614/"/>
    <hyperlink ref="D886" r:id="rId558" display="https://www.facebook.com/C%C3%B4ng-an-x%C3%A3-Ch%C3%A2u-Pha-101290078936142/"/>
    <hyperlink ref="D882" r:id="rId559" display="https://www.facebook.com/C%C3%B4ng-an-x%C3%A3-Ch%C3%A2u-Kim-112276991355598/"/>
    <hyperlink ref="D880" r:id="rId560" display="https://www.facebook.com/C%C3%B4ng-an-x%C3%A3-Ch%C3%A2u-Kh%C3%AA-105703114425428/"/>
    <hyperlink ref="D878" r:id="rId561" display="https://www.facebook.com/C%C3%B4ng-an-x%C3%A3-Ch%C3%A2u-Kh%C3%A1nh-Long-Ph%C3%BA-S%C3%B3c-Tr%C4%83ng-117692160140206/"/>
    <hyperlink ref="D876" r:id="rId562" display="https://www.facebook.com/C%C3%B4ng-an-x%C3%A3-Ch%C3%A2u-Ho%C3%A1-112001184417146/"/>
    <hyperlink ref="D874" r:id="rId563" display="https://www.facebook.com/C%C3%B4ng-An-X%C3%A3-Ch%C3%A2u-H%E1%BB%99i-108595224618271/"/>
    <hyperlink ref="D872" r:id="rId564" display="https://www.facebook.com/C%C3%B4ng-an-x%C3%A3-Ch%C3%A2u-H%C6%B0ng-A-huy%E1%BB%87n-V%C4%A9nh-L%E1%BB%A3i-103890952387080/"/>
    <hyperlink ref="D870" r:id="rId565" display="https://www.facebook.com/C%C3%B4ng-an-x%C3%A3-Ch%C3%A2u-H%C6%B0ng-104815028500534/"/>
    <hyperlink ref="D868" r:id="rId566" display="https://www.facebook.com/C%C3%B4ng-an-x%C3%A3-Ch%C3%A0-L%C3%A0-102647558723111/"/>
    <hyperlink ref="D866" r:id="rId567" display="https://www.facebook.com/C%C3%B4ng-an-x%C3%A3-Cao-X%C3%A1-109891807917215/"/>
    <hyperlink ref="D864" r:id="rId568" display="https://www.facebook.com/C%C3%B4ng-an-x%C3%A3-Cao-Th%E1%BB%8Bnh-huy%E1%BB%87n-Ng%E1%BB%8Dc-L%E1%BA%B7c-Thanh-H%C3%B3a-120174466281648/"/>
    <hyperlink ref="D862" r:id="rId569" display="https://www.facebook.com/C%C3%B4ng-An-X%C3%A3-Cao-Th%E1%BB%8Bnh-100262658732562/"/>
    <hyperlink ref="D860" r:id="rId570" display="https://www.facebook.com/C%C3%B4ng-an-x%C3%A3-Cao-Th%C4%83ng-Tr%C3%B9ng-Kh%C3%A1nh-Cao-B%E1%BA%B1ng-100440365587252"/>
    <hyperlink ref="D858" r:id="rId571" display="https://www.facebook.com/C%C3%B4ng-an-x%C3%A3-Cao-K%E1%BB%B3-103935928789921"/>
    <hyperlink ref="D856" r:id="rId572" display="https://www.facebook.com/C%C3%B4ng-an-x%C3%A3-Canh-N%E1%BA%ADu-103315388778240/"/>
    <hyperlink ref="D854" r:id="rId573" display="https://www.facebook.com/C%C3%B4ng-an-x%C3%A3-Cam-C%E1%BB%8Dn-105973652143658/"/>
    <hyperlink ref="D852" r:id="rId574" display="https://www.facebook.com/C%C3%B4ng-an-x%C3%A3-C%E1%BB%B1-Th%E1%BA%AFng-111903647797916/"/>
    <hyperlink ref="D850" r:id="rId575" display="https://www.facebook.com/C%C3%B4ng-an-x%C3%A3-C%E1%BB%B1-Kh%C3%AA-huy%E1%BB%87n-Thanh-Oai-331773237428721/"/>
    <hyperlink ref="D848" r:id="rId576" display="https://www.facebook.com/C%C3%B4ng-an-x%C3%A3-C%E1%BB%99ng-H%C3%B2a-104962231838529/"/>
    <hyperlink ref="D846" r:id="rId577" display="https://www.facebook.com/C%C3%B4ng-an-x%C3%A3-C%E1%BB%95-L%C5%A9ng-huy%E1%BB%87n-Ph%C3%BA-L%C6%B0%C6%A1ng-t%E1%BB%89nh-Th%C3%A1i-Nguy%C3%AAn-114072244197026/"/>
    <hyperlink ref="D844" r:id="rId578" display="https://www.facebook.com/C%C3%B4ng-an-x%C3%A3-C%E1%BB%95-B%C3%AC-huy%E1%BB%87n-B%C3%ACnh-Giang-t%E1%BB%89nh-H%E1%BA%A3i-D%C6%B0%C6%A1ng-108426051406376/"/>
    <hyperlink ref="D842" r:id="rId579" display="https://www.facebook.com/C%C3%B4ng-an-x%C3%A3-C%E1%BA%A9m-Y%C3%AAn-104805208076381/"/>
    <hyperlink ref="D840" r:id="rId580" display="https://www.facebook.com/C%C3%B4ng-an-x%C3%A3-C%E1%BA%A9m-Th%C3%A0nh-103021591524507/"/>
    <hyperlink ref="D838" r:id="rId581" display="https://www.facebook.com/C%C3%B4ng-an-x%C3%A3-C%E1%BA%A9m-T%C3%A2n-106030274592850/"/>
    <hyperlink ref="D836" r:id="rId582" display="https://www.facebook.com/C%C3%B4ng-an-x%C3%A3-C%E1%BA%A9m-Qu%C3%BD-huy%E1%BB%87n-C%E1%BA%A9m-Thu%E1%BB%B7-t%E1%BB%89nh-Thanh-H%C3%B3a-100117535204229/"/>
    <hyperlink ref="D834" r:id="rId583" display="https://www.facebook.com/C%C3%B4ng-an-x%C3%A3-C%E1%BA%A9m-Ph%C3%BA-C%E1%BA%A9m-Thu%E1%BB%B7-Thanh-Ho%C3%A1-111261747221838/"/>
    <hyperlink ref="D832" r:id="rId584" display="https://www.facebook.com/C%C3%B4ng-an-x%C3%A3-C%E1%BA%A9m-Long-C%E1%BA%A9m-Th%E1%BB%A7y-104904848042273/"/>
    <hyperlink ref="D830" r:id="rId585" display="https://www.facebook.com/C%C3%B4ng-an-x%C3%A3-C%E1%BA%A9m-Kim-113064937835205/"/>
    <hyperlink ref="D828" r:id="rId586" display="https://www.facebook.com/C%C3%B4ng-an-x%C3%A3-C%E1%BA%A9m-H%C3%A0-104140854578673"/>
    <hyperlink ref="D826" r:id="rId587" display="https://www.facebook.com/C%C3%B4ng-an-x%C3%A3-C%E1%BA%A9m-B%C3%ACnh-Huy%E1%BB%87n-C%E1%BA%A9m-Thu%E1%BB%B7-104117691452227/"/>
    <hyperlink ref="D824" r:id="rId588" display="https://www.facebook.com/C%C3%B4ng-an-x%C3%A3-C%E1%BA%A7u-L%E1%BB%99c-103193305230029/"/>
    <hyperlink ref="D822" r:id="rId589" display="https://www.facebook.com/C%C3%B4ng-an-x%C3%A3-C%E1%BA%A7n-Y%C3%AAn-H%C3%A0-Qu%E1%BA%A3ng-Cao-B%E1%BA%B1ng-106157448373869/"/>
    <hyperlink ref="D820" r:id="rId590" display="https://www.facebook.com/C%C3%B4ng-an-x%C3%A3-C%E1%BA%A5m-S%C6%A1n-103581288851439/"/>
    <hyperlink ref="D818" r:id="rId591" display="https://www.facebook.com/C%C3%B4ng-An-X%C3%A3-C%E1%BA%A3nh-Th%E1%BB%A5y-108994691344796/"/>
    <hyperlink ref="D816" r:id="rId592" display="https://www.facebook.com/C%C3%B4ng-an-x%C3%A3-C%E1%BA%A3nh-Ho%C3%A1-100613638883451/"/>
    <hyperlink ref="D814" r:id="rId593" display="https://www.facebook.com/C%C3%B4ng-an-x%C3%A3-C%C6%B0%E1%BB%9Dng-Th%E1%BB%8Bnh-103386718331313/"/>
    <hyperlink ref="D812" r:id="rId594" display="https://www.facebook.com/C%C3%B4ng-an-x%C3%A3-C%C3%BAc-%C4%90%C6%B0%E1%BB%9Dng-V%C3%B5-Nhai-Th%C3%A1i-Nguy%C3%AAn-110944007730274/"/>
    <hyperlink ref="D810" r:id="rId595" display="https://www.facebook.com/C%C3%B4ng-an-x%C3%A3-C%C3%B4ng-Th%C3%A0nh-237469234873192/"/>
    <hyperlink ref="D808" r:id="rId596" display="https://www.facebook.com/C%C3%B4ng-an-x%C3%A3-C%C3%B4ng-Ly%CC%81-109855700861102/"/>
    <hyperlink ref="D806" r:id="rId597" display="https://www.facebook.com/C%C3%B4ng-an-x%C3%A3-C%C3%B4ng-Li%C3%AAm-CA-huy%E1%BB%87n-N%C3%B4ng-C%E1%BB%91ng-105190708014902/"/>
    <hyperlink ref="D804" r:id="rId598" display="https://www.facebook.com/C%C3%B4ng-an-x%C3%A3-C%C3%B4ng-B%E1%BA%B1ng-110501551585394/"/>
    <hyperlink ref="D802" r:id="rId599" display="https://www.facebook.com/C%C3%B4ng-an-x%C3%A3-C%C3%B4-Ba-B%E1%BA%A3o-L%E1%BA%A1c-106505138420414/"/>
    <hyperlink ref="D800" r:id="rId600" display="https://www.facebook.com/C%C3%B4ng-An-X%C3%A3-C%C3%B2-N%C3%B2i-Mai-S%C6%A1n-S%C6%A1n-La-104119541909003/"/>
    <hyperlink ref="D798" r:id="rId601" display="https://www.facebook.com/C%C3%B4ng-an-x%C3%A3-C%C3%A1t-Th%E1%BB%8Bnh-106385711078846"/>
    <hyperlink ref="D796" r:id="rId602" display="https://www.facebook.com/C%C3%B4ng-an-x%C3%A3-C%C3%A1t-N%C3%AA-%C4%90%E1%BA%A1i-T%E1%BB%AB-Th%C3%A1i-Nguy%C3%AAn-106653715039166/"/>
    <hyperlink ref="D794" r:id="rId603" display="https://www.facebook.com/C%C3%B4ng-an-x%C3%A3-C%C3%A0-N%C3%A1-112733450911043/"/>
    <hyperlink ref="D792" r:id="rId604" display="https://www.facebook.com/C%C3%B4ng-an-x%C3%A3-C%C3%A0-N%C3%A0ng-Qu%E1%BB%B3nh-Nhai-S%C6%A1n-La-102945885238054/"/>
    <hyperlink ref="D790" r:id="rId605" display="https://www.facebook.com/C%C3%B4ng-an-x%C3%A3-Bao-La-huy%E1%BB%87n-Mai-Ch%C3%A2uHB-102605781930222/"/>
    <hyperlink ref="D788" r:id="rId606" display="https://www.facebook.com/C%C3%B4ng-an-x%C3%A3-B%E1%BB%99c-B%E1%BB%91-109004908335793/"/>
    <hyperlink ref="D786" r:id="rId607" display="https://www.facebook.com/C%C3%B4ng-an-x%C3%A3-B%E1%BB%91i-C%E1%BA%A7u-102255719166452/"/>
    <hyperlink ref="D784" r:id="rId608" display="https://www.facebook.com/C%C3%B4ng-an-x%C3%A3-B%E1%BA%B1ng-Gi%C3%A3-102437045237555/"/>
    <hyperlink ref="D782" r:id="rId609" display="https://www.facebook.com/C%C3%B4ng-an-x%C3%A3-B%E1%BA%AFc-S%C6%A1n-huy%E1%BB%87n-Qu%E1%BB%B3-H%E1%BB%A3p-110746514621423/"/>
    <hyperlink ref="D780" r:id="rId610" display="https://www.facebook.com/C%C3%B4ng-an-x%C3%A3-B%E1%BA%AFc-S%C6%A1n-%C4%90%C3%B4-L%C6%B0%C6%A1ng-Ngh%E1%BB%87-An-167605111551019/"/>
    <hyperlink ref="D778" r:id="rId611" display="https://www.facebook.com/C%C3%B4ng-an-x%C3%A3-B%E1%BA%AFc-Phong-huy%E1%BB%87n-Ph%C3%B9-Y%C3%AAn-t%E1%BB%89nh-S%C6%A1n-La-106491408337591/"/>
    <hyperlink ref="D776" r:id="rId612" display="https://www.facebook.com/C%C3%B4ng-an-x%C3%A3-B%E1%BA%AFc-Phong-103426381873956/"/>
    <hyperlink ref="D774" r:id="rId613" display="https://www.facebook.com/C%C3%B4ng-An-X%C3%A3-B%E1%BA%AFc-H%E1%BA%A3i-145872957632344/"/>
    <hyperlink ref="D772" r:id="rId614" display="https://www.facebook.com/C%C3%B4ng-an-X%C3%A3-B%E1%BA%A3o-Thu%E1%BA%ADn-105080321922050/"/>
    <hyperlink ref="D770" r:id="rId615" display="https://www.facebook.com/C%C3%B4ng-an-x%C3%A3-B%E1%BA%A3o-Th%E1%BA%AFng-K%E1%BB%B3-S%C6%A1n-106919164424304/"/>
    <hyperlink ref="D768" r:id="rId616" display="https://www.facebook.com/C%C3%B4ng-An-X%C3%A3-B%E1%BA%A3o-Th%C3%A0nh-100383092297325/"/>
    <hyperlink ref="D766" r:id="rId617" display="https://www.facebook.com/C%C3%B4ng-an-x%C3%A3-B%E1%BA%A3o-Nam-K%E1%BB%B3-S%C6%A1n-101201118696899/"/>
    <hyperlink ref="D764" r:id="rId618" display="https://www.facebook.com/C%C3%B4ng-an-x%C3%A3-B%E1%BA%A3o-Linh-%C4%90%E1%BB%8Bnh-Ho%C3%A1-Th%C3%A1i-Nguy%C3%AAn-105491281674146/"/>
    <hyperlink ref="D762" r:id="rId619" display="https://www.facebook.com/C%C3%B4ng-an-x%C3%A3-B%E1%BA%A3o-Hi%E1%BB%87u-huy%E1%BB%87n-Y%C3%AAn-Thu%E1%BB%B7-t%E1%BB%89nh-Ho%C3%A0-B%C3%ACnh-102590131941196/"/>
    <hyperlink ref="D760" r:id="rId620" display="https://www.facebook.com/C%C3%B4ng-an-x%C3%A3-B%E1%BA%A3o-H%C6%B0ng-101038375434246/"/>
    <hyperlink ref="D758" r:id="rId621" display="https://www.facebook.com/C%C3%B4ng-an-x%C3%A3-B%E1%BA%A3n-Ngo%E1%BA%A1i-113458440933328"/>
    <hyperlink ref="D756" r:id="rId622" display="https://www.facebook.com/C%C3%B4ng-an-x%C3%A3-B%E1%BA%A3n-Hon-huy%E1%BB%87n-Tam-%C4%90%C6%B0%E1%BB%9Dng-t%E1%BB%89nh-Lai-Ch%C3%A2u-111037888235617/"/>
    <hyperlink ref="D754" r:id="rId623" display="https://www.facebook.com/C%C3%B4ng-an-x%C3%A3-B%E1%BA%A3n-C%C3%A1i-huy%E1%BB%87n-B%E1%BA%AFc-H%C3%A0-t%E1%BB%89nh-L%C3%A0o-Cai-108603178444338/"/>
    <hyperlink ref="D752" r:id="rId624" display="https://www.facebook.com/C%C3%B4ng-an-x%C3%A3-B%E1%BA%A1ch-Long-103033835417855/"/>
    <hyperlink ref="D750" r:id="rId625" display="https://www.facebook.com/C%C3%B4ng-An-x%C3%A3-B%C3%BAng-Lao-113475887650509/"/>
    <hyperlink ref="D748" r:id="rId626" display="https://www.facebook.com/C%C3%B4ng-an-x%C3%A3-B%C3%B9i-La-Nh%C3%A2n-103045305043450/"/>
    <hyperlink ref="D746" r:id="rId627" display="https://www.facebook.com/C%C3%B4ng-an-x%C3%A3-B%C3%ACnh-Y%C3%AAn-huy%E1%BB%87n-S%C6%A1n-D%C6%B0%C6%A1ng-100577252678314"/>
    <hyperlink ref="D744" r:id="rId628" display="https://www.facebook.com/C%C3%B4ng-an-x%C3%A3-B%C3%ACnh-Y%C3%AAn-110155091171830"/>
    <hyperlink ref="D742" r:id="rId629" display="https://www.facebook.com/C%C3%B4ng-an-x%C3%A3-B%C3%ACnh-Xuy%C3%AAn-B%C3%ACnh-Giang-H%E1%BA%A3i-D%C6%B0%C6%A1ng-100423161561212"/>
    <hyperlink ref="D740" r:id="rId630" display="https://www.facebook.com/C%C3%B4ng-an-x%C3%A3-B%C3%ACnh-Tr%E1%BB%8B-106724595003536"/>
    <hyperlink ref="D738" r:id="rId631" display="https://www.facebook.com/C%C3%B4ng-an-x%C3%A3-B%C3%ACnh-Thu%E1%BA%ADn-100661625452877/"/>
    <hyperlink ref="D736" r:id="rId632" display="https://www.facebook.com/C%C3%B4ng-an-x%C3%A3-B%C3%ACnh-Thanh-huy%E1%BB%87n-Cao-Phong-t%E1%BB%89nh-Ho%C3%A0-B%C3%ACnh-101740918714206/"/>
    <hyperlink ref="D734" r:id="rId633" display="https://www.facebook.com/C%C3%B4ng-an-x%C3%A3-B%C3%ACnh-Th%E1%BA%AFng-108754468102060/"/>
    <hyperlink ref="D732" r:id="rId634" display="https://www.facebook.com/C%C3%B4ng-an-x%C3%A3-B%C3%ACnh-Th%C3%A0nh-huy%E1%BB%87n-T%C3%A2y-S%C6%A1n-B%C3%ACnh-%C4%90%E1%BB%8Bnh-110530910600530/"/>
    <hyperlink ref="D730" r:id="rId635" display="https://www.facebook.com/C%C3%B4ng-an-x%C3%A3-B%C3%ACnh-Th%C3%A0nh-huy%E1%BB%87n-%C4%90%E1%BB%8Bnh-Ho%C3%A1-t%E1%BB%89nh-Th%C3%A1i-Nguy%C3%AAn-108960704686861/"/>
    <hyperlink ref="D728" r:id="rId636" display="https://www.facebook.com/C%C3%B4ng-an-x%C3%A3-B%C3%ACnh-T%C6%B0%E1%BB%9Dng-100617399381430/"/>
    <hyperlink ref="D726" r:id="rId637" display="https://www.facebook.com/C%C3%B4ng-an-x%C3%A3-B%C3%ACnh-S%C6%A1n-Tri%E1%BB%87u-S%C6%A1n-Thanh-H%C3%B3a-103583145067065/"/>
    <hyperlink ref="D724" r:id="rId638" display="https://www.facebook.com/C%C3%B4ng-an-x%C3%A3-B%C3%ACnh-S%C6%A1n-L%E1%BB%A5c-Nam-B%E1%BA%AFc-Giang-105030825517549/"/>
    <hyperlink ref="D722" r:id="rId639" display="https://www.facebook.com/C%C3%B4ng-an-x%C3%A3-B%C3%ACnh-S%C6%A1n-Huy%E1%BB%87n-Kim-B%C3%B4i-t%E1%BB%89nh-Ho%C3%A0-B%C3%ACnh-110732971093193/"/>
    <hyperlink ref="D720" r:id="rId640" display="https://www.facebook.com/C%C3%B4ng-an-x%C3%A3-B%C3%ACnh-Qu%E1%BA%BF-115952573644152"/>
    <hyperlink ref="D718" r:id="rId641" display="https://www.facebook.com/C%C3%B4ng-an-x%C3%A3-B%C3%ACnh-Ph%C6%B0%E1%BB%9Bc-100479652340891/"/>
    <hyperlink ref="D716" r:id="rId642" display="https://www.facebook.com/C%C3%B4ng-an-x%C3%A3-B%C3%ACnh-Ph%C3%BA-huy%E1%BB%87n-C%C3%A0ng-Long-106994301661957/"/>
    <hyperlink ref="D714" r:id="rId643" display="https://www.facebook.com/C%C3%B4ng-an-x%C3%A3-B%C3%ACnh-Ph%C3%BA-105415768530928"/>
    <hyperlink ref="D712" r:id="rId644" display="https://www.facebook.com/C%C3%B4ng-an-x%C3%A3-B%C3%ACnh-Ph%C3%BA-104577498397984/"/>
    <hyperlink ref="D710" r:id="rId645" display="https://www.facebook.com/C%C3%B4ng-an-x%C3%A3-B%C3%ACnh-Ph%C3%BA-_-B%E1%BA%BFn-Tre-108945884772913/"/>
    <hyperlink ref="D708" r:id="rId646" display="https://www.facebook.com/C%C3%B4ng-an-x%C3%A3-B%C3%ACnh-Nh%C3%A2n-huy%E1%BB%87n-Chi%C3%AAm-H%C3%B3a-t%E1%BB%89nh-Tuy%C3%AAn-Quang-100267152438517/"/>
    <hyperlink ref="D706" r:id="rId647" display="https://www.facebook.com/C%C3%B4ng-an-x%C3%A3-B%C3%ACnh-La-100580812360356/"/>
    <hyperlink ref="D704" r:id="rId648" display="https://www.facebook.com/C%C3%B4ng-an-x%C3%A3-B%C3%ACnh-L%E1%BB%A3i-100720925588758/"/>
    <hyperlink ref="D702" r:id="rId649" display="https://www.facebook.com/C%C3%B4ng-an-x%C3%A3-B%C3%ACnh-Ki%E1%BB%81u-huy%E1%BB%87n-Kho%C3%A1i-Ch%C3%A2u-111722978229054"/>
    <hyperlink ref="D700" r:id="rId650" display="https://www.facebook.com/C%C3%B4ng-an-x%C3%A3-B%C3%ACnh-D%C6%B0%C6%A1ng-huy%E1%BB%87n-H%C3%B2a-An-t%E1%BB%89nh-Cao-B%E1%BA%B1ng-103273865192067/"/>
    <hyperlink ref="D698" r:id="rId651" display="https://www.facebook.com/C%C3%B4ng-an-x%C3%A3-B%C3%ACnh-D%C6%B0%C6%A1ng-108081001637770/"/>
    <hyperlink ref="D696" r:id="rId652" display="https://www.facebook.com/C%C3%B4ng-an-x%C3%A3-B%C3%ACnh-D%C3%A2n-Kim-Th%C3%A0nh-105586182141450/"/>
    <hyperlink ref="D694" r:id="rId653" display="https://www.facebook.com/C%C3%B4ng-an-x%C3%A3-B%C3%ACnh-An-104659684529942/"/>
    <hyperlink ref="D692" r:id="rId654" display="https://www.facebook.com/C%C3%B4ng-an-x%C3%A3-B%C3%ACnh-%C4%90%E1%BB%8Bnh-L%C6%B0%C6%A1ng-T%C3%A0i-B%E1%BA%AFc-Ninh-110338624787663/"/>
    <hyperlink ref="D690" r:id="rId655" display="https://www.facebook.com/C%C3%B4ng-an-x%C3%A3-B%C3%A3i-Tr%C3%A0nh-110375457385177/"/>
    <hyperlink ref="D688" r:id="rId656" display="https://www.facebook.com/C%C3%B4ng-an-x%C3%A3-B%C3%A1t-M%E1%BB%8Dt-huy%E1%BB%87n-Th%C6%B0%E1%BB%9Dng-Xu%C3%A2n-103632781828137/"/>
    <hyperlink ref="D686" r:id="rId657" display="https://www.facebook.com/C%C3%B4ng-an-X%C3%A3-B%C3%A1o-%C4%90%C3%A1p-113170520860746/"/>
    <hyperlink ref="D684" r:id="rId658" display="https://www.facebook.com/C%C3%B4ng-an-x%C3%A3-B%C3%A1ch-Thu%E1%BA%ADn-V%C5%A9-Th%C6%B0-Th%C3%A1i-B%C3%ACnh-103338652059573/"/>
    <hyperlink ref="D682" r:id="rId659" display="https://www.facebook.com/C%C3%B4ng-an-x%C3%A3-B%C3%A0n-%C4%90%E1%BA%A1t-huy%E1%BB%87n-Ph%C3%BA-B%C3%ACnh-t%E1%BB%89nh-Th%C3%A1i-Nguy%C3%AAn-106320898419842/"/>
    <hyperlink ref="D680" r:id="rId660" display="https://www.facebook.com/C%C3%B4ng-an-x%C3%A3-An-Vinh-142926587899410/"/>
    <hyperlink ref="D678" r:id="rId661" display="https://www.facebook.com/C%C3%B4ng-An-x%C3%A3-An-Vinh-109802301355710/"/>
    <hyperlink ref="D676" r:id="rId662" display="https://www.facebook.com/C%C3%B4ng-an-x%C3%A3-An-Vinh-101163345926538/"/>
    <hyperlink ref="D674" r:id="rId663" display="https://www.facebook.com/C%C3%B4ng-an-x%C3%A3-An-Tr%C6%B0%E1%BB%9Dng-A-112638841088700/"/>
    <hyperlink ref="D672" r:id="rId664" display="https://www.facebook.com/C%C3%B4ng-An-X%C3%A3-An-Tr%C3%A0ng-152994150210755/"/>
    <hyperlink ref="D670" r:id="rId665" display="https://www.facebook.com/C%C3%B4ng-an-x%C3%A3-An-To%C3%A0n-104797408883850/"/>
    <hyperlink ref="D668" r:id="rId666" display="https://www.facebook.com/C%C3%B4ng-an-x%C3%A3-An-Thu%E1%BA%ADn-huy%E1%BB%87n-Th%E1%BA%A1nh-Ph%C3%BA-t%E1%BB%89nh-B%E1%BA%BFn-Tre-108909581428840/"/>
    <hyperlink ref="D666" r:id="rId667" display="https://www.facebook.com/C%C3%B4ng-an-x%C3%A3-An-Thanh-huy%E1%BB%87n-Qu%E1%BB%B3nh-Ph%E1%BB%A5-t%E1%BB%89nh-Th%C3%A1i-B%C3%ACnh-111265964525922/"/>
    <hyperlink ref="D664" r:id="rId668" display="https://www.facebook.com/C%C3%B4ng-an-x%C3%A3-An-Thanh-108544351484971/"/>
    <hyperlink ref="D662" r:id="rId669" display="https://www.facebook.com/C%C3%B4ng-an-x%C3%A3-An-Th%E1%BB%9Bi-M%E1%BB%8F-C%C3%A0y-Nam-B%E1%BA%BFn-Tre-107396851597397/"/>
    <hyperlink ref="D660" r:id="rId670" display="https://www.facebook.com/C%C3%B4ng-An-X%C3%A3-An-Th%C3%A1i-128654076060744/"/>
    <hyperlink ref="D658" r:id="rId671" display="https://www.facebook.com/C%C3%B4ng-an-x%C3%A3-An-Sinh-112246241524134/"/>
    <hyperlink ref="D656" r:id="rId672" display="https://www.facebook.com/C%C3%B4ng-an-x%C3%A3-An-Qui-Th%E1%BA%A1nh-Ph%C3%BA-B%E1%BA%BFn-Tre-105039148482537/"/>
    <hyperlink ref="D654" r:id="rId673" display="https://www.facebook.com/C%C3%B4ng-An-X%C3%A3-An-Qu%C3%BD-Qu%E1%BB%B3nh-Ph%E1%BB%A5-Th%C3%A1i-B%C3%ACnh-117272177230644/"/>
    <hyperlink ref="D652" r:id="rId674" display="https://www.facebook.com/C%C3%B4ng-an-x%C3%A3-An-Ph%C6%B0%E1%BB%9Bc-huy%E1%BB%87n-Mang-Th%C3%ADt-110764227959548/"/>
    <hyperlink ref="D650" r:id="rId675" display="https://www.facebook.com/C%C3%B4ng-an-x%C3%A3-An-Ph%C3%BA-Trung-huy%E1%BB%87n-Ba-Tri-t%E1%BB%89nh-B%E1%BA%BFn-Tre-103120225378538/"/>
    <hyperlink ref="D648" r:id="rId676" display="https://www.facebook.com/C%C3%B4ng-an-x%C3%A3-An-Ph%C3%BA-113971234127965/"/>
    <hyperlink ref="D646" r:id="rId677" display="https://www.facebook.com/C%C3%B4ng-An-X%C3%A3-An-Ninh-147382900775428/"/>
    <hyperlink ref="D644" r:id="rId678" display="https://www.facebook.com/C%C3%B4ng-an-X%C3%A3-An-Ninh-113499660929206/"/>
    <hyperlink ref="D642" r:id="rId679" display="https://www.facebook.com/C%C3%B4ng-an-x%C3%A3-An-N%E1%BB%99i-108246798558396/"/>
    <hyperlink ref="D640" r:id="rId680" display="https://www.facebook.com/C%C3%B4ng-an-x%C3%A3-An-Minh-B%E1%BA%AFc-105613555176269/"/>
    <hyperlink ref="D638" r:id="rId681" display="https://www.facebook.com/C%C3%B4ng-An-X%C3%A3-An-L%E1%BB%85-103314978693637/"/>
    <hyperlink ref="D636" r:id="rId682" display="https://www.facebook.com/C%C3%B4ng-an-x%C3%A3-An-L%E1%BA%A1c-H%E1%BA%A1-Lang-103584485141621/"/>
    <hyperlink ref="D634" r:id="rId683" display="https://www.facebook.com/C%C3%B4ng-an-x%C3%A3-An-L%E1%BA%A1c-102937002357733/"/>
    <hyperlink ref="D632" r:id="rId684" display="https://www.facebook.com/C%C3%B4ng-an-x%C3%A3-An-L%C6%B0%C6%A1ng-109994561166925/"/>
    <hyperlink ref="D630" r:id="rId685" display="https://www.facebook.com/C%C3%B4ng-an-x%C3%A3-An-L%C3%A3o-115014257874592/"/>
    <hyperlink ref="D628" r:id="rId686" display="https://www.facebook.com/C%C3%B4ng-an-x%C3%A3-An-Khang-117270030975784/"/>
    <hyperlink ref="D626" r:id="rId687" display="https://www.facebook.com/C%C3%B4ng-an-x%C3%A3-Anh-S%C6%A1n-Th%E1%BB%8B-x%C3%A3-Nghi-S%C6%A1n-103560641759770/"/>
    <hyperlink ref="D624" r:id="rId688" display="https://www.facebook.com/C%C3%B4ng-an-x%C3%A3-An-Hi%E1%BB%87p-Ba-Tri-B%E1%BA%BFn-Tre-108004591484930/"/>
    <hyperlink ref="D622" r:id="rId689" display="https://www.facebook.com/C%C3%B4ng-An-X%C3%A3-An-Hi%E1%BB%87p-110640021309892/"/>
    <hyperlink ref="D620" r:id="rId690" display="https://www.facebook.com/C%C3%B4ng-an-x%C3%A3-An-H%C3%B2a-114648193783402/"/>
    <hyperlink ref="D618" r:id="rId691" display="https://www.facebook.com/C%C3%B4ng-an-x%C3%A3-An-D%C5%A9ng-107531338320713/"/>
    <hyperlink ref="D616" r:id="rId692" display="https://www.facebook.com/C%C3%B4ng-an-x%C3%A3-An-B%C3%ACnh-Thu%E1%BA%ADn-Th%C3%A0nh-B%E1%BA%AFc-Ninh-102433835505845/"/>
    <hyperlink ref="D614" r:id="rId693" display="https://www.facebook.com/C%C3%B4ng-an-X%C3%A3-An-B%C3%ACnh-Ch%C3%A2u-Th%C3%A0nh-T%C3%A2y-Ninh-102447465743687/"/>
    <hyperlink ref="D612" r:id="rId694" display="https://www.facebook.com/C%C3%B4ng-an-x%C3%A3-An-B%C3%ACnh-Ch%C3%A2u-Th%C3%A0nh-101938205481161/"/>
    <hyperlink ref="D610" r:id="rId695" display="https://www.facebook.com/C%C3%B4ng-an-x%C3%A3-An-B%C3%ACnh-104781118597617/"/>
    <hyperlink ref="D608" r:id="rId696" display="https://www.facebook.com/C%C3%B4ng-an-x%C3%A3-An-B%C3%ACnh-101861482060385/"/>
    <hyperlink ref="D606" r:id="rId697" display="https://www.facebook.com/C%C3%B4ng-an-x%C3%A3-An-%C4%90i%E1%BB%81n-Th%E1%BA%A1nh-Ph%C3%BA-B%E1%BA%BFn-Tre-100770648923263/"/>
    <hyperlink ref="D604" r:id="rId698" display="https://www.facebook.com/C%C3%B4ng-an-x%C3%A3-An-%C4%90%E1%BB%95-112973464748560/"/>
    <hyperlink ref="D602" r:id="rId699" display="https://www.facebook.com/C%C3%B4ng-an-x%C3%A3-%E1%BB%A8ng-Ho%C3%A8-huy%E1%BB%87n-Ninh-Giang-t%E1%BB%89nh-H%E1%BA%A3i-D%C6%B0%C6%A1ng-140508434817506/"/>
    <hyperlink ref="D600" r:id="rId700" display="https://www.facebook.com/C%C3%B4ng-an-x%C3%A3-%E1%BA%A4m-H%E1%BA%A1-110824811050710/"/>
    <hyperlink ref="D598" r:id="rId701" display="https://www.facebook.com/C%C3%B4ng-an-x%C3%A3-%C4%90o%C3%A0n-Th%C6%B0%E1%BB%A3ng-huy%E1%BB%87n-Gia-L%E1%BB%99c-t%E1%BB%89nh-H%E1%BA%A3i-D%C6%B0%C6%A1ng-109453641835159/"/>
    <hyperlink ref="D596" r:id="rId702" display="https://www.facebook.com/C%C3%B4ng-an-x%C3%A3-%C4%90i%E1%BB%87n-Th%E1%BA%AFng-Trung-100251169374010"/>
    <hyperlink ref="D594" r:id="rId703" display="https://www.facebook.com/C%C3%B4ng-an-x%C3%A3-%C4%90i%E1%BB%87n-Quang-101299425932380/"/>
    <hyperlink ref="D592" r:id="rId704" display="https://www.facebook.com/C%C3%B4ng-an-x%C3%A3-%C4%90i%E1%BB%87n-Quan-113251438115537/"/>
    <hyperlink ref="D590" r:id="rId705" display="https://www.facebook.com/C%C3%B4ng-an-x%C3%A3-%C4%90i%E1%BB%87n-Ph%C6%B0%C6%A1ng-105081908689851"/>
    <hyperlink ref="D588" r:id="rId706" display="https://www.facebook.com/C%C3%B4ng-an-x%C3%A3-%C4%90i%E1%BB%81n-Trung-V%C3%AC-nh%C3%A2n-d%C3%A2n-ph%E1%BB%A5c-v%E1%BB%A5-104950958014092/"/>
    <hyperlink ref="D586" r:id="rId707" display="https://www.facebook.com/C%C3%B4ng-an-x%C3%A3-%C4%90i%E1%BB%81n-Th%C6%B0%E1%BB%A3ng-huy%E1%BB%87n-B%C3%A1-Th%C6%B0%E1%BB%9Bc-109551630918287/"/>
    <hyperlink ref="D584" r:id="rId708" display="https://www.facebook.com/C%C3%B4ng-An-x%C3%A3-%C4%90i%E1%BB%81n-H%E1%BA%A1-Tu%E1%BB%95i-tr%E1%BA%BB-nhi%E1%BB%87t-huy%E1%BA%BFt-112961480528717/"/>
    <hyperlink ref="D582" r:id="rId709" display="https://www.facebook.com/C%C3%B4ng-an-x%C3%A3-%C4%90i%E1%BB%81m-Hy-Ch%C3%A2u-Th%C3%A0nh-Ti%E1%BB%81n-Giang-117150330596308/"/>
    <hyperlink ref="D580" r:id="rId710" display="https://www.facebook.com/C%C3%B4ng-an-x%C3%A3-%C4%90a-T%E1%BB%91n-Gia-L%C3%A2m-H%C3%A0-N%E1%BB%99i-104522531944424/"/>
    <hyperlink ref="D578" r:id="rId711" display="https://www.facebook.com/C%C3%B4ng-an-x%C3%A3-%C4%90a-Ph%C3%BAc-109232137914560/"/>
    <hyperlink ref="D576" r:id="rId712" display="https://www.facebook.com/C%C3%B4ng-an-x%C3%A3-%C4%90a-L%E1%BB%99c-huy%E1%BB%87n-H%E1%BA%ADu-L%E1%BB%99c-102803292048369"/>
    <hyperlink ref="D574" r:id="rId713" display="https://www.facebook.com/C%C3%B4ng-an-x%C3%A3-%C4%90ak-S%C6%A1mei-huy%E1%BB%87n-%C4%90ak-%C4%90oa-101055331313352/"/>
    <hyperlink ref="D572" r:id="rId714" display="https://www.facebook.com/C%C3%B4ng-an-x%C3%A3-%C4%90%E1%BB%A9c-Xu%C3%A2n-Th%E1%BA%A1ch-An-Cao-B%E1%BA%B1ng-101577945398126/"/>
    <hyperlink ref="D570" r:id="rId715" display="https://www.facebook.com/C%C3%B4ng-An-x%C3%A3-%C4%90%E1%BB%A9c-Long-Th%E1%BA%A1ch-An-110871394411927/"/>
    <hyperlink ref="D568" r:id="rId716" display="https://www.facebook.com/C%C3%B4ng-an-x%C3%A3-%C4%90%E1%BB%A9c-L%C6%B0%C6%A1ng-huy%E1%BB%87n-%C4%90%E1%BA%A1i-T%E1%BB%AB-t%E1%BB%89nh-Th%C3%A1i-Nguy%C3%AAn-100871035640565/"/>
    <hyperlink ref="D566" r:id="rId717" display="https://www.facebook.com/C%C3%B4ng-an-x%C3%A3-%C4%90%E1%BB%A9c-L%C4%A9nh-V%C5%A9-Quang-109353630682155/"/>
    <hyperlink ref="D564" r:id="rId718" display="https://www.facebook.com/C%C3%B4ng-an-x%C3%A3-%C4%90%E1%BB%A9c-Giang-101241178792053/"/>
    <hyperlink ref="D562" r:id="rId719" display="https://www.facebook.com/C%C3%B4ng-an-x%C3%A3-%C4%90%E1%BB%A9a-M%C3%B2n-huy%E1%BB%87n-S%C3%B4ng-M%C3%A3-t%E1%BB%89nh-S%C6%A1n-La-109605087894980/"/>
    <hyperlink ref="D560" r:id="rId720" display="https://www.facebook.com/C%C3%B4ng-an-x%C3%A3-%C4%90%E1%BB%99i-B%C3%ACnh-huy%E1%BB%87n-Y%C3%AAn-S%C6%A1n-t%E1%BB%89nh-Tuy%C3%AAn-Quang-106420358739048/"/>
    <hyperlink ref="D558" r:id="rId721" display="https://www.facebook.com/C%C3%B4ng-an-x%C3%A3-%C4%90%E1%BB%97-Xuy%C3%AAn-huy%E1%BB%87n-Thanh-Ba-100953968921182/"/>
    <hyperlink ref="D556" r:id="rId722" display="https://www.facebook.com/C%C3%B4ng-an-x%C3%A3-%C4%90%E1%BB%97-S%C6%A1n-huy%E1%BB%87n-Thanh-Ba-t%E1%BB%89nh-Ph%C3%BA-Th%E1%BB%8D-101444195578413/"/>
    <hyperlink ref="D554" r:id="rId723" display="https://www.facebook.com/C%C3%B4ng-an-x%C3%A3-%C4%90%E1%BB%93ng-V%C6%B0%C6%A1ng-Y%C3%AAn-Th%E1%BA%BF-100105815234214/"/>
    <hyperlink ref="D552" r:id="rId724" display="https://www.facebook.com/C%C3%B4ng-an-x%C3%A3-%C4%90%E1%BB%93ng-V%C4%83n-T%C3%A2n-K%E1%BB%B3-Ngh%E1%BB%87-An-113986277020267/"/>
    <hyperlink ref="D550" r:id="rId725" display="https://www.facebook.com/C%C3%B4ng-An-x%C3%A3-%C4%90%E1%BB%93ng-V%C4%83n-Qu%E1%BA%BF-Phong-102600388820179/"/>
    <hyperlink ref="D548" r:id="rId726" display="https://www.facebook.com/C%C3%B4ng-an-x%C3%A3-%C4%90%E1%BB%93ng-Th%E1%BB%8Bnh-%C4%90%E1%BB%8Bnh-H%C3%B3a-Th%C3%A1i-Nguy%C3%AAn-103003698631486/"/>
    <hyperlink ref="D546" r:id="rId727" display="https://www.facebook.com/C%C3%B4ng-an-x%C3%A3-%C4%90%E1%BB%93ng-T%C3%A2m-Ninh-Giang-H%E1%BA%A3i-D%C6%B0%C6%A1ng-111894681135864/"/>
    <hyperlink ref="D544" r:id="rId728" display="https://www.facebook.com/C%C3%B4ng-an-x%C3%A3-%C4%90%E1%BB%93ng-S%C6%A1n-huy%E1%BB%87n-T%C3%A2n-S%C6%A1n-Ph%C3%BA-Th%E1%BB%8D-102218712026057/"/>
    <hyperlink ref="D542" r:id="rId729" display="https://www.facebook.com/C%C3%B4ng-an-x%C3%A3-%C4%90%E1%BB%93ng-Ru%E1%BB%99ng-104629571763934/"/>
    <hyperlink ref="D540" r:id="rId730" display="https://www.facebook.com/C%C3%B4ng-an-x%C3%A3-%C4%90%E1%BB%93ng-N%C6%A1-118182887540262/"/>
    <hyperlink ref="D538" r:id="rId731" display="https://www.facebook.com/C%C3%B4ng-an-X%C3%A3-%C4%90%E1%BB%93ng-M%C3%B4n-104341754297133/"/>
    <hyperlink ref="D536" r:id="rId732" display="https://www.facebook.com/C%C3%B4ng-an-x%C3%A3-%C4%90%E1%BB%93ng-L%E1%BB%A3i-CAH-Tri%E1%BB%87u-S%C6%A1n-Thanh-H%C3%B3a-100702902028277/"/>
    <hyperlink ref="D534" r:id="rId733" display="https://www.facebook.com/C%C3%B4ng-an-x%C3%A3-%C4%90%E1%BB%93ng-L%E1%BA%A1c-115790537418685/"/>
    <hyperlink ref="D532" r:id="rId734" display="https://www.facebook.com/C%C3%B4ng-an-x%C3%A3-%C4%90%E1%BB%93ng-Kh%C3%AA-107070298123008/"/>
    <hyperlink ref="D530" r:id="rId735" display="https://www.facebook.com/C%C3%B4ng-an-x%C3%A3-%C4%90%E1%BB%93ng-K%E1%BB%B3-huy%E1%BB%87n-Y%C3%AAn-Th%E1%BA%BF-105683184663037/"/>
    <hyperlink ref="D528" r:id="rId736" display="https://www.facebook.com/C%C3%B4ng-an-x%C3%A3-%C4%90%E1%BB%93ng-H%C6%B0%E1%BB%9Bng-101029485623498/"/>
    <hyperlink ref="D526" r:id="rId737" display="https://www.facebook.com/C%C3%B4ng-An-X%C3%A3-%C4%90%E1%BB%92NG-PH%C3%9A-110190411391092"/>
    <hyperlink ref="D524" r:id="rId738" display="https://www.facebook.com/C%C3%B4ng-an-x%C3%A3-%C4%90%E1%BB%8Bnh-Trung-101724568800978/"/>
    <hyperlink ref="D522" r:id="rId739" display="https://www.facebook.com/C%C3%B4ng-An-X%C3%A3-%C4%90%E1%BB%8Bnh-Th%C3%A0nh-100444625263894/"/>
    <hyperlink ref="D520" r:id="rId740" display="https://www.facebook.com/C%C3%B4ng-an-x%C3%A3-%C4%90%E1%BB%8Bnh-T%C4%83ng-103849308188484/"/>
    <hyperlink ref="D518" r:id="rId741" display="https://www.facebook.com/C%C3%B4ng-An-X%C3%A3-%C4%90%E1%BB%8Bnh-T%C3%A2n-102194095641763/"/>
    <hyperlink ref="D516" r:id="rId742" display="https://www.facebook.com/C%C3%B4ng-an-x%C3%A3-%C4%90%E1%BB%8Bnh-Long-huy%E1%BB%87n-Y%C3%AAn-%C4%90%E1%BB%8Bnh-t%E1%BB%89nh-Thanh-Ho%C3%A1-113355950492932/"/>
    <hyperlink ref="D514" r:id="rId743" display="https://www.facebook.com/C%C3%B4ng-an-x%C3%A3-%C4%90%E1%BB%8Bnh-Li%C3%AAn-C%C3%B4ng-an-huy%E1%BB%87n-Y%C3%AAn-%C4%90%E1%BB%8Bnh-102458075282715/"/>
    <hyperlink ref="D512" r:id="rId744" display="https://www.facebook.com/C%C3%B4ng-an-x%C3%A3-%C4%90%E1%BB%8Bnh-Ho%C3%A0-103940354830351/ "/>
    <hyperlink ref="D510" r:id="rId745" display="https://www.facebook.com/C%C3%B4ng-an-x%C3%A3-%C4%90%E1%BB%8Bnh-H%C6%B0ng-huy%E1%BB%87n-Y%C3%AAn-%C4%90%E1%BB%8Bnh-103291525751856/"/>
    <hyperlink ref="D508" r:id="rId746" display="https://www.facebook.com/C%C3%B4ng-an-x%C3%A3-%C4%90%E1%BB%8Bnh-C%C6%B0-107936734424531/"/>
    <hyperlink ref="D506" r:id="rId747" display="https://www.facebook.com/C%C3%B4ng-An-x%C3%A3-%C4%90%E1%BB%8Bnh-B%C3%ACnh-Y%C3%AAn-%C4%90%E1%BB%8Bnh-Thanh-Ho%C3%A1-102848249138011/"/>
    <hyperlink ref="D504" r:id="rId748" display="https://www.facebook.com/C%C3%B4ng-an-x%C3%A3-%C4%90%E1%BA%B7ng-L%E1%BB%85-huy%E1%BB%87n-%C3%82n-Thi-t%E1%BB%89nh-H%C6%B0ng-Y%C3%AAn-105633818257814/"/>
    <hyperlink ref="D502" r:id="rId749" display="https://www.facebook.com/C%C3%B4ng-An-X%C3%A3-%C4%90%E1%BA%A1o-Vi%E1%BB%87n-huy%E1%BB%87n-Y%C3%AAn-S%C6%A1n-Tuy%C3%AAn-Quang-102100812099968/"/>
    <hyperlink ref="D500" r:id="rId750" display="https://www.facebook.com/C%C3%B4ng-an-x%C3%A3-%C4%90%E1%BA%A1-KN%C3%A0ng-%C4%90am-R%C3%B4ng-L%C3%A2m-%C4%90%E1%BB%93ng-100187495843705/"/>
    <hyperlink ref="D498" r:id="rId751" display="https://www.facebook.com/C%C3%B4ng-an-x%C3%A3-%C4%90%E1%BA%A1i-Xu%C3%A2n-239015531357296/"/>
    <hyperlink ref="D496" r:id="rId752" display="https://www.facebook.com/C%C3%B4ng-an-x%C3%A3-%C4%90%E1%BA%A1i-Th%C3%A0nh-huy%E1%BB%87n-Hi%E1%BB%87p-Ho%C3%A0-114082143761154/"/>
    <hyperlink ref="D494" r:id="rId753" display="https://www.facebook.com/C%C3%B4ng-an-x%C3%A3-%C4%90%E1%BA%A1i-T%E1%BA%ADp-huy%E1%BB%87n-Kho%C3%A1i-Ch%C3%A2u-t%E1%BB%89nh-H%C6%B0ng-Y%C3%AAn-105461755542333/"/>
    <hyperlink ref="D492" r:id="rId754" display="https://www.facebook.com/C%C3%B4ng-an-x%C3%A3-%C4%90%E1%BA%A1i-S%C6%A1n-107280262049000/"/>
    <hyperlink ref="D490" r:id="rId755" display="https://www.facebook.com/C%C3%B4ng-an-x%C3%A3-%C4%90%E1%BA%A1i-S%C6%A1n-106090354961717/"/>
    <hyperlink ref="D488" r:id="rId756" display="https://www.facebook.com/C%C3%B4ng-An-X%C3%A3-%C4%90%E1%BA%A1i-S%C6%A1n-%C4%90%C3%B4-L%C6%B0%C6%A1ng-Ngh%E1%BB%87-An-n%C4%83m-2021-107126994853744/"/>
    <hyperlink ref="D486" r:id="rId757" display="https://www.facebook.com/C%C3%B4ng-an-x%C3%A3-%C4%90%E1%BA%A1i-S%C6%A1n-%C4%90%C3%B4-L%C6%B0%C6%A1ng-Ngh%E1%BB%87-An-102031518219116/"/>
    <hyperlink ref="D484" r:id="rId758" display="https://www.facebook.com/C%C3%B4ng-an-x%C3%A3-%C4%90%E1%BA%A1i-Ph%E1%BA%A1m-112321950903318/"/>
    <hyperlink ref="D482" r:id="rId759" display="https://www.facebook.com/C%C3%B4ng-an-x%C3%A3-%C4%90%E1%BA%A1i-Ph%C3%A1c-101238538790824/"/>
    <hyperlink ref="D480" r:id="rId760" display="https://www.facebook.com/C%C3%B4ng-an-x%C3%A3-%C4%90%E1%BA%A1i-Lai-Gia-B%C3%ACnh-B%E1%BA%AFc-Ninh-109055941624130/"/>
    <hyperlink ref="D478" r:id="rId761" display="https://www.facebook.com/C%C3%B4ng-an-x%C3%A3-%C4%90%E1%BA%A1i-L%E1%BB%8Bch-104571141726125/"/>
    <hyperlink ref="D476" r:id="rId762" display="https://www.facebook.com/C%C3%B4ng-an-x%C3%A3-%C4%90%E1%BA%A1i-Ho%C3%A1-huy%E1%BB%87n-T%C3%A2n-Y%C3%AAn-t%E1%BB%89nh-B%E1%BA%AFc-Giang-102684511640663/"/>
    <hyperlink ref="D474" r:id="rId763" display="https://www.facebook.com/C%C3%B4ng-an-x%C3%A3-%C4%90%E1%BA%A1i-Hi%E1%BB%87p-103092992172656/"/>
    <hyperlink ref="D472" r:id="rId764" display="https://www.facebook.com/C%C3%B4ng-an-x%C3%A3-%C4%90%E1%BA%A1i-B%E1%BA%A3n-huy%E1%BB%87n-An-D%C6%B0%C6%A1ng-Tp-H%E1%BA%A3i-Ph%C3%B2ng-584623255564017/"/>
    <hyperlink ref="D470" r:id="rId765" display="https://www.facebook.com/C%C3%B4ng-an-x%C3%A3-%C4%90%E1%BA%A1i-%C4%90%E1%BB%A9c-108933468103931/"/>
    <hyperlink ref="D468" r:id="rId766" display="https://www.facebook.com/C%C3%B4ng-an-x%C3%A3-%C4%90%E1%BA%A1i-%C4%90%E1%BB%93ng-Ti%C3%AAn-Du-B%E1%BA%AFc-Ninh-103452905654328/"/>
    <hyperlink ref="D466" r:id="rId767" display="https://www.facebook.com/C%C3%B4ng-an-x%C3%A3-%C4%90%E1%BA%A1i-%C4%90%E1%BB%93ng-106612551375669/"/>
    <hyperlink ref="D464" r:id="rId768" display="https://www.facebook.com/C%C3%B4ng-an-x%C3%A3-%C4%90%C4%83ng-H%C6%B0ng-Ph%C6%B0%E1%BB%9Bc-Ch%E1%BB%A3-G%E1%BA%A1o-Ti%E1%BB%81n-Giang-102215935889583/"/>
    <hyperlink ref="D462" r:id="rId769" display="https://www.facebook.com/C%C3%B4ng-an-x%C3%A3-%C4%90%C4%83ng-H%C3%A0-105505252191498/"/>
    <hyperlink ref="D460" r:id="rId770" display="https://www.facebook.com/C%C3%B4ng-an-x%C3%A3-%C4%90%C4%83k-Tr%C4%83m-112355237772144/"/>
    <hyperlink ref="D458" r:id="rId771" display="https://www.facebook.com/C%C3%B4ng-an-x%C3%A3-%C4%90%C4%83k-Tr%C3%B4i-Huy%E1%BB%87n-Mang-Yang-T%E1%BB%89nh-Gia-Lai-103966728346344/"/>
    <hyperlink ref="D456" r:id="rId772" display="https://www.facebook.com/C%C3%B4ng-An-X%C3%A3-%C4%90%C4%83k-T%E1%BB%9D-Kan-109646808474076/"/>
    <hyperlink ref="D454" r:id="rId773" display="https://www.facebook.com/C%C3%B4ng-An-x%C3%A3-%C4%90%C4%83k-T%C6%A1-Pang-105189532257842/"/>
    <hyperlink ref="D452" r:id="rId774" display="https://www.facebook.com/C%C3%B4ng-an-x%C3%A3-%C4%90%C4%83k-Sao-103982162379605/"/>
    <hyperlink ref="D450" r:id="rId775" display="https://www.facebook.com/C%C3%B4ng-an-x%C3%A3-%C4%90%C4%83k-P%C3%A9k-%C4%90%C4%83k-Glei-Kon-Tum-105753624938907/"/>
    <hyperlink ref="D448" r:id="rId776" display="https://www.facebook.com/C%C3%B4ng-an-x%C3%A3-%C4%90%C4%83k-Nhoong-100348549010418/"/>
    <hyperlink ref="D446" r:id="rId777" display="https://www.facebook.com/C%C3%B4ng-an-x%C3%A3-%C4%90%C4%83k-N%C3%AAn-106733011597698/"/>
    <hyperlink ref="D444" r:id="rId778" display="https://www.facebook.com/C%C3%B4ng-an-x%C3%A3-%C4%90%C4%83k-M%C3%B4n-103632661474231/"/>
    <hyperlink ref="D442" r:id="rId779" display="https://www.facebook.com/C%C3%B4ng-an-x%C3%A3-%C4%90%C4%83k-Djr%C4%83ng-huy%E1%BB%87n-Mang-Yang-100781235607417/"/>
    <hyperlink ref="D440" r:id="rId780" display="https://www.facebook.com/C%C3%B4ng-an-x%C3%A3-%C4%90%C4%83k-Choong-103061142460489/"/>
    <hyperlink ref="D438" r:id="rId781" display="https://www.facebook.com/C%C3%B4ng-an-x%C3%A3-%C4%90%C4%83k-Bukso-107898037613791/"/>
    <hyperlink ref="D436" r:id="rId782" display="https://www.facebook.com/C%C3%B4ng-an-x%C3%A3-%C4%90%C4%83k-%C6%A0-huy%E1%BB%87n-B%C3%B9-Gia-M%E1%BA%ADp-t%E1%BB%89nh-B%C3%ACnh-Ph%C6%B0%E1%BB%9Bc-108903478349194/"/>
    <hyperlink ref="D434" r:id="rId783" display="https://www.facebook.com/C%C3%B4ng-An-X%C3%A3-%C4%90%C3%B4ng-Y%C3%AAn-104371528562343/"/>
    <hyperlink ref="D432" r:id="rId784" display="https://www.facebook.com/C%C3%B4ng-an-x%C3%A3-%C4%90%C3%B4ng-Xuy%C3%AAn-Ninh-Giang-H%E1%BA%A3i-D%C6%B0%C6%A1ng-108557504926272/"/>
    <hyperlink ref="D430" r:id="rId785" display="https://www.facebook.com/C%C3%B4ng-an-x%C3%A3-%C4%90%C3%B4ng-Th%E1%BB%8D-109408308225119"/>
    <hyperlink ref="D428" r:id="rId786" display="https://www.facebook.com/C%C3%B4ng-an-x%C3%A3-%C4%90%C3%B4ng-Sang-huy%E1%BB%87n-M%E1%BB%99c-Ch%C3%A2u-103769431827323/"/>
    <hyperlink ref="D426" r:id="rId787" display="https://www.facebook.com/C%C3%B4ng-an-x%C3%A3-%C4%90%C3%B4ng-Ninh-Huy%E1%BB%87n-Kho%C3%A1i-Ch%C3%A2u-T%E1%BB%89nh-H%C6%B0ng-Y%C3%AAn-106240448340951/"/>
    <hyperlink ref="D424" r:id="rId788" display="https://www.facebook.com/C%C3%B4ng-an-x%C3%A3-%C4%90%C3%B4ng-Ho%C3%A0-Hi%E1%BB%87p-109842921519293/"/>
    <hyperlink ref="D422" r:id="rId789" display="https://www.facebook.com/C%C3%B4ng-An-x%C3%A3-%C4%90%C3%B4ng-Ho%C3%A0-Ch%C3%A2u-Th%C3%A0nh-t%E1%BB%89nh-Ti%E1%BB%81n-Giang-104489875245922/"/>
    <hyperlink ref="D420" r:id="rId790" display="https://www.facebook.com/C%C3%B4ng-An-X%C3%A3-%C4%90%C3%B4ng-H%E1%BB%A3p-105465788505703/"/>
    <hyperlink ref="D418" r:id="rId791" display="https://www.facebook.com/C%C3%B4ng-an-x%C3%A3-%C4%90%C3%B4ng-H%E1%BA%A3i-100506112352939/"/>
    <hyperlink ref="D416" r:id="rId792" display="https://www.facebook.com/C%C3%B4ng-an-x%C3%A3-%C4%90%C3%B4ng-Cu%C3%B4ng-102277398674332"/>
    <hyperlink ref="D414" r:id="rId793" display="https://www.facebook.com/C%C3%B4ng-an-x%C3%A3-%C4%90%C3%B4ng-C%C6%B0%E1%BB%9Dng-101479555577269/"/>
    <hyperlink ref="D412" r:id="rId794" display="https://www.facebook.com/C%C3%B4ng-an-x%C3%A3-%C4%90%C3%B4ng-C%C3%A1c-132055679053910"/>
    <hyperlink ref="D410" r:id="rId795" display="https://www.facebook.com/C%C3%B4ng-an-x%C3%A3-%C4%90%C3%B4ng-B%E1%BA%AFc-105307955058742/"/>
    <hyperlink ref="D408" r:id="rId796" display="https://www.facebook.com/C%C3%B4ng-an-x%C3%A3-%C4%90%C3%B4ng-%C4%90%E1%BB%99ng-117042683937987/"/>
    <hyperlink ref="D406" r:id="rId797" display="https://www.facebook.com/C%C3%B4ng-an-x%C3%A3-%C4%90%C3%ACnh-T%E1%BB%95-Thu%E1%BA%ADn-Th%C3%A0nh-B%E1%BA%AFc-Ninh-107106255028305/"/>
    <hyperlink ref="D404" r:id="rId798" display="https://www.facebook.com/C%C3%B4ng-an-x%C3%A3-%C4%90%C3%ACnh-Ph%C3%B9ng-huy%E1%BB%87n-B%E1%BA%A3o-L%E1%BA%A1c-t%E1%BB%89nh-Cao-B%E1%BA%B1ng-110055781416932/"/>
    <hyperlink ref="D402" r:id="rId799" display="https://www.facebook.com/C%C3%B4ng-an-x%C3%A3-%C4%90%C3%AA-Ar-huy%E1%BB%87n-Mang-Yang-t%E1%BB%89nh-Gia-Lai-108891700860018/"/>
    <hyperlink ref="D400" r:id="rId800" display="https://www.facebook.com/C%C3%B4ng-an-x%C3%A3-%C4%90%C3%A1-%C4%90%E1%BB%8F-huy%E1%BB%87n-Ph%C3%B9-Y%C3%AAn-t%E1%BB%89nh-S%C6%A1n-La-103472988639000/"/>
    <hyperlink ref="D398" r:id="rId801" display="https://www.facebook.com/C%C3%B4ng-an-x%C3%A3-%C4%90%C3%A0-S%C6%A1n-102616944930262/"/>
    <hyperlink ref="D396" r:id="rId802" display="https://www.facebook.com/C%C3%B4ng-an-x%C3%A3-%C4%90%C3%A0o-X%C3%A1-huy%E1%BB%87n-Ph%C3%BA-B%C3%ACnh-t%E1%BB%89nh-Th%C3%A1i-Nguy%C3%AAn-116950237260799/"/>
    <hyperlink ref="D394" r:id="rId803" display="https://www.facebook.com/C%C3%B4ng-an-X%C3%A3-%C4%90%C3%A0o-Vi%C3%AAn-Huy%E1%BB%87n-Qu%E1%BA%BF-V%C3%B5-108141921605940/"/>
    <hyperlink ref="D392" r:id="rId804" display="https://www.facebook.com/C%C3%B4ng-An-x%C3%A3-%C3%9Ac-K%E1%BB%B3-huy%E1%BB%87n-Ph%C3%BA-B%C3%ACnh-t%E1%BB%89nh-Th%C3%A1i-Nguy%C3%AAn-101203542519864/"/>
    <hyperlink ref="D390" r:id="rId805" display="https://www.facebook.com/C%C3%B4ng-an-x%C3%A3-%C3%94ng-%C4%90%C3%ACnh-100254736094046/"/>
    <hyperlink ref="D388" r:id="rId806" display="https://www.facebook.com/C%C3%B4ng-an-x%C3%A3-%C3%89-T%C3%B2ng-148249814062768/"/>
    <hyperlink ref="D386" r:id="rId807" display="https://www.facebook.com/C%C3%B4ng-an-x%C3%A3-%C3%82u-L%C3%A2u-104298961763225/"/>
    <hyperlink ref="D384" r:id="rId808" display="https://www.facebook.com/C%C3%B4ng-an-x%C3%A3-%C3%82n-Ph%C3%BA-108887254061140/"/>
    <hyperlink ref="D382" r:id="rId809" display="https://www.facebook.com/C%C3%B4ng-an-x%C3%A3-%C3%82n-Ngh%C4%A9a-105551132196606/"/>
    <hyperlink ref="D380" r:id="rId810" display="https://www.facebook.com/C%C3%B4ng-an-x%C3%A3-%C3%82n-H%C3%B2a-Kim-S%C6%A1n-Ninh-B%C3%ACnh-110746101297502/"/>
    <hyperlink ref="D378" r:id="rId811" display="https://www.facebook.com/C%C3%B4ng-an-x%C3%A3-%C3%81i-Th%C6%B0%E1%BB%A3ng-101055615326328/"/>
    <hyperlink ref="D376" r:id="rId812" display="https://www.facebook.com/C%C3%B4ng-an-Tr%C3%A0-Gi%C3%A1c-106758278359412"/>
    <hyperlink ref="D374" r:id="rId813" display="https://www.facebook.com/C%C3%B4ng-an-tinh-l%C3%A0o-cai-167582290111168/"/>
    <hyperlink ref="D372" r:id="rId814" display="https://www.facebook.com/C%C3%B4ng-an-Thanh-Mi%E1%BB%87n-107061164813451/"/>
    <hyperlink ref="D370" r:id="rId815" display="https://www.facebook.com/C%C3%B4ng-an-Thanh-B%C3%ACnh-Th%E1%BB%8Bnh-102704371732464"/>
    <hyperlink ref="D368" r:id="rId816" display="https://www.facebook.com/C%C3%B4ng-an-th%E1%BB%8B-x%C3%A3-B%E1%BA%BFn-C%C3%A1t-256903301917450/"/>
    <hyperlink ref="D366" r:id="rId817" display="https://www.facebook.com/C%C3%B4ng-An-Th%E1%BB%8B-Tr%E1%BA%A5n-Y%C3%AAn-Th%E1%BA%BF-111422451051463/"/>
    <hyperlink ref="D364" r:id="rId818" display="https://www.facebook.com/C%C3%B4ng-An-Th%E1%BB%8B-Tr%E1%BA%A5n-V%C5%A9-Quang-H%C3%A0-T%C4%A9nh-106167967965275/"/>
    <hyperlink ref="D362" r:id="rId819" display="https://www.facebook.com/C%C3%B4ng-an-th%E1%BB%8B-tr%E1%BA%A5n-Th%E1%BA%AFng-huy%E1%BB%87n-Hi%E1%BB%87p-Ho%C3%A0-109097378236774/"/>
    <hyperlink ref="D360" r:id="rId820" display="https://www.facebook.com/C%C3%B4ng-an-th%E1%BB%8B-tr%E1%BA%A5n-Th%E1%BA%A1nh-Ph%C3%BA-Th%E1%BA%A1nh-Ph%C3%BA-B%E1%BA%BFn-Tre-104777408517270/"/>
    <hyperlink ref="D358" r:id="rId821" display="https://www.facebook.com/C%C3%B4ng-an-Th%E1%BB%8B-tr%E1%BA%A5n-Tam-B%C3%ACnh-V%C4%A9nh-Long-102873612447918/"/>
    <hyperlink ref="D356" r:id="rId822" display="https://www.facebook.com/C%C3%B4ng-an-th%E1%BB%8B-tr%E1%BA%A5n-T%C3%A2n-An-Y%C3%AAn-Dung-B%E1%BA%AFc-Giang-109451621290187/"/>
    <hyperlink ref="D354" r:id="rId823" display="https://www.facebook.com/C%C3%B4ng-an-th%E1%BB%8B-tr%E1%BA%A5n-T%C3%A0-L%C3%B9ng-100719642203302/"/>
    <hyperlink ref="D352" r:id="rId824" display="https://www.facebook.com/C%C3%B4ng-An-Th%E1%BB%8B-Tr%E1%BA%A5n-S%C6%A1n-L%C6%B0-113841343592858/"/>
    <hyperlink ref="D350" r:id="rId825" display="https://www.facebook.com/C%C3%B4ng-an-th%E1%BB%8B-tr%E1%BA%A5n-Qu%E1%BB%B3-H%E1%BB%A3p-huy%E1%BB%87n-Qu%E1%BB%B3-H%E1%BB%A3p-102821655392434/"/>
    <hyperlink ref="D348" r:id="rId826" display="https://www.facebook.com/C%C3%B4ng-an-Th%E1%BB%8B-tr%E1%BA%A5n-Qu%E1%BA%A3ng-Uy%C3%AAn-Qu%E1%BA%A3ng-Ho%C3%A0-Cao-B%E1%BA%B1ng-105803475009702/"/>
    <hyperlink ref="D346" r:id="rId827" display="https://www.facebook.com/C%C3%B4ng-an-Th%E1%BB%8B-Tr%E1%BA%A5n-Ph%E1%BB%91-M%E1%BB%9Bi-Qu%E1%BA%BF-V%C3%B5-B%E1%BA%AFc-Ninh-100423775722449/"/>
    <hyperlink ref="D344" r:id="rId828" display="https://www.facebook.com/C%C3%B4ng-an-th%E1%BB%8B-tr%E1%BA%A5n-Ph%C3%B9-Y%C3%AAn-huy%E1%BB%87n-Ph%C3%B9-Y%C3%AAn-t%E1%BB%89nh-S%C6%A1n-La-105344868447628/"/>
    <hyperlink ref="D342" r:id="rId829" display="https://www.facebook.com/C%C3%B4ng-an-th%E1%BB%8B-tr%E1%BA%A5n-Ph%C3%A1t-Di%E1%BB%87m-155755506582015/"/>
    <hyperlink ref="D340" r:id="rId830" display="https://www.facebook.com/C%C3%B4ng-an-Th%E1%BB%8B-tr%E1%BA%A5n-Nham-Bi%E1%BB%81n-Y%C3%AAn-D%C5%A9ng-107804837772231/"/>
    <hyperlink ref="D338" r:id="rId831" display="https://www.facebook.com/C%C3%B4ng-an-Th%E1%BB%8B-Tr%E1%BA%A5n-N%C3%B4ng-Tr%C6%B0%E1%BB%9Dng-Th%C3%A1i-B%C3%ACnh-101296575911402/"/>
    <hyperlink ref="D336" r:id="rId832" display="https://www.facebook.com/C%C3%B4ng-an-th%E1%BB%8B-tr%E1%BA%A5n-N%C3%B4ng-C%E1%BB%91ng-851239124970021/"/>
    <hyperlink ref="D334" r:id="rId833" display="https://www.facebook.com/C%C3%B4ng-an-th%E1%BB%8B-tr%E1%BA%A5n-M%E1%BA%ADu-A-106765354481629"/>
    <hyperlink ref="D332" r:id="rId834" display="https://www.facebook.com/C%C3%B4ng-an-th%E1%BB%8B-tr%E1%BA%A5n-Long-Th%C3%A0nh-111848231147483/"/>
    <hyperlink ref="D330" r:id="rId835" display="https://www.facebook.com/C%C3%B4ng-an-Th%E1%BB%8B-tr%E1%BA%A5n-L%C3%A2m-%C3%9D-Y%C3%AAn-Nam-%C4%90%E1%BB%8Bnh-109562864746344/"/>
    <hyperlink ref="D328" r:id="rId836" display="https://www.facebook.com/C%C3%B4ng-An-Th%E1%BB%8B-tr%E1%BA%A5n-Ki%E1%BA%BFn-Giang-102930845430746/"/>
    <hyperlink ref="D326" r:id="rId837" display="https://www.facebook.com/C%C3%B4ng-an-Th%E1%BB%8B-tr%E1%BA%A5n-Kho%C3%A1i-Ch%C3%A2u-huy%E1%BB%87n-Kho%C3%A1i-Ch%C3%A2u-108051888601955"/>
    <hyperlink ref="D324" r:id="rId838" display="https://www.facebook.com/C%C3%B4ng-an-Th%E1%BB%8B-Tr%E1%BA%A5n-Kho%C3%A1i-Ch%C3%A2u-107414958225786"/>
    <hyperlink ref="D322" r:id="rId839" display="https://www.facebook.com/C%C3%B4ng-an-th%E1%BB%8B-tr%E1%BA%A5n-Ho%C3%A0-B%C3%ACnh-1-103653521135853/"/>
    <hyperlink ref="D320" r:id="rId840" display="https://www.facebook.com/C%C3%B4ng-an-th%E1%BB%8B-tr%E1%BA%A5n-H%C6%B0ng-Ho%C3%A1-Tam-N%C3%B4ng-Ph%C3%BA-Th%E1%BB%8D-104105945320050/"/>
    <hyperlink ref="D318" r:id="rId841" display="https://www.facebook.com/C%C3%B4ng-an-th%E1%BB%8B-tr%E1%BA%A5n-H%C6%B0%C6%A1ng-S%C6%A1n-huy%E1%BB%87n-Ph%C3%BA-B%C3%ACnh-t%E1%BB%89nh-Th%C3%A1i-Nguy%C3%AAn-102001732350819/"/>
    <hyperlink ref="D316" r:id="rId842" display="https://www.facebook.com/C%C3%B4ng-an-Th%E1%BB%8B-tr%E1%BA%A5n-Gia-L%E1%BB%99c-huy%E1%BB%87n-Gia-L%E1%BB%99c-t%E1%BB%89nh-H%E1%BA%A3i-D%C6%B0%C6%A1ng-109059181474145/"/>
    <hyperlink ref="D314" r:id="rId843" display="https://www.facebook.com/C%C3%B4ng-an-th%E1%BB%8B-tr%E1%BA%A5n-Ch%C3%A2u-H%C6%B0ng-V%C4%A9nh-L%E1%BB%A3i-B%E1%BA%A1c-Li%C3%AAu-106132235497196/"/>
    <hyperlink ref="D312" r:id="rId844" display="https://www.facebook.com/C%C3%B4ng-an-Th%E1%BB%8B-tr%E1%BA%A5n-C%E1%BB%95-Ph%C3%BAc-Tr%E1%BA%A5n-Y%C3%AAn-Y%C3%AAn-B%C3%A1i-103089258549566/"/>
    <hyperlink ref="D310" r:id="rId845" display="https://www.facebook.com/C%C3%B4ng-an-th%E1%BB%8B-tr%E1%BA%A5n-C%E1%BB%95-L%E1%BB%85-105453061786233/"/>
    <hyperlink ref="D308" r:id="rId846" display="https://www.facebook.com/C%C3%B4ng-an-th%E1%BB%8B-tr%E1%BA%A5n-Ba-H%C3%A0ng-%C4%90%E1%BB%93i-L%E1%BA%A1c-Thu%E1%BB%B7-Ho%C3%A0-B%C3%ACnh-101321345618369/"/>
    <hyperlink ref="D306" r:id="rId847" display="https://www.facebook.com/C%C3%B4ng-An-Th%E1%BB%8B-Tr%E1%BA%A5n-B%C3%A1t-X%C3%A1t-100432839297512/"/>
    <hyperlink ref="D304" r:id="rId848" display="https://www.facebook.com/C%C3%B4ng-an-th%E1%BB%8B-tr%E1%BA%A5n-An-Ch%C3%A2u-S%C6%A1n-%C4%90%E1%BB%99ng-B%E1%BA%AFc-Giang-102451192202511/"/>
    <hyperlink ref="D302" r:id="rId849" display="https://www.facebook.com/C%C3%B4ng-an-th%E1%BB%8B-tr%E1%BA%A5n-%C4%90%C3%B4ng-Ph%C3%BA-104100848350976/"/>
    <hyperlink ref="D300" r:id="rId850" display="https://www.facebook.com/C%C3%B4ng-an-th%C3%A0nh-ph%E1%BB%91-Vi%E1%BB%87t-Tr%C3%AC-108983318151065/"/>
    <hyperlink ref="D298" r:id="rId851" display="https://www.facebook.com/C%C3%B4ng-an-th%C3%A0nh-ph%E1%BB%91-Th%E1%BB%A7-%C4%90%E1%BB%A9c-104706848388040/"/>
    <hyperlink ref="D296" r:id="rId852" display="https://www.facebook.com/C%C3%B4ng-an-th%C3%A0nh-ph%E1%BB%91-Tam-%C4%90i%E1%BB%87p-100761968338681/"/>
    <hyperlink ref="D294" r:id="rId853" display="https://www.facebook.com/C%C3%B4ng-an-th%C3%A0nh-ph%E1%BB%91-T%E1%BB%AB-S%C6%A1n-100882235755259/"/>
    <hyperlink ref="D292" r:id="rId854" display="https://www.facebook.com/C%C3%B4ng-an-Th%C3%A0nh-Ph%E1%BB%91-Nha-Trang-106794658275452/"/>
    <hyperlink ref="D290" r:id="rId855" display="https://www.facebook.com/C%C3%B4ng-An-Th%C3%A0nh-Ph%E1%BB%91-H%E1%BB%93-Ch%C3%AD-Minh-101784465557101/"/>
    <hyperlink ref="D288" r:id="rId856" display="https://www.facebook.com/C%C3%B4ng-an-Th%C3%A0nh-Ph%E1%BB%91-H%E1%BB%93-Ch%C3%AD-Minh-100906212559919/"/>
    <hyperlink ref="D286" r:id="rId857" display="https://www.facebook.com/C%C3%B4ng-An-Th%C3%A0nh-Ph%E1%BB%91-H%C6%B0ng-Y%C3%AAn-112914690056382/"/>
    <hyperlink ref="D284" r:id="rId858" display="https://www.facebook.com/C%C3%B4ng-an-th%C3%A0nh-ph%E1%BB%91-C%E1%BA%A7n-Th%C6%A1-100960564919692/"/>
    <hyperlink ref="D282" r:id="rId859" display="https://www.facebook.com/C%C3%B4ng-an-th%C3%A0nh-ph%E1%BB%91-C%E1%BA%A7n-Th%C6%A1-100498832503230/"/>
    <hyperlink ref="D280" r:id="rId860" display="https://www.facebook.com/C%C3%B4ng-an-th%C3%A0nh-ph%E1%BB%91-%C4%90%E1%BB%93ng-H%E1%BB%9Bi-108419134889211/"/>
    <hyperlink ref="D278" r:id="rId861" display="https://www.facebook.com/C%C3%B4ng-An-T%E1%BB%89nh-Ph%C3%BA-Y%C3%AAn-737626292968465/"/>
    <hyperlink ref="D276" r:id="rId862" display="https://www.facebook.com/C%C3%B4ng-An-T%E1%BB%89nh-Nam-%C4%90%E1%BB%8Bnh-294156220765890/"/>
    <hyperlink ref="D274" r:id="rId863" display="https://www.facebook.com/C%C3%B4ng-An-T%E1%BB%89nh-Nam-%C4%90%E1%BB%8Bnh-106270728497385/"/>
    <hyperlink ref="D272" r:id="rId864" display="https://www.facebook.com/C%C3%B4ng-An-T%E1%BB%89nh-Kh%C3%A1nh-H%C3%B2a-289136384558745/"/>
    <hyperlink ref="D270" r:id="rId865" display="https://www.facebook.com/C%C3%B4ng-an-t%E1%BB%89nh-H%E1%BA%A3i-D%C6%B0%C6%A1ng-433992556624656/"/>
    <hyperlink ref="D268" r:id="rId866" display="https://www.facebook.com/C%C3%B4ng-an-t%E1%BB%89nh-H%E1%BA%A3i-D%C6%B0%C6%A1ng-105657467768528/"/>
    <hyperlink ref="D266" r:id="rId867" display="https://www.facebook.com/C%C3%B4ng-an-t%E1%BB%89nh-H%C3%A0-T%C4%A9nh-527919870719950/"/>
    <hyperlink ref="D264" r:id="rId868" display="https://www.facebook.com/C%C3%B4ng-An-T%E1%BB%89nh-B%E1%BA%AFc-Ninh-327933048005632/"/>
    <hyperlink ref="D262" r:id="rId869" display="https://www.facebook.com/C%C3%B4ng-An-T%E1%BB%89nh-B%E1%BA%A1c-Li%C3%AAu-762123513824855/"/>
    <hyperlink ref="D260" r:id="rId870" display="https://www.facebook.com/C%C3%B4ng-an-t%E1%BB%89nh-B%C3%ACnh-Ph%C6%B0%E1%BB%9Bc-108351091489126/"/>
    <hyperlink ref="D258" r:id="rId871" display="https://www.facebook.com/C%C3%B4ng-An-T%E1%BB%89nh-B%C3%A0-R%E1%BB%8Ba-V%C5%A9ng-T%C3%A0u-109939814796938/"/>
    <hyperlink ref="D256" r:id="rId872" display="https://www.facebook.com/C%C3%B4ng-an-t%E1%BB%89nh-%C4%90%C4%83k-L%C4%83k-111782371278672/"/>
    <hyperlink ref="D254" r:id="rId873" display="https://www.facebook.com/C%C3%B4ng-an-T%C3%A2y-Ninh-115169753659395/"/>
    <hyperlink ref="D252" r:id="rId874" display="https://www.facebook.com/C%C3%B4ng-an-ph%C6%B0%E1%BB%9Dng-Y%C3%AAn-Th%E1%BB%8Bnh-TpY%C3%AAn-B%C3%A1i-101804662020734/"/>
    <hyperlink ref="D250" r:id="rId875" display="https://www.facebook.com/C%C3%B4ng-an-ph%C6%B0%E1%BB%9Dng-Y%C3%AAn-B%E1%BA%AFc-th%E1%BB%8B-x%C3%A3-Duy-Ti%C3%AAn-102124532424809/"/>
    <hyperlink ref="D248" r:id="rId876" display="https://www.facebook.com/C%C3%B4ng-an-ph%C6%B0%E1%BB%9Dng-Xu%C3%A2n-Th%C3%A0nh-C%C3%B4ng-an-Th%E1%BB%8B-x%C3%A3-S%C3%B4ng-C%E1%BA%A7u-103851928373669/"/>
    <hyperlink ref="D246" r:id="rId877" display="https://www.facebook.com/C%C3%B4ng-an-ph%C6%B0%E1%BB%9Dng-Xu%C3%A2n-L%C3%A2m-104263971692674/"/>
    <hyperlink ref="D244" r:id="rId878" display="https://www.facebook.com/C%C3%B4ng-an-ph%C6%B0%E1%BB%9Dng-V%E1%BA%A1n-An-TP-B%E1%BA%AFc-Ninh-107983878339200/"/>
    <hyperlink ref="D242" r:id="rId879" display="https://www.facebook.com/C%C3%B4ng-an-Ph%C6%B0%E1%BB%9Dng-V%C5%A9-Ninh-th%C3%A0nh-ph%E1%BB%91-B%E1%BA%AFc-Ninh-110333301507670/"/>
    <hyperlink ref="D240" r:id="rId880" display="https://www.facebook.com/C%C3%B4ng-an-ph%C6%B0%E1%BB%9Dng-Trung-S%C6%A1n-TP-S%E1%BA%A7m-S%C6%A1n-104678961412422"/>
    <hyperlink ref="D238" r:id="rId881" display="https://www.facebook.com/C%C3%B4ng-an-ph%C6%B0%E1%BB%9Dng-Tr%E1%BA%A7n-Ph%C3%BA-Th%C3%A0nh-ph%E1%BB%91-H%C3%A0-T%C4%A9nh-635159100438224/"/>
    <hyperlink ref="D236" r:id="rId882" display="https://www.facebook.com/C%C3%B4ng-an-ph%C6%B0%E1%BB%9Dng-Tr%E1%BA%A7n-H%C6%B0ng-%C4%90%E1%BA%A1o-TpPh%E1%BB%A7-L%C3%BD-H%C3%A0-Nam-101673715891510/"/>
    <hyperlink ref="D234" r:id="rId883" display="https://www.facebook.com/C%C3%B4ng-an-ph%C6%B0%E1%BB%9Dng-Tr%C6%B0ng-V%C6%B0%C6%A1ng-TP-Th%C3%A1i-Nguy%C3%AAn-102017652212240/"/>
    <hyperlink ref="D232" r:id="rId884" display="https://www.facebook.com/C%C3%B4ng-an-ph%C6%B0%E1%BB%9Dng-Tr%C6%B0%E1%BB%9Dng-An-Th%C3%A0nh-ph%E1%BB%91-V%C4%A9nh-Long-106950841703157/"/>
    <hyperlink ref="D230" r:id="rId885" display="https://www.facebook.com/C%C3%B4ng-an-ph%C6%B0%E1%BB%9Dng-Tr%C3%BAc-L%C3%A2m-101090811812976/"/>
    <hyperlink ref="D228" r:id="rId886" display="https://www.facebook.com/C%C3%B4ng-an-ph%C6%B0%E1%BB%9Dng-Thanh-Tr%C6%B0%E1%BB%9Dng-TP-%C4%90i%E1%BB%87n-Bi%C3%AAn-Ph%E1%BB%A7-106935438614925/"/>
    <hyperlink ref="D226" r:id="rId887" display="https://www.facebook.com/C%C3%B4ng-an-ph%C6%B0%E1%BB%9Dng-Thanh-B%C3%ACnh-th%C3%A0nh-ph%E1%BB%91-%C4%90i%E1%BB%87n-Bi%C3%AAn-Ph%E1%BB%A7-100238245636905/"/>
    <hyperlink ref="D224" r:id="rId888" display="https://www.facebook.com/C%C3%B4ng-an-ph%C6%B0%E1%BB%9Dng-Thanh-B%C3%ACnh-C%C3%B4ng-an-th%C3%A0nh-ph%E1%BB%91-%C4%90i%E1%BB%87n-Bi%C3%AAn-Ph%E1%BB%A7-106651594991500/"/>
    <hyperlink ref="D222" r:id="rId889" display="https://www.facebook.com/C%C3%B4ng-an-ph%C6%B0%E1%BB%9Dng-Th%E1%BB%91ng-Nh%E1%BA%A5t-TP-Pleiku-T-Gia-Lai-105653591384366/"/>
    <hyperlink ref="D220" r:id="rId890" display="https://www.facebook.com/C%C3%B4ng-an-Ph%C6%B0%E1%BB%9Dng-Th%E1%BB%8B-c%E1%BA%A7u-TP-B%E1%BA%AFc-Ninh-102535168843807/"/>
    <hyperlink ref="D218" r:id="rId891" display="https://www.facebook.com/C%C3%B4ng-an-ph%C6%B0%E1%BB%9Dng-Th%E1%BA%A5t-H%C3%B9ng-th%E1%BB%8B-x%C3%A3-Kinh-M%C3%B4n-t%E1%BB%89nh-H%E1%BA%A3i-D%C6%B0%C6%A1ng-134018742166134/"/>
    <hyperlink ref="D216" r:id="rId892" display="https://www.facebook.com/C%C3%B4ng-an-ph%C6%B0%E1%BB%9Dng-Th%E1%BA%A1ch-Qu%C3%BD-TP-H%C3%A0-T%C4%A9nh-118377483155562/"/>
    <hyperlink ref="D214" r:id="rId893" display="https://www.facebook.com/C%C3%B4ng-An-Ph%C6%B0%E1%BB%9Dng-T%C3%B4-Hi%E1%BB%87u-th%C3%A0nh-ph%E1%BB%91-S%C6%A1n-La-110493297897653/"/>
    <hyperlink ref="D212" r:id="rId894" display="https://www.facebook.com/C%C3%B4ng-An-Ph%C6%B0%E1%BB%9Dng-T%C3%B4-Ch%C3%A2u-109154695102403/"/>
    <hyperlink ref="D210" r:id="rId895" display="https://www.facebook.com/C%C3%B4ng-An-Ph%C6%B0%E1%BB%9Dng-T%C3%ADch-L%C6%B0%C6%A1ng-TP-Th%C3%A1i-Nguy%C3%AAn-105773278417912/"/>
    <hyperlink ref="D208" r:id="rId896" display="https://www.facebook.com/C%C3%B4ng-an-ph%C6%B0%E1%BB%9Dng-T%C3%A2y-S%C6%A1n-102334334996597/"/>
    <hyperlink ref="D206" r:id="rId897" display="https://www.facebook.com/C%C3%B4ng-an-ph%C6%B0%E1%BB%9Dng-T%C3%A2n-Quang-TP-Tuy%C3%AAn-Quang-113303841376959/"/>
    <hyperlink ref="D204" r:id="rId898" display="https://www.facebook.com/C%C3%B4ng-An-Ph%C6%B0%E1%BB%9Dng-T%C3%A2n-Ng%C3%A3i-TP-V%C4%A9nh-Long-208142627880457/"/>
    <hyperlink ref="D202" r:id="rId899" display="https://www.facebook.com/C%C3%B4ng-an-ph%C6%B0%E1%BB%9Dng-T%C3%A2n-H%C3%A0-TP-Tuy%C3%AAn-Quang-104549095146705/"/>
    <hyperlink ref="D200" r:id="rId900" display="https://www.facebook.com/C%C3%B4ng-An-ph%C6%B0%E1%BB%9Dng-T%C3%A2n-An-100927225164333/"/>
    <hyperlink ref="D198" r:id="rId901" display="https://www.facebook.com/C%C3%B4ng-an-Ph%C6%B0%E1%BB%9Dng-T%C3%A2n-%C4%90%E1%BB%8Bnh-B%E1%BA%BFn-C%C3%A1t-102860112043389/"/>
    <hyperlink ref="D196" r:id="rId902" display="https://www.facebook.com/C%C3%B4ng-an-Ph%C6%B0%E1%BB%9Dng-T%C3%A0o-Xuy%C3%AAn-TP-Thanh-H%C3%B3a-108656224335161/"/>
    <hyperlink ref="D194" r:id="rId903" display="https://www.facebook.com/C%C3%B4ng-an-ph%C6%B0%E1%BB%9Dng-S%C6%A1n-Phong-103200832395862"/>
    <hyperlink ref="D192" r:id="rId904" display="https://www.facebook.com/C%C3%B4ng-an-ph%C6%B0%E1%BB%9Dng-Quy%E1%BA%BFt-Th%E1%BA%AFng-th%C3%A0nh-ph%E1%BB%91-Lai-Ch%C3%A2u-t%E1%BB%89nh-Lai-Ch%C3%A2u-103601075748637/"/>
    <hyperlink ref="D190" r:id="rId905" display="https://www.facebook.com/C%C3%B4ng-an-Ph%C6%B0%E1%BB%9Dng-Quy%E1%BA%BFt-T%C3%A2m-th%C3%A0nh-ph%E1%BB%91-S%C6%A1n-La-106829958283366/"/>
    <hyperlink ref="D188" r:id="rId906" display="https://www.facebook.com/C%C3%B4ng-an-Ph%C6%B0%E1%BB%9Dng-Qu%E1%BA%A3ng-Vinh-TP-S%E1%BA%A7m-S%C6%A1n-100414988523709/"/>
    <hyperlink ref="D186" r:id="rId907" display="https://www.facebook.com/C%C3%B4ng-an-ph%C6%B0%E1%BB%9Dng-Qu%E1%BA%A3ng-Th%E1%BB%8Bnh-TP-Thanh-Ho%C3%A1-122377039632236"/>
    <hyperlink ref="D184" r:id="rId908" display="https://www.facebook.com/C%C3%B4ng-an-ph%C6%B0%E1%BB%9Dng-Qu%E1%BA%A3ng-Th%C3%A0nh-TP-Thanh-H%C3%B3a-115170173672420"/>
    <hyperlink ref="D182" r:id="rId909" display="https://www.facebook.com/C%C3%B4ng-an-ph%C6%B0%E1%BB%9Dng-Qu%E1%BA%A3ng-H%C6%B0ng-TP-Thanh-H%C3%B3a-106923235106201"/>
    <hyperlink ref="D180" r:id="rId910" display="https://www.facebook.com/C%C3%B4ng-an-ph%C6%B0%E1%BB%9Dng-Qu%E1%BA%A3ng-%C4%90%C3%B4ng-TP-Thanh-Ho%C3%A1-115295667008661/"/>
    <hyperlink ref="D178" r:id="rId911" display="https://www.facebook.com/C%C3%B4ng-an-ph%C6%B0%E1%BB%9Dng-Phan-Thi%E1%BA%BFt-TP-Tuy%C3%AAn-Quang-109341618005564/"/>
    <hyperlink ref="D176" r:id="rId912" display="https://www.facebook.com/C%C3%B4ng-an-ph%C6%B0%E1%BB%9Dng-Phan-%C4%90%C3%ACnh-Ph%C3%B9ng-111025591372785/"/>
    <hyperlink ref="D174" r:id="rId913" display="https://www.facebook.com/C%C3%B4ng-An-Ph%C6%B0%E1%BB%9Dng-Ph%E1%BA%A1m-Ng%C5%A9-L%C3%A3o-Th%C3%A0nh-Ph%E1%BB%91-H%E1%BA%A3i-D%C6%B0%C6%A1ng-106748004957175/"/>
    <hyperlink ref="D172" r:id="rId914" display="https://www.facebook.com/C%C3%B4ng-an-Ph%C6%B0%E1%BB%9Dng-Ph%C6%B0%E1%BB%9Bc-T%C3%A2n-115233670664408/"/>
    <hyperlink ref="D170" r:id="rId915" display="https://www.facebook.com/C%C3%B4ng-an-ph%C6%B0%E1%BB%9Dng-Ph%C6%B0%E1%BB%9Bc-Ho%C3%A0-101578788901008"/>
    <hyperlink ref="D168" r:id="rId916" display="https://www.facebook.com/C%C3%B4ng-an-ph%C6%B0%E1%BB%9Dng-Ph%C3%BA-X%C3%A1-TP-Th%C3%A1i-Nguy%C3%AAn-187987193298255/"/>
    <hyperlink ref="D166" r:id="rId917" display="https://www.facebook.com/C%C3%B4ng-an-ph%C6%B0%E1%BB%9Dng-Ph%C3%BA-T%C3%A2n-Th%C3%A0nh-ph%E1%BB%91-B%E1%BA%BFn-Tre-104193241925109/"/>
    <hyperlink ref="D164" r:id="rId918" display="https://www.facebook.com/C%C3%B4ng-an-Ph%C6%B0%E1%BB%9Dng-Ph%C3%BA-M%E1%BB%B9-101424445496025/"/>
    <hyperlink ref="D162" r:id="rId919" display="https://www.facebook.com/C%C3%B4ng-an-ph%C6%B0%E1%BB%9Dng-Ph%C3%BA-Kh%C6%B0%C6%A1ng-B%E1%BA%BFn-Tre-107752084893596/"/>
    <hyperlink ref="D160" r:id="rId920" display="https://www.facebook.com/C%C3%B4ng-an-ph%C6%B0%E1%BB%9Dng-Ph%C3%B9ng-Ch%C3%AD-Ki%C3%AAn-txM%E1%BB%B9-H%C3%A0o-H%C6%B0ng-Y%C3%AAn-100781989287763/"/>
    <hyperlink ref="D158" r:id="rId921" display="https://www.facebook.com/C%C3%B4ng-an-ph%C6%B0%E1%BB%9Dng-Ph%C3%B9ng-Ch%C3%AD-Ki%C3%AAn-TPB%E1%BA%AFc-K%E1%BA%A1n-102518952340854/"/>
    <hyperlink ref="D156" r:id="rId922" display="https://www.facebook.com/C%C3%B4ng-An-Ph%C6%B0%E1%BB%9Dng-Ph%C3%B9ng-Ch%C3%AD-Ki%C3%AAn-Th%E1%BB%8B-X%C3%A3-M%E1%BB%B9-H%C3%A0o-112502184343348/"/>
    <hyperlink ref="D154" r:id="rId923" display="https://www.facebook.com/C%C3%B4ng-an-ph%C6%B0%E1%BB%9Dng-Ph%C3%A1o-%C4%90%C3%A0i-104791188966337/"/>
    <hyperlink ref="D152" r:id="rId924" display="https://www.facebook.com/C%C3%B4ng-an-ph%C6%B0%E1%BB%9Dng-Ninh-Th%E1%BA%A1nh-106455685033819/"/>
    <hyperlink ref="D150" r:id="rId925" display="https://www.facebook.com/C%C3%B4ng-an-ph%C6%B0%E1%BB%9Dng-Ninh-S%C6%A1n-TP-T%C3%A2y-Ninh-101445272216389/"/>
    <hyperlink ref="D148" r:id="rId926" display="https://www.facebook.com/C%C3%B4ng-an-ph%C6%B0%E1%BB%9Dng-Nguy%E1%BB%85n-Th%C3%A1i-H%E1%BB%8Dc-th%C3%A0nh-ph%E1%BB%91-Y%C3%AAn-B%C3%A1i-100737968796309/"/>
    <hyperlink ref="D146" r:id="rId927" display="https://www.facebook.com/C%C3%B4ng-an-ph%C6%B0%E1%BB%9Dng-Nguy%E1%BB%85n-Ph%C3%BAc-th%C3%A0nh-ph%E1%BB%91-Y%C3%AAn-B%C3%A1i-108972067966066/"/>
    <hyperlink ref="D144" r:id="rId928" display="https://www.facebook.com/C%C3%B4ng-an-ph%C6%B0%E1%BB%9Dng-Nguy%E1%BB%85n-Du-TP-H%C3%A0-T%C4%A9nh-107276881103353/"/>
    <hyperlink ref="D142" r:id="rId929" display="https://www.facebook.com/C%C3%B4ng-an-Ph%C6%B0%E1%BB%9Dng-Nguy%C3%AAn-B%C3%ACnh-Th%E1%BB%8B-x%C3%A3-Nghi-S%C6%A1n-101135328674301"/>
    <hyperlink ref="D140" r:id="rId930" display="https://www.facebook.com/C%C3%B4ng-an-ph%C6%B0%E1%BB%9Dng-Nam-Ti%E1%BA%BFn-Ph%E1%BB%95-Y%C3%AAn-Th%C3%A1i-Nguy%C3%AAn-105321051869065/"/>
    <hyperlink ref="D138" r:id="rId931" display="https://www.facebook.com/C%C3%B4ng-an-ph%C6%B0%E1%BB%9Dng-Nam-S%C6%A1n-100828999013905"/>
    <hyperlink ref="D136" r:id="rId932" display="https://www.facebook.com/C%C3%B4ng-an-ph%C6%B0%E1%BB%9Dng-Nam-Ng%E1%BA%A1nTP-Thanh-H%C3%B3a-105802907967853/"/>
    <hyperlink ref="D134" r:id="rId933" display="https://www.facebook.com/C%C3%B4ng-an-ph%C6%B0%E1%BB%9Dng-Nam-H%E1%BB%93ng-102736708730182/"/>
    <hyperlink ref="D132" r:id="rId934" display="https://www.facebook.com/C%C3%B4ng-an-ph%C6%B0%E1%BB%9Dng-Na-Lay-101925528809618/"/>
    <hyperlink ref="D130" r:id="rId935" display="https://www.facebook.com/C%C3%B4ng-an-ph%C6%B0%E1%BB%9Dng-Minh-Xu%C3%A2n-TP-Tuy%C3%AAn-Quang-108052315240917"/>
    <hyperlink ref="D128" r:id="rId936" display="https://www.facebook.com/C%C3%B4ng-an-ph%C6%B0%E1%BB%9Dng-Minh-Th%C3%A0nh-C%C3%B4ng-an-th%E1%BB%8B-x%C3%A3-Qu%E1%BA%A3ng-Y%C3%AAn-108113471740027/"/>
    <hyperlink ref="D126" r:id="rId937" display="https://www.facebook.com/C%C3%B4ng-an-ph%C6%B0%E1%BB%9Dng-Minh-T%C3%A2n-th%E1%BB%8B-x%C3%A3-Kinh-M%C3%B4n-H%E1%BA%A3i-D%C6%B0%C6%A1ng-126346322956013/"/>
    <hyperlink ref="D124" r:id="rId938" display="https://www.facebook.com/C%C3%B4ng-an-ph%C6%B0%E1%BB%9Dng-Mai-L%C3%A2m-C%C3%B4ng-an-th%E1%BB%8B-x%C3%A3-Nghi-S%C6%A1n-103469795109460/"/>
    <hyperlink ref="D122" r:id="rId939" display="https://www.facebook.com/C%C3%B4ng-An-ph%C6%B0%E1%BB%9Dng-Mai-H%C3%B9ng-108139731439326/"/>
    <hyperlink ref="D120" r:id="rId940" display="https://www.facebook.com/C%C3%B4ng-an-ph%C6%B0%E1%BB%9Dng-M%E1%BB%B9-X%C3%A1-109661431657870/"/>
    <hyperlink ref="D118" r:id="rId941" display="https://www.facebook.com/C%C3%B4ng-an-ph%C6%B0%E1%BB%9Dng-M%E1%BB%B9-L%C3%A2m-104927181761602/"/>
    <hyperlink ref="D116" r:id="rId942" display="https://www.facebook.com/C%C3%B4ng-an-ph%C6%B0%E1%BB%9Dng-Long-Xuy%C3%AAn-th%E1%BB%8B-x%C3%A3-Kinh-M%C3%B4n-t%E1%BB%89nh-H%E1%BA%A3i-D%C6%B0%C6%A1ng-101145965604773/"/>
    <hyperlink ref="D114" r:id="rId943" display="https://www.facebook.com/C%C3%B4ng-an-ph%C6%B0%E1%BB%9Dng-Li%C3%AAn-B%E1%BA%A3o-Th%C3%A0nh-ph%E1%BB%91-V%C4%A9nh-Y%C3%AAn-T%E1%BB%89nh-V%C4%A9nh-Ph%C3%BAc-106297888431637/"/>
    <hyperlink ref="D112" r:id="rId944" display="https://www.facebook.com/C%C3%B4ng-an-ph%C6%B0%E1%BB%9Dng-L%C6%B0%C6%A1ng-Kh%C3%A1nh-Thi%E1%BB%87n-th%C3%A0nh-ph%E1%BB%91-Ph%E1%BB%A7-L%C3%BD-109056991797997/"/>
    <hyperlink ref="D110" r:id="rId945" display="https://www.facebook.com/C%C3%B4ng-an-ph%C6%B0%E1%BB%9Dng-Kinh-Dinh-TPPhan-Rang-Th%C3%A1p-Ch%C3%A0m-t%E1%BB%89nh-Ninh-Thu%E1%BA%ADn-100884222316765/"/>
    <hyperlink ref="D108" r:id="rId946" display="https://www.facebook.com/C%C3%B4ng-an-Ph%C6%B0%E1%BB%9Dng-Kh%E1%BA%AFc-Ni%E1%BB%87m-TPB%E1%BA%AFc-Ninh-108707728492181/"/>
    <hyperlink ref="D106" r:id="rId947" display="https://www.facebook.com/C%C3%B4ng-An-ph%C6%B0%E1%BB%9Dng-Kh%C6%B0%C6%A1ng-Mai-1008230869253117/"/>
    <hyperlink ref="D104" r:id="rId948" display="https://www.facebook.com/C%C3%B4ng-an-ph%C6%B0%E1%BB%9Dng-K%E1%BB%B3-Long-108089884152960/"/>
    <hyperlink ref="D102" r:id="rId949" display="https://www.facebook.com/C%C3%B4ng-an-ph%C6%B0%E1%BB%9Dng-Huy%E1%BB%81n-T%E1%BB%A5ng-TP-B%E1%BA%AFc-K%E1%BA%A1n-100212775975782/"/>
    <hyperlink ref="D100" r:id="rId950" display="https://www.facebook.com/C%C3%B4ng-an-ph%C6%B0%E1%BB%9Dng-Ho%C3%A0-M%E1%BA%A1c-105602435405321/"/>
    <hyperlink ref="D98" r:id="rId951" display="https://www.facebook.com/C%C3%B4ng-an-ph%C6%B0%E1%BB%9Dng-Hi%E1%BB%87p-T%C3%A2n-th%E1%BB%8B-x%C3%A3-Ho%C3%A0-Th%C3%A0nh-t%E1%BB%89nh-T%C3%A2y-Ninh-111867824688241/"/>
    <hyperlink ref="D96" r:id="rId952" display="https://www.facebook.com/C%C3%B4ng-an-Ph%C6%B0%E1%BB%9Dng-Hi%E1%BB%87p-T%C3%A2n-th%E1%BB%8B-x%C3%A3-Ho%C3%A0-Th%C3%A0nh-103056648687613/"/>
    <hyperlink ref="D94" r:id="rId953" display="https://www.facebook.com/C%C3%B4ng-an-ph%C6%B0%E1%BB%9Dng-H%E1%BB%93ng-H%C3%A0-Th%C3%A0nh-ph%E1%BB%91-Y%C3%AAn-B%C3%A1i-06925093760982937834-110653661120793/"/>
    <hyperlink ref="D92" r:id="rId954" display="https://www.facebook.com/C%C3%B4ng-an-ph%C6%B0%E1%BB%9Dng-H%E1%BA%A3i-Thanh-Th%E1%BB%8B-x%C3%A3-Nghi-S%C6%A1n-105092314936489"/>
    <hyperlink ref="D90" r:id="rId955" display="https://www.facebook.com/C%C3%B4ng-an-ph%C6%B0%E1%BB%9Dng-H%E1%BA%A3i-Ninh-CATX-Nghi-S%C6%A1n-345443839862191"/>
    <hyperlink ref="D88" r:id="rId956" display="https://www.facebook.com/C%C3%B4ng-an-ph%C6%B0%E1%BB%9Dng-H%C3%A0m-R%E1%BB%93ng-Th%C3%A0nh-ph%E1%BB%91-Thanh-H%C3%B3a-108879871666102"/>
    <hyperlink ref="D86" r:id="rId957" display="https://www.facebook.com/C%C3%B4ng-an-ph%C6%B0%E1%BB%9Dng-Chi%E1%BB%81ng-An-th%C3%A0nh-ph%E1%BB%91-S%C6%A1n-La-105210641763395/"/>
    <hyperlink ref="D84" r:id="rId958" display="https://www.facebook.com/C%C3%B4ng-an-ph%C6%B0%E1%BB%9Dng-Cheo-Reo-th%E1%BB%8B-x%C3%A3-Ayun-Pa-t%E1%BB%89nh-Gia-Lai-103585974616983/"/>
    <hyperlink ref="D82" r:id="rId959" display="https://www.facebook.com/C%C3%B4ng-an-ph%C6%B0%E1%BB%9Dng-Cam-Linh-TP-Cam-Ranh-Kh%C3%A1nh-H%C3%B2a-1101304749912893/"/>
    <hyperlink ref="D80" r:id="rId960" display="https://www.facebook.com/C%C3%B4ng-An-Ph%C6%B0%E1%BB%9Dng-C%E1%BB%95-Th%C3%A0nh-113508597648832/"/>
    <hyperlink ref="D78" r:id="rId961" display="https://www.facebook.com/C%C3%B4ng-an-ph%C6%B0%E1%BB%9Dng-C%E1%BA%A9m-Ch%C3%A2u-108512354729461"/>
    <hyperlink ref="D76" r:id="rId962" display="https://www.facebook.com/C%C3%B4ng-an-ph%C6%B0%E1%BB%9Dng-Ba-%C4%90%C3%ACnh-TP-Thanh-H%C3%B3a-102041775004322"/>
    <hyperlink ref="D74" r:id="rId963" display="https://www.facebook.com/C%C3%B4ng-an-ph%C6%B0%E1%BB%9Dng-B%E1%BA%BFn-Ngh%C3%A9-102669205785708/"/>
    <hyperlink ref="D72" r:id="rId964" display="https://www.facebook.com/C%C3%B4ng-An-Ph%C6%B0%E1%BB%9Dng-B%E1%BA%AFc-S%C6%A1n-Th%C3%A0nh-Ph%E1%BB%91-Ph%E1%BB%95-Y%C3%AAn-Th%C3%A1i-Nguy%C3%AAn-108697611524039/"/>
    <hyperlink ref="D70" r:id="rId965" display="https://www.facebook.com/C%C3%B4ng-an-ph%C6%B0%E1%BB%9Dng-An-Xu%C3%A2n-Tam-K%E1%BB%B3-Qu%E1%BA%A3ng-Nam-106527571518811/"/>
    <hyperlink ref="D68" r:id="rId966" display="https://www.facebook.com/C%C3%B4ng-an-ph%C6%B0%E1%BB%9Dng-An-T%C3%A2n-584265412264838/"/>
    <hyperlink ref="D66" r:id="rId967" display="https://www.facebook.com/C%C3%B4ng-an-Ph%C6%B0%E1%BB%9Dng-An-S%C6%A1n-101755938874962"/>
    <hyperlink ref="D64" r:id="rId968" display="https://www.facebook.com/C%C3%B4ng-an-Ph%C6%B0%E1%BB%9Dng-An-B%C3%ACnh-Th%E1%BB%8B-x%C3%A3-An-Kh%C3%AA-Gia-Lai-622326108396339/"/>
    <hyperlink ref="D62" r:id="rId969" display="https://www.facebook.com/C%C3%B4ng-an-ph%C6%B0%E1%BB%9Dng-9-Tp-Tr%C3%A0-Vinh-108287928222936/"/>
    <hyperlink ref="D60" r:id="rId970" display="https://www.facebook.com/C%C3%B4ng-an-ph%C6%B0%E1%BB%9Dng-8-Tp-Tr%C3%A0-Vinh-112760101085424/"/>
    <hyperlink ref="D58" r:id="rId971" display="https://www.facebook.com/C%C3%B4ng-an-ph%C6%B0%E1%BB%9Dng-7-th%C3%A0nh-ph%E1%BB%91-B%E1%BA%A1c-Li%C3%AAu-113409208038448/"/>
    <hyperlink ref="D56" r:id="rId972" display="https://www.facebook.com/C%C3%B4ng-an-ph%C6%B0%E1%BB%9Dng-6-Tp-Tr%C3%A0-Vinh-111457604518494/"/>
    <hyperlink ref="D54" r:id="rId973" display="https://www.facebook.com/C%C3%B4ng-An-Ph%C6%B0%E1%BB%9Dng-6-Th%C3%A0nh-Ph%E1%BB%91-B%E1%BA%BFn-Tre-106465871796551/"/>
    <hyperlink ref="D52" r:id="rId974" display="https://www.facebook.com/C%C3%B4ng-An-Ph%C6%B0%E1%BB%9Dng-5-TP-B%E1%BA%BFn-Tre-104701205361271/"/>
    <hyperlink ref="D50" r:id="rId975" display="https://www.facebook.com/C%C3%B4ng-an-ph%C6%B0%E1%BB%9Dng-4-Tp-Tr%C3%A0-Vinh-111452654512727/"/>
    <hyperlink ref="D48" r:id="rId976" display="https://www.facebook.com/C%C3%B4ng-An-Ph%C6%B0%E1%BB%9Dng-4-Th%C3%A0nh-ph%E1%BB%91-B%E1%BA%BFn-Tre-255285683039440/"/>
    <hyperlink ref="D46" r:id="rId977" display="https://www.facebook.com/C%C3%B4ng-an-ph%C6%B0%E1%BB%9Dng-3-th%C3%A0nh-ph%E1%BB%91-v%C4%A9nh-long-106028305464022/"/>
    <hyperlink ref="D44" r:id="rId978" display="https://www.facebook.com/C%C3%B4ng-An-Ph%C6%B0%E1%BB%9Dng-3-CATP-110051778010720/"/>
    <hyperlink ref="D42" r:id="rId979" display="https://www.facebook.com/C%C3%B4ng-An-Ph%C6%B0%E1%BB%9Dng-2-TP-V%C4%A9nh-Long-109010901515887/"/>
    <hyperlink ref="D40" r:id="rId980" display="https://www.facebook.com/C%C3%B4ng-an-Ph%C6%B0%E1%BB%9Dng-1-Tp-B%E1%BA%A1c-Li%C3%AAu-107753028647513/"/>
    <hyperlink ref="D38" r:id="rId981" display="https://www.facebook.com/C%C3%B4ng-an-Ph%C6%B0%E1%BB%9Dng-10-TPST-105911571761141/"/>
    <hyperlink ref="D36" r:id="rId982" display="https://www.facebook.com/C%C3%B4ng-an-ph%C6%B0%E1%BB%9Dng-1_Tx-Duy%C3%AAn-H%E1%BA%A3i-102198511864359"/>
    <hyperlink ref="D34" r:id="rId983" display="https://www.facebook.com/C%C3%B4ng-an-ph%C6%B0%E1%BB%9Dng-%C4%90i%E1%BB%87n-D%C6%B0%C6%A1ng-102263342281965/"/>
    <hyperlink ref="D32" r:id="rId984" display="https://www.facebook.com/C%C3%B4ng-an-Ph%C6%B0%E1%BB%9Dng-%C4%90i%E1%BB%87n-Bi%C3%AAn-TP-Thanh-Ho%C3%A1-110312944166932"/>
    <hyperlink ref="D30" r:id="rId985" display="https://www.facebook.com/C%C3%B4ng-an-ph%C6%B0%E1%BB%9Dng-%C4%90%E1%BB%93ng-V%C4%83n-103107378932752/"/>
    <hyperlink ref="D28" r:id="rId986" display="https://www.facebook.com/C%C3%B4ng-an-ph%C6%B0%E1%BB%9Dng-%C4%90%E1%BA%ADu-Li%C3%AAu-Th%E1%BB%8B-x%C3%A3-H%E1%BB%93ng-L%C4%A9nh-H%C3%A0-T%C4%A9nh-106435584070476/"/>
    <hyperlink ref="D26" r:id="rId987" display="https://www.facebook.com/C%C3%B4ng-an-ph%C6%B0%E1%BB%9Dng-%C4%90%C3%B4ng-V%E1%BB%87-TPThanh-H%C3%B3a-101255591751989"/>
    <hyperlink ref="D24" r:id="rId988" display="https://www.facebook.com/C%C3%B4ng-an-ph%C6%B0%E1%BB%9Dng-%C4%90%C3%B4ng-Th%E1%BB%8D-TP-Thanh-H%C3%B3a-102100578332244"/>
    <hyperlink ref="D22" r:id="rId989" display="https://www.facebook.com/C%C3%B4ng-an-ph%C6%B0%E1%BB%9Dng-%C4%90%C3%B4ng-Mai-th%E1%BB%8B-x%C3%A3-Qu%E1%BA%A3ng-Y%C3%AAn-103008129012134/"/>
    <hyperlink ref="D20" r:id="rId990" display="https://www.facebook.com/C%C3%B4ng-an-ph%C6%B0%E1%BB%9Dng-%C4%90%C3%B4ng-H%E1%BA%A3i-TPTH-102780515630863"/>
    <hyperlink ref="D18" r:id="rId991" display="https://www.facebook.com/C%C3%B4ng-an-ph%C6%B0%E1%BB%9Dng-%C4%90%C3%ACnh-B%E1%BA%A3ng-109419255046981"/>
    <hyperlink ref="D16" r:id="rId992" display="https://www.facebook.com/C%C3%B4ng-an-ph%C6%B0%C6%A1%CC%80ng-%C4%90%C3%B4-Vinh-TP-Phan-Rang-Tha%CC%81p-Cha%CC%80m-103986601989200/"/>
    <hyperlink ref="D14" r:id="rId993" display="https://www.facebook.com/C%C3%B4ng-an-Lai-Ch%C3%A2u-480644578618742/"/>
    <hyperlink ref="D12" r:id="rId994" display="https://www.facebook.com/C%C3%B4ng-an-L%C6%B0%C6%A1ng-Qu%E1%BB%9Bi_B%E1%BA%BFn-Tre-109743495066814/"/>
    <hyperlink ref="D10" r:id="rId995" display="https://www.facebook.com/C%C3%B4ng-an-huy%E1%BB%87n-Y%C3%AAn-L%E1%BA%ADp-103075755222445/"/>
    <hyperlink ref="D8" r:id="rId996" display="https://www.facebook.com/C%C3%B4ng-an-huy%E1%BB%87n-V%C4%A9nh-L%E1%BB%A3i-t%E1%BB%89nh-B%E1%BA%A1c-Li%C3%AAu-102601219175219/"/>
    <hyperlink ref="D6" r:id="rId997" display="https://www.facebook.com/C%C3%B4ng-an-huy%E1%BB%87n-Tuy%C3%AAn-H%C3%B3a-104953471416144/"/>
    <hyperlink ref="D4" r:id="rId998" display="https://www.facebook.com/C%C3%B4ng-an-huy%E1%BB%87n-Tr%C3%B9ng-Kh%C3%A1nh-Cao-B%E1%BA%B1ng-100677758792797/"/>
    <hyperlink ref="D2" r:id="rId999" display="https://www.facebook.com/C%C3%B4ng-an-huy%E1%BB%87n-Than-Uy%C3%AAn-T%E1%BB%89nh-Lai-Ch%C3%A2u-283324675344828/"/>
    <hyperlink ref="C2" r:id="rId1000" display="https://www.facebook.com/p/C%C3%B4ng-an-huy%E1%BB%87n-Than-Uy%C3%AAn-100066600894446/"/>
    <hyperlink ref="C3" r:id="rId1001" display="https://thanuyen.laichau.gov.vn/"/>
    <hyperlink ref="C4" r:id="rId1002" display="https://www.facebook.com/p/C%C3%B4ng-an-huy%E1%BB%87n-Tr%C3%B9ng-Kh%C3%A1nh-Cao-B%E1%BA%B1ng-100067421203974/"/>
    <hyperlink ref="C5" r:id="rId1003" display="https://trungkhanh.caobang.gov.vn/"/>
    <hyperlink ref="C6" r:id="rId1004" display="https://www.facebook.com/conganhuyentuyenhoa/"/>
    <hyperlink ref="C7" r:id="rId1005" display="https://tuyenhoa.quangbinh.gov.vn/"/>
    <hyperlink ref="C8" r:id="rId1006" display="https://www.facebook.com/p/C%C3%B4ng-an-huy%E1%BB%87n-V%C4%A9nh-L%E1%BB%A3i-t%E1%BB%89nh-B%E1%BA%A1c-Li%C3%AAu-100083347750319/"/>
    <hyperlink ref="C9" r:id="rId1007" display="https://dichvucong.gov.vn/p/home/dvc-tthc-bonganh-tinhtp.html?id2=401427&amp;name2=UBND%20huy%E1%BB%87n%20V%C4%A9nh%20L%E1%BB%A3i%20-%20T%E1%BB%89nh%20B%E1%BA%A1c%20Li%C3%AAu&amp;name1=UBND%20t%E1%BB%89nh%20B%E1%BA%A1c%20Li%C3%AAu&amp;id1=401037&amp;type_tinh_bo=2&amp;lan=2"/>
    <hyperlink ref="C10" r:id="rId1008" display="https://www.facebook.com/p/C%C3%B4ng-an-huy%E1%BB%87n-Y%C3%AAn-L%E1%BA%ADp-100076404181551/"/>
    <hyperlink ref="C11" r:id="rId1009" display="https://yenlap.phutho.gov.vn/"/>
    <hyperlink ref="C12" r:id="rId1010" display="https://www.facebook.com/p/C%C3%94NG-AN-L%C6%AF%C6%A0NG-QU%E1%BB%9AI-100069515865522/"/>
    <hyperlink ref="C13" r:id="rId1011" display="http://luongquoi.giongtrom.bentre.gov.vn/"/>
    <hyperlink ref="C14" r:id="rId1012" display="https://www.facebook.com/Congantinhlaichau/"/>
    <hyperlink ref="C15" r:id="rId1013" display="https://laichau.gov.vn/"/>
    <hyperlink ref="C16" r:id="rId1014" display="https://www.facebook.com/p/C%C3%B4ng-an-ph%C6%B0%C6%A1%CC%80ng-%C4%90%C3%B4-Vinh-TP-Phan-Rang-Tha%CC%81p-Cha%CC%80m-100071299765424/"/>
    <hyperlink ref="C17" r:id="rId1015" display="https://prtc.ninhthuan.gov.vn/"/>
    <hyperlink ref="C18" r:id="rId1016" display="https://www.facebook.com/p/C%C3%B4ng-an-ph%C6%B0%E1%BB%9Dng-%C4%90%C3%ACnh-B%E1%BA%A3ng-100081900827209/"/>
    <hyperlink ref="C19" r:id="rId1017" display="https://www.bacninh.gov.vn/web/phuong-inh-bang"/>
    <hyperlink ref="C20" r:id="rId1018" display="https://www.facebook.com/p/C%C3%B4ng-an-ph%C6%B0%E1%BB%9Dng-%C4%90%C3%B4ng-H%E1%BA%A3i-TPTH-100076661276024/"/>
    <hyperlink ref="C21" r:id="rId1019" display="https://tpthanhhoa.thanhhoa.gov.vn/web/gioi-thieu-chung/bo-may-to-chuc/cac-phong-ban-chuyen-mon/page/2.htx"/>
    <hyperlink ref="C23" r:id="rId1020" display="http://dongmai.hadong.hanoi.gov.vn/"/>
    <hyperlink ref="C24" r:id="rId1021" display="https://www.facebook.com/p/C%C3%B4ng-an-ph%C6%B0%E1%BB%9Dng-%C4%90%C3%B4ng-Th%E1%BB%8D-TP-Thanh-H%C3%B3a-100063579787116/"/>
    <hyperlink ref="C25" r:id="rId1022" display="https://dongtho.tpthanhhoa.thanhhoa.gov.vn/trang-chu"/>
    <hyperlink ref="C26" r:id="rId1023" display="https://www.facebook.com/250567483120241"/>
    <hyperlink ref="C27" r:id="rId1024" display="https://dongve.tpthanhhoa.thanhhoa.gov.vn/cai-cach-hanh-chinh/ubnd-phuong-dong-ve-trien-khai-thuc-hien-quyet-dinh-68-2024-qd-ubnd-ngay-29-10-2024-cua-ubnd-tin-275461"/>
    <hyperlink ref="C28" r:id="rId1025" display="https://www.facebook.com/p/C%C3%B4ng-an-ph%C6%B0%E1%BB%9Dng-%C4%90%E1%BA%ADu-Li%C3%AAu-Th%E1%BB%8B-x%C3%A3-H%E1%BB%93ng-L%C4%A9nh-H%C3%A0-T%C4%A9nh-100069141701263/"/>
    <hyperlink ref="C29" r:id="rId1026" display="https://daulieu.hatinh.gov.vn/"/>
    <hyperlink ref="C30" r:id="rId1027" display="https://www.facebook.com/p/C%C3%B4ng-an-ph%C6%B0%E1%BB%9Dng-%C4%90%E1%BB%93ng-V%C4%83n-100077179269092/"/>
    <hyperlink ref="C31" r:id="rId1028" display="https://www.duytien.gov.vn/"/>
    <hyperlink ref="C32" r:id="rId1029" display="https://www.facebook.com/p/C%C3%B4ng-an-Ph%C6%B0%E1%BB%9Dng-%C4%90i%E1%BB%87n-Bi%C3%AAn-TP-Thanh-Ho%C3%A1-100063745954284/"/>
    <hyperlink ref="C33" r:id="rId1030" display="https://tpthanhhoa.thanhhoa.gov.vn/web/gioi-thieu-chung/tin-tuc/phuong-dien-bien-tp-thanh-hoa-ky-niem-40-nam-ngay-thanh-lap-phuong-va-don-nhan-huan-chuong-lao-dong-hang-nhat.html"/>
    <hyperlink ref="C35" r:id="rId1031" display="https://dienban.quangnam.gov.vn/Default.aspx?tabid=107&amp;NewsViews=8843&amp;language=en-US"/>
    <hyperlink ref="C37" r:id="rId1032" display="https://phuong1.txdh.travinh.gov.vn/"/>
    <hyperlink ref="C38" r:id="rId1033" display="https://www.facebook.com/p/C%C3%B4ng-an-Ph%C6%B0%E1%BB%9Dng-10-TPST-100070651758360/"/>
    <hyperlink ref="C39" r:id="rId1034" display="https://ubndtp.soctrang.gov.vn/mDefault.aspx?sname=tpsoctrang&amp;sid=1279&amp;pageid=39&amp;catid=53975&amp;id=339864&amp;catname=UBND%20Ph%C6%B0%E1%BB%9Dng%20&amp;title=uy-ban-nhan-dan-10-phuong"/>
    <hyperlink ref="C40" r:id="rId1035" display="https://www.facebook.com/p/C%C3%B4ng-an-ph%C6%B0%E1%BB%9Dng-1-TX-Gi%C3%A1-Rai-B%E1%BA%A1c-Li%C3%AAu-100085484734723/"/>
    <hyperlink ref="C41" r:id="rId1036" display="https://vpubnd.baclieu.gov.vn/lienhe"/>
    <hyperlink ref="C42" r:id="rId1037" display="https://www.facebook.com/p/C%C3%B4ng-An-Ph%C6%B0%E1%BB%9Dng-2-TP-V%C4%A9nh-Long-100080624905180/"/>
    <hyperlink ref="C43" r:id="rId1038" display="https://portal.vinhlong.gov.vn/portal/wpphuong2/wpx/page/hoidap.cpx"/>
    <hyperlink ref="C44" r:id="rId1039" display="https://www.facebook.com/p/C%C3%B4ng-An-Ph%C6%B0%E1%BB%9Dng-3-CATP-100070683047071/"/>
    <hyperlink ref="C45" r:id="rId1040" display="https://ubndtp.soctrang.gov.vn/tpsoctrang/1279/30417/65235/Phuong-3/"/>
    <hyperlink ref="C47" r:id="rId1041" display="https://portal.vinhlong.gov.vn/portal/wpphuong3/wpx/page/content.cpx?menu=e9ca527051520b6eae0643ba"/>
    <hyperlink ref="C49" r:id="rId1042" display="https://csdl.bentre.gov.vn/lien-he"/>
    <hyperlink ref="C50" r:id="rId1043" display="https://www.facebook.com/conganphuong4/"/>
    <hyperlink ref="C51" r:id="rId1044" display="https://tptv.travinh.gov.vn/ubnd-phuong-xa/uy-ban-nhan-dan-phuong-4-594983"/>
    <hyperlink ref="C52" r:id="rId1045" display="https://www.facebook.com/p/C%C3%B4ng-An-Ph%C6%B0%E1%BB%9Dng-5-TP-B%E1%BA%BFn-Tre-100076157195740/"/>
    <hyperlink ref="C53" r:id="rId1046" display="https://dichvucong.bentre.gov.vn/dichvucong/thongke/ajaxChiTietThang&amp;nam=2023&amp;ma_don_vi=DV_UBND_PHUONG5_TPBT&amp;ma_co_quan=UBNDTP"/>
    <hyperlink ref="C54" r:id="rId1047" display="https://www.facebook.com/TuoitreConganbentre/"/>
    <hyperlink ref="C55" r:id="rId1048" display="https://dichvucong.gov.vn/p/home/dvc-tthc-co-quan-chi-tiet.html?id=403955"/>
    <hyperlink ref="C57" r:id="rId1049" display="https://tptv.travinh.gov.vn/1429/38107/71657/ubnd-phuong-xa"/>
    <hyperlink ref="C58" r:id="rId1050" display="https://www.facebook.com/tuoitreconganbaclieu/?locale=vi_VN"/>
    <hyperlink ref="C59" r:id="rId1051" display="https://ttptqnd.baclieu.gov.vn/danhbadienthoaisonganh"/>
    <hyperlink ref="C60" r:id="rId1052" display="https://www.facebook.com/p/C%C3%B4ng-an-ph%C6%B0%E1%BB%9Dng-8-Tp-Tr%C3%A0-Vinh-100071451814268/?locale=vi_VN"/>
    <hyperlink ref="C61" r:id="rId1053" display="https://tptv.travinh.gov.vn/ubnd-phuong-xa/uy-ban-nhan-dan-phuong-8-594982"/>
    <hyperlink ref="C63" r:id="rId1054" display="https://tptv.travinh.gov.vn/ubnd-phuong-xa/uy-ban-nhan-dan-phuong-9-594978"/>
    <hyperlink ref="C64" r:id="rId1055" display="https://www.facebook.com/p/C%C3%B4ng-an-ph%C6%B0%E1%BB%9Dng-An-B%C3%ACnh-100063746702927/"/>
    <hyperlink ref="C65" r:id="rId1056" display="https://ankhe.gialai.gov.vn/Phuong-An-Binh/Gioi-thieu/Co-cau-to-chuc/Khoi-chinh-quyen/Khoi-chinh-quyen-(1).aspx"/>
    <hyperlink ref="C66" r:id="rId1057" display="https://www.facebook.com/policeanson/"/>
    <hyperlink ref="C67" r:id="rId1058" display="https://tamky.quangnam.gov.vn/webcenter/portal/tamky/pages_danh-ba?deptId=1033&amp;"/>
    <hyperlink ref="C68" r:id="rId1059" display="https://www.facebook.com/p/C%C3%B4ng-an-ph%C6%B0%E1%BB%9Dng-An-T%C3%A2n-100036847970234/"/>
    <hyperlink ref="C69" r:id="rId1060" display="https://ankhe.gialai.gov.vn/Phuong-An-Tan/Lien-he.aspx"/>
    <hyperlink ref="C70" r:id="rId1061" display="https://www.facebook.com/policeanxuan/"/>
    <hyperlink ref="C71" r:id="rId1062" display="https://anxuan.tamky.quangnam.gov.vn/home/"/>
    <hyperlink ref="C72" r:id="rId1063" display="https://www.facebook.com/100071932478336"/>
    <hyperlink ref="C73" r:id="rId1064" display="https://bacson.phoyen.thainguyen.gov.vn/uy-ban-nhan-dan"/>
    <hyperlink ref="C74" r:id="rId1065" display="https://www.facebook.com/p/C%C3%B4ng-an-ph%C6%B0%E1%BB%9Dng-B%E1%BA%BFn-Ngh%C3%A9-100081211247965/"/>
    <hyperlink ref="C75" r:id="rId1066" display="https://phuongbennghe.gov.vn/"/>
    <hyperlink ref="C76" r:id="rId1067" display="https://www.facebook.com/p/C%C3%B4ng-an-ph%C6%B0%E1%BB%9Dng-Ba-%C4%90%C3%ACnh-TP-Thanh-H%C3%B3a-100063961240575/"/>
    <hyperlink ref="C77" r:id="rId1068" display="https://badinh.bimson.thanhhoa.gov.vn/"/>
    <hyperlink ref="C78" r:id="rId1069" display="https://www.facebook.com/policecamchau/"/>
    <hyperlink ref="C79" r:id="rId1070" display="https://qppl.quangnam.gov.vn/Default.aspx?TabID=71&amp;VB=33246"/>
    <hyperlink ref="C80" r:id="rId1071" display="https://www.facebook.com/p/C%C3%B4ng-an-ph%C6%B0%E1%BB%9Dng-C%E1%BB%95-Th%C3%A0nh-th%C3%A0nh-ph%E1%BB%91-Ch%C3%AD-Linh-t%E1%BB%89nh-H%E1%BA%A3i-D%C6%B0%C6%A1ng-100078858011288/"/>
    <hyperlink ref="C81" r:id="rId1072" display="http://cothanh.chilinh.haiduong.gov.vn/"/>
    <hyperlink ref="C82" r:id="rId1073" display="https://www.facebook.com/61558523745745"/>
    <hyperlink ref="C83" r:id="rId1074" display="https://dichvucong.gov.vn/p/home/dvc-tthc-co-quan-chi-tiet.html?id=415760"/>
    <hyperlink ref="C84" r:id="rId1075" display="https://www.facebook.com/p/C%C3%B4ng-an-ph%C6%B0%E1%BB%9Dng-Cheo-Reo-th%E1%BB%8B-x%C3%A3-Ayun-Pa-t%E1%BB%89nh-Gia-Lai-100064873659282/"/>
    <hyperlink ref="C85" r:id="rId1076" display="https://ayunpa.gialai.gov.vn/Phuong-Cheo-Reo/Gioi-thieu/Gioi.aspx"/>
    <hyperlink ref="C86" r:id="rId1077" display="https://www.facebook.com/p/C%C3%B4ng-an-ph%C6%B0%E1%BB%9Dng-Chi%E1%BB%81ng-An-th%C3%A0nh-ph%E1%BB%91-S%C6%A1n-La-100069185372231/"/>
    <hyperlink ref="C87" r:id="rId1078" display="https://sonla.gov.vn/4/469/61715/478330/hoi-dong-nhan-dan-tinh/danh-sach-thuong-truc-hdnd-tinh-son-la-khoa-xiv-nhiem-ky-2016-2021"/>
    <hyperlink ref="C88" r:id="rId1079" display="https://www.facebook.com/p/C%C3%B4ng-an-ph%C6%B0%E1%BB%9Dng-H%C3%A0m-R%E1%BB%93ng-Th%C3%A0nh-ph%E1%BB%91-Thanh-H%C3%B3a-100083009238696/"/>
    <hyperlink ref="C89" r:id="rId1080" display="https://tpthanhhoa.thanhhoa.gov.vn/web/gioi-thieu-chung/tin-tuc/ubnd-phuong-ham-rong-hop-ban-phuong-an-cuong-che.html"/>
    <hyperlink ref="C90" r:id="rId1081" display="https://www.facebook.com/p/C%C3%B4ng-an-ph%C6%B0%E1%BB%9Dng-H%E1%BA%A3i-Ninh-CATX-Nghi-S%C6%A1n-100064471550495/"/>
    <hyperlink ref="C91" r:id="rId1082" display="https://haininh.thixanghison.thanhhoa.gov.vn/"/>
    <hyperlink ref="C92" r:id="rId1083" display="https://www.facebook.com/p/C%C3%B4ng-an-ph%C6%B0%E1%BB%9Dng-H%E1%BA%A3i-Thanh-Th%E1%BB%8B-x%C3%A3-Nghi-S%C6%A1n-100064533022815/"/>
    <hyperlink ref="C93" r:id="rId1084" display="https://haithanh.thixanghison.thanhhoa.gov.vn/"/>
    <hyperlink ref="C94" r:id="rId1085" display="https://www.facebook.com/p/C%C3%B4ng-an-ph%C6%B0%E1%BB%9Dng-H%E1%BB%93ng-H%C3%A0-Th%C3%A0nh-ph%E1%BB%91-Y%C3%AAn-B%C3%A1i-100066442728369/"/>
    <hyperlink ref="C95" r:id="rId1086" display="http://hongha.thanhphoyenbai.yenbai.gov.vn/"/>
    <hyperlink ref="C96" r:id="rId1087" display="https://www.facebook.com/p/C%C3%B4ng-an-ph%C6%B0%E1%BB%9Dng-Hi%E1%BB%87p-T%C3%A2n-th%E1%BB%8B-x%C3%A3-Ho%C3%A0-Th%C3%A0nh-t%E1%BB%89nh-T%C3%A2y-Ninh-100081150403267/"/>
    <hyperlink ref="C97" r:id="rId1088" display="https://hoathanh.tayninh.gov.vn/vi/news/thong-tin-lien-he-398/thong-tin-lanh-dao-ubnd-phuong-hiep-tan-7523.html"/>
    <hyperlink ref="C98" r:id="rId1089" display="https://www.facebook.com/p/C%C3%B4ng-an-ph%C6%B0%E1%BB%9Dng-Hi%E1%BB%87p-T%C3%A2n-th%E1%BB%8B-x%C3%A3-Ho%C3%A0-Th%C3%A0nh-t%E1%BB%89nh-T%C3%A2y-Ninh-100081150403267/"/>
    <hyperlink ref="C99" r:id="rId1090" display="https://hoathanh.tayninh.gov.vn/vi/news/thong-tin-lien-he-398/thong-tin-lanh-dao-ubnd-phuong-hiep-tan-7523.html"/>
    <hyperlink ref="C100" r:id="rId1091" display="https://www.facebook.com/p/C%C3%B4ng-an-ph%C6%B0%E1%BB%9Dng-Ho%C3%A0-M%E1%BA%A1c-100078748161662/"/>
    <hyperlink ref="C101" r:id="rId1092" display="https://www.duytien.gov.vn/"/>
    <hyperlink ref="C102" r:id="rId1093" display="https://www.facebook.com/3806127596141919"/>
    <hyperlink ref="C103" r:id="rId1094" display="https://huyentung.backancity.gov.vn/"/>
    <hyperlink ref="C104" r:id="rId1095" display="https://www.facebook.com/p/C%C3%B4ng-an-ph%C6%B0%E1%BB%9Dng-K%E1%BB%B3-Long-th%E1%BB%8B-x%C3%A3-K%E1%BB%B3-Anh-H%C3%A0-T%C4%A9nh-100069794420157/"/>
    <hyperlink ref="C105" r:id="rId1096" display="https://hscvtxka.hatinh.gov.vn/txkyanh/vbpq.nsf/63DF5A0BBBF647B847258B26000DDE76/$file/TB-niem-yet-cong-khai-duong-day-nong.docx"/>
    <hyperlink ref="C106" r:id="rId1097" display="https://www.facebook.com/p/C%C3%B4ng-An-ph%C6%B0%E1%BB%9Dng-Kh%C6%B0%C6%A1ng-Mai-100063648333285/"/>
    <hyperlink ref="C107" r:id="rId1098" display="https://khuongmai.thanhxuan.hanoi.gov.vn/"/>
    <hyperlink ref="C108" r:id="rId1099" display="https://www.facebook.com/p/C%C3%B4ng-an-Ph%C6%B0%E1%BB%9Dng-Kh%E1%BA%AFc-Ni%E1%BB%87m-TPB%E1%BA%AFc-Ninh-100083348200972/"/>
    <hyperlink ref="C109" r:id="rId1100" display="https://www.bacninh.gov.vn/web/phuongkhacniem/gioi-thieu-ubnd-phuong"/>
    <hyperlink ref="C110" r:id="rId1101" display="https://www.facebook.com/p/C%C3%B4ng-an-ph%C6%B0%E1%BB%9Dng-Kinh-Dinh-TPPhan-Rang-Th%C3%A1p-Ch%C3%A0m-t%E1%BB%89nh-Ninh-Thu%E1%BA%ADn-100081368786844/"/>
    <hyperlink ref="C111" r:id="rId1102" display="https://mc.ninhthuan.gov.vn/portaldvc/KenhTin/dich-vu-cong-truc-tuyen.aspx?_dv=000-22-36-H43"/>
    <hyperlink ref="C113" r:id="rId1103" display="https://phuly.hanam.gov.vn/Pages/cac-xa-phuong175562080.aspx"/>
    <hyperlink ref="C114" r:id="rId1104" display="https://www.facebook.com/ConganphuongLienBao/"/>
    <hyperlink ref="C115" r:id="rId1105" display="https://vinhyen.vinhphuc.gov.vn/ct/cms/hethongchinhtri/Lists/CacXaPhuong/view_detail.aspx?ItemID=57"/>
    <hyperlink ref="C116" r:id="rId1106" display="https://www.facebook.com/265963428377240"/>
    <hyperlink ref="C117" r:id="rId1107" display="http://longxuyen.kinhmon.haiduong.gov.vn/"/>
    <hyperlink ref="C118" r:id="rId1108" display="https://www.facebook.com/p/C%C3%B4ng-an-ph%C6%B0%E1%BB%9Dng-M%E1%BB%B9-L%C3%A2m-th%C3%A0nh-ph%E1%BB%91-Tuy%C3%AAn-Quang-100069047865835/"/>
    <hyperlink ref="C119" r:id="rId1109" display="http://congbao.tuyenquang.gov.vn/van-ban/the-loai/quyet-dinh/trang-22.html"/>
    <hyperlink ref="C120" r:id="rId1110" display="https://www.facebook.com/p/C%C3%B4ng-an-ph%C6%B0%E1%BB%9Dng-M%E1%BB%B9-X%C3%A1-100078679735204/"/>
    <hyperlink ref="C121" r:id="rId1111" display="https://dichvucong.namdinh.gov.vn/portaldvc/KenhTin/dich-vu-cong-truc-tuyen.aspx?_dv=1984F7D5-4A64-D74D-3DCE-48AFB432B5AF"/>
    <hyperlink ref="C122" r:id="rId1112" display="https://www.facebook.com/p/C%C3%B4ng-An-Ph%C6%B0%E1%BB%9Dng-Qu%E1%BB%B3nh-Xu%C3%A2n-100069687083384/"/>
    <hyperlink ref="C123" r:id="rId1113" display="https://quynhxuan.hoangmai.nghean.gov.vn/"/>
    <hyperlink ref="C124" r:id="rId1114" display="https://www.facebook.com/p/C%C3%B4ng-an-ph%C6%B0%E1%BB%9Dng-Mai-L%C3%A2m-C%C3%B4ng-an-th%E1%BB%8B-x%C3%A3-Nghi-S%C6%A1n-100064039450606/"/>
    <hyperlink ref="C125" r:id="rId1115" display="https://qppl.thanhhoa.gov.vn/vbpq_thanhhoa.nsf/3468EB5488A39A664725869400066DC8/$file/DT-VBDTPT489687092-3-20211615168845363_giangld_09-03-2021-06-05-28_signed.pdf"/>
    <hyperlink ref="C126" r:id="rId1116" display="https://www.facebook.com/p/C%C3%B4ng-an-ph%C6%B0%E1%BB%9Dng-Minh-T%C3%A2n-th%E1%BB%8B-x%C3%A3-Kinh-M%C3%B4n-H%E1%BA%A3i-D%C6%B0%C6%A1ng-100071388816168/"/>
    <hyperlink ref="C127" r:id="rId1117" display="http://minhtan.kinhmon.haiduong.gov.vn/"/>
    <hyperlink ref="C129" r:id="rId1118" display="https://www.quangninh.gov.vn/donvi/TXQuangYen/Trang/ChiTietBVGioiThieu.aspx?bvid=205"/>
    <hyperlink ref="C130" r:id="rId1119" display="https://www.facebook.com/p/C%C3%B4ng-an-ph%C6%B0%E1%BB%9Dng-Minh-Xu%C3%A2n-TP-Tuy%C3%AAn-Quang-100083448786653/"/>
    <hyperlink ref="C131" r:id="rId1120" display="http://thanhpho.tuyenquang.gov.vn/vi/cac-xa-phuong/phuong-minh-xuan?id=3758"/>
    <hyperlink ref="C133" r:id="rId1121" display="https://stttt.dienbien.gov.vn/vi/about/danh-sach-nguoi-phat-ngon-tinh-dien-bien-nam-2018.html"/>
    <hyperlink ref="C134" r:id="rId1122" display="https://www.facebook.com/p/C%C3%B4ng-an-ph%C6%B0%E1%BB%9Dng-Nam-H%E1%BB%93ng-100080880543706/"/>
    <hyperlink ref="C135" r:id="rId1123" display="https://namhong.hatinh.gov.vn/"/>
    <hyperlink ref="C136" r:id="rId1124" display="https://www.facebook.com/p/C%C3%B4ng-an-ph%C6%B0%E1%BB%9Dng-Nam-Ng%E1%BA%A1n-Th%C3%A0nh-ph%E1%BB%91-Thanh-H%C3%B3a-100070127197688/"/>
    <hyperlink ref="C137" r:id="rId1125" display="https://tpthanhhoa.thanhhoa.gov.vn/web/gioi-thieu-chung/tin-tuc/quoc-phong-an-ninh/phuong-nam-ngan-to-chuc-ngay-hoi-bao-ve-an-ninh-to-quoc-gan-voi-dien-dan-cong-an-lang-nghe-y-kien-nhan-dan-nam-2024.html"/>
    <hyperlink ref="C138" r:id="rId1126" display="https://www.facebook.com/conganphuongnamson99/"/>
    <hyperlink ref="C139" r:id="rId1127" display="https://tpbacninh.bacninh.gov.vn/ubnd-xa-nam-son"/>
    <hyperlink ref="C140" r:id="rId1128" display="https://www.facebook.com/p/C%C3%B4ng-an-ph%C6%B0%E1%BB%9Dng-Nam-Ti%E1%BA%BFn-Ph%E1%BB%95-Y%C3%AAn-Th%C3%A1i-Nguy%C3%AAn-100072436509263/"/>
    <hyperlink ref="C141" r:id="rId1129" display="https://namtien.phoyen.thainguyen.gov.vn/"/>
    <hyperlink ref="C142" r:id="rId1130" display="https://www.facebook.com/p/C%C3%B4ng-an-Ph%C6%B0%E1%BB%9Dng-Nguy%C3%AAn-B%C3%ACnh-Th%E1%BB%8B-x%C3%A3-Nghi-S%C6%A1n-100064820378549/?locale=vi_VN"/>
    <hyperlink ref="C143" r:id="rId1131" display="https://congbao.thanhhoa.gov.vn/congbao/congbao_th.nsf/8D082E8550F805FE47258802000D66D3/$file/d546.docx"/>
    <hyperlink ref="C144" r:id="rId1132" display="https://www.facebook.com/p/C%C3%B4ng-an-ph%C6%B0%E1%BB%9Dng-Nguy%E1%BB%85n-Du-TP-H%C3%A0-T%C4%A9nh-100047636203570/"/>
    <hyperlink ref="C145" r:id="rId1133" display="https://nguyendu.hatinhcity.gov.vn/"/>
    <hyperlink ref="C146" r:id="rId1134" display="https://www.facebook.com/p/C%C3%B4ng-an-ph%C6%B0%E1%BB%9Dng-Nguy%E1%BB%85n-Ph%C3%BAc-th%C3%A0nh-ph%E1%BB%91-Y%C3%AAn-B%C3%A1i-100071911672702/"/>
    <hyperlink ref="C147" r:id="rId1135" display="https://nguyenphuc.thanhphoyenbai.yenbai.gov.vn/"/>
    <hyperlink ref="C148" r:id="rId1136" display="https://www.facebook.com/p/C%C3%B4ng-an-ph%C6%B0%E1%BB%9Dng-Nguy%E1%BB%85n-Th%C3%A1i-H%E1%BB%8Dc-th%C3%A0nh-ph%E1%BB%91-Y%C3%AAn-B%C3%A1i-100070147893304/"/>
    <hyperlink ref="C149" r:id="rId1137" display="http://nguyenthaihoc.thanhphoyenbai.yenbai.gov.vn/"/>
    <hyperlink ref="C150" r:id="rId1138" display="https://www.facebook.com/p/C%C3%B4ng-an-ph%C6%B0%E1%BB%9Dng-Ninh-S%C6%A1n-TP-T%C3%A2y-Ninh-100070618254289/"/>
    <hyperlink ref="C151" r:id="rId1139" display="https://ninhson.tayninh.gov.vn/"/>
    <hyperlink ref="C152" r:id="rId1140" display="https://www.facebook.com/p/C%C3%B4ng-an-ph%C6%B0%E1%BB%9Dng-Ninh-Th%E1%BA%A1nh-100071313291976/?locale=vi_VN"/>
    <hyperlink ref="C153" r:id="rId1141" display="https://ninhthanh.tayninh.gov.vn/"/>
    <hyperlink ref="C154" r:id="rId1142" display="https://www.facebook.com/p/C%C3%B4ng-an-ph%C6%B0%E1%BB%9Dng-Ph%C3%A1o-%C4%90%C3%A0i-100083329063004/"/>
    <hyperlink ref="C155" r:id="rId1143" display="https://congbao.kiengiang.gov.vn/fileuploads/vanban/Documents/Volume2012/9/11/1347330905859/1347330905859.doc"/>
    <hyperlink ref="C156" r:id="rId1144" display="https://www.facebook.com/p/C%C3%B4ng-an-ph%C6%B0%E1%BB%9Dng-Ph%C3%B9ng-Ch%C3%AD-Ki%C3%AAn-TPB%E1%BA%AFc-K%E1%BA%A1n-100077735104887/"/>
    <hyperlink ref="C157" r:id="rId1145" display="https://phungchikien.backancity.gov.vn/"/>
    <hyperlink ref="C158" r:id="rId1146" display="https://www.facebook.com/p/C%C3%B4ng-an-ph%C6%B0%E1%BB%9Dng-Ph%C3%B9ng-Ch%C3%AD-Ki%C3%AAn-TPB%E1%BA%AFc-K%E1%BA%A1n-100077735104887/"/>
    <hyperlink ref="C159" r:id="rId1147" display="https://phungchikien.backancity.gov.vn/"/>
    <hyperlink ref="C160" r:id="rId1148" display="https://www.facebook.com/p/Tu%E1%BB%95i-tr%E1%BA%BB-C%C3%B4ng-an-Th%C3%A1i-B%C3%ACnh-100068113789461/?locale=te_IN"/>
    <hyperlink ref="C161" r:id="rId1149" display="https://phungchikien.myhao.hungyen.gov.vn/"/>
    <hyperlink ref="C162" r:id="rId1150" display="https://www.facebook.com/p/C%C3%B4ng-an-ph%C6%B0%E1%BB%9Dng-Ph%C3%BA-Kh%C6%B0%C6%A1ng-B%E1%BA%BFn-Tre-100070178317146/"/>
    <hyperlink ref="C163" r:id="rId1151" display="https://dichvucong.bentre.gov.vn/dichvucong/thongke/ajaxChiTietLinhVuc&amp;nam=2022&amp;ma_don_vi=DV_UBND_PHUONG_PHUKHUONG_TPBT&amp;ma_co_quan=UBNDTP"/>
    <hyperlink ref="C164" r:id="rId1152" display="https://www.facebook.com/p/C%C3%B4ng-an-Ph%C6%B0%E1%BB%9Dng-Ph%C3%BA-M%E1%BB%B9-100069552525358/"/>
    <hyperlink ref="C165" r:id="rId1153" display="https://phumy.baria-vungtau.gov.vn/"/>
    <hyperlink ref="C166" r:id="rId1154" display="https://www.facebook.com/p/C%C3%B4ng-an-ph%C6%B0%E1%BB%9Dng-Ph%C3%BA-T%C3%A2n-Th%C3%A0nh-ph%E1%BB%91-B%E1%BA%BFn-Tre-100070282148008/"/>
    <hyperlink ref="C167" r:id="rId1155" display="https://phutan.thanhphobentre.bentre.gov.vn/"/>
    <hyperlink ref="C168" r:id="rId1156" display="https://www.facebook.com/p/C%C3%B4ng-an-ph%C6%B0%E1%BB%9Dng-Ph%C3%BA-X%C3%A1-TP-Th%C3%A1i-Nguy%C3%AAn-100079015225494/"/>
    <hyperlink ref="C169" r:id="rId1157" display="https://phuxa.thainguyencity.gov.vn/"/>
    <hyperlink ref="C170" r:id="rId1158" display="https://www.facebook.com/ThanhnienPhuocHoa/"/>
    <hyperlink ref="C171" r:id="rId1159" display="https://bienhoa.dongnai.gov.vn/Pages/gioithieu.aspx?CatID=116"/>
    <hyperlink ref="C173" r:id="rId1160" display="https://bienhoa.dongnai.gov.vn/Pages/gioithieu.aspx?CatID=117"/>
    <hyperlink ref="C174" r:id="rId1161" display="https://www.facebook.com/p/C%C3%B4ng-An-Ph%C6%B0%E1%BB%9Dng-Ph%E1%BA%A1m-Ng%C5%A9-L%C3%A3o-Th%C3%A0nh-Ph%E1%BB%91-H%E1%BA%A3i-D%C6%B0%C6%A1ng-100068982131245/"/>
    <hyperlink ref="C175" r:id="rId1162" display="http://phamngulao.tphaiduong.haiduong.gov.vn/"/>
    <hyperlink ref="C176" r:id="rId1163" display="https://www.facebook.com/phuongphandinhphung/"/>
    <hyperlink ref="C177" r:id="rId1164" display="https://dichvucong.namdinh.gov.vn/portaldvc/KenhTin/dich-vu-cong-truc-tuyen.aspx?_dv=20342527-4469-C599-EB08-9B6EBD0EC40C"/>
    <hyperlink ref="C179" r:id="rId1165" display="http://phanthiet.tuyenquang.gov.vn/vi/tin-bai/bi-thu-chu-tich-ubnd-phuong-phan-thiet-da-toi-tham-tang-qua-cac-gia-dinh-chinh-sach-nguoi-co-cong-voi-cach-mang-tren-dia-ban-phuong?type=NEWS&amp;id=94680"/>
    <hyperlink ref="C180" r:id="rId1166" display="https://www.facebook.com/p/C%C3%B4ng-an-ph%C6%B0%E1%BB%9Dng-Qu%E1%BA%A3ng-%C4%90%C3%B4ng-TP-Thanh-Ho%C3%A1-100027654767657/"/>
    <hyperlink ref="C181" r:id="rId1167" display="https://quangchau.samson.thanhhoa.gov.vn/"/>
    <hyperlink ref="C183" r:id="rId1168" display="https://kntc.thanhhoa.gov.vn/kntc.nsf/8B7B11ADD65ADB7D4725877A000C15D3/$file/DT-VBDTPT936332298-10-20211634804359487tungct22.10.2021_08h43p58_giangld_22-10-2021-08-51-13_signed.pdf"/>
    <hyperlink ref="C184" r:id="rId1169" display="https://www.facebook.com/p/C%C3%B4ng-an-ph%C6%B0%E1%BB%9Dng-Qu%E1%BA%A3ng-Th%C3%A0nh-TP-Thanh-H%C3%B3a-100063456555126/?locale=vi_VN"/>
    <hyperlink ref="C185" r:id="rId1170" display="https://tpthanhhoa.thanhhoa.gov.vn/web/gioi-thieu-chung/tin-tuc/van-hoa-xa-hoi/pho-thanh-cong-phuong-quang-thanh-don-nhan-danh-hieu-pho-kieu-mau.html"/>
    <hyperlink ref="C186" r:id="rId1171" display="https://www.facebook.com/capquangthinh.th.vn/?locale=vi_VN"/>
    <hyperlink ref="C187" r:id="rId1172" display="https://tpthanhhoa.thanhhoa.gov.vn/web/gioi-thieu-chung/tin-tuc/quoc-phong-an-ninh/phuong-quang-thinh-to-chuc-ngay-hoi-toan-dan-bao-ve-an-ninh-to-quoc.html"/>
    <hyperlink ref="C188" r:id="rId1173" display="https://www.facebook.com/p/C%C3%B4ng-an-Ph%C6%B0%E1%BB%9Dng-Qu%E1%BA%A3ng-Vinh-TP-S%E1%BA%A7m-S%C6%A1n-100063519010262/"/>
    <hyperlink ref="C189" r:id="rId1174" display="https://quangvinh.samson.thanhhoa.gov.vn/"/>
    <hyperlink ref="C190" r:id="rId1175" display="https://www.facebook.com/p/C%C3%B4ng-an-ph%C6%B0%E1%BB%9Dng-Quy%E1%BA%BFt-T%C3%A2m-th%C3%A0nh-ph%E1%BB%91-S%C6%A1n-La-100077408314272/"/>
    <hyperlink ref="C191" r:id="rId1176" display="https://quyettam.thanhpho.sonla.gov.vn/lanh-dao-ubnd-phuong-quyet-tam"/>
    <hyperlink ref="C193" r:id="rId1177" display="https://thanhpho.laichau.gov.vn/"/>
    <hyperlink ref="C194" r:id="rId1178" display="https://www.facebook.com/p/UBND-Ph%C6%B0%E1%BB%9Dng-S%C6%A1n-Phong-100063555039148/"/>
    <hyperlink ref="C195" r:id="rId1179" display="http://hoian.gov.vn/sonphong/pages/detail.aspx?IDBaiViet=17216"/>
    <hyperlink ref="C196" r:id="rId1180" display="https://www.facebook.com/p/C%C3%B4ng-an-Ph%C6%B0%E1%BB%9Dng-T%C3%A0o-Xuy%C3%AAn-TP-Thanh-H%C3%B3a-100028941743157/"/>
    <hyperlink ref="C197" r:id="rId1181" display="https://tpthanhhoa.thanhhoa.gov.vn/web/gioi-thieu-chung/tin-tuc/van-hoa-xa-hoi/phuong-tao-xuyen-ky-niem-20-nam-ngay-doanh-nhan-viet-nam-trao-tien-ung-ho-thuc-hien-chi-thi-so-22-va-ra-mat-bch-hoi-doanh-nghiep-phuong-tao-xuyen.html"/>
    <hyperlink ref="C198" r:id="rId1182" display="https://www.facebook.com/p/C%C3%B4ng-an-Ph%C6%B0%E1%BB%9Dng-T%C3%A2n-%C4%90%E1%BB%8Bnh-B%E1%BA%BFn-C%C3%A1t-100080887004116/"/>
    <hyperlink ref="C199" r:id="rId1183" display="https://bencat.binhduong.gov.vn/gioi-thieu/ubnd-xa-phuong"/>
    <hyperlink ref="C201" r:id="rId1184" display="https://www.quangninh.gov.vn/donvi/TXQuangYen/Trang/ChiTietBVGioiThieu.aspx?bvid=210"/>
    <hyperlink ref="C202" r:id="rId1185" display="https://www.facebook.com/p/C%C3%B4ng-an-ph%C6%B0%E1%BB%9Dng-T%C3%A2n-H%C3%A0-TP-Tuy%C3%AAn-Quang-100068061935760/"/>
    <hyperlink ref="C203" r:id="rId1186" display="http://tnmt.tuyenquang.gov.vn/vi/tin-bai/quyet-dinh-384qd-ubnd-ngay-19102024-cua-uy-ban-nhan-dan-tinh-ve-viec-phe-duyet-pham-vi-vung-bao-ho-ve-sinh-khu-vuc-lay-nuoc-sinh-hoat-cua-cong-trinh-cap-nuoc-phuc-vu-cho-hoat-dong-cua-benh-vien-da-khoa-phuong-bac-tai-phuong-tan-ha-thanh-pho-tuyen-quang-tinh-tuyen-quang?type=POSTED_CONTENT&amp;id=129423"/>
    <hyperlink ref="C204" r:id="rId1187" display="https://www.facebook.com/p/C%C3%B4ng-An-Ph%C6%B0%E1%BB%9Dng-T%C3%A2n-Ng%C3%A3i-TP-V%C4%A9nh-Long-100080468944537/"/>
    <hyperlink ref="C205" r:id="rId1188" display="https://portal.vinhlong.gov.vn/portal/wptanngai/wpx/page/content.cpx?menu=36aae5159bb3a3aa6040605e"/>
    <hyperlink ref="C207" r:id="rId1189" display="https://thanhpho.tuyenquang.gov.vn/"/>
    <hyperlink ref="C208" r:id="rId1190" display="https://www.facebook.com/p/C%C3%B4ng-an-ph%C6%B0%E1%BB%9Dng-T%C3%A2y-S%C6%A1n-Tp-Pleiku-100057077485355/"/>
    <hyperlink ref="C209" r:id="rId1191" display="https://ankhe.gialai.gov.vn/Phuong-Tay-Son/Gioi-thieu/Qua-trinh-hinh-thanh-va-phat-trien.aspx"/>
    <hyperlink ref="C210" r:id="rId1192" display="https://www.facebook.com/p/C%C3%B4ng-An-Ph%C6%B0%E1%BB%9Dng-T%C3%ADch-L%C6%B0%C6%A1ng-TP-Th%C3%A1i-Nguy%C3%AAn-100069806956319/"/>
    <hyperlink ref="C211" r:id="rId1193" display="https://tichluong.thainguyencity.gov.vn/"/>
    <hyperlink ref="C213" r:id="rId1194" display="https://vpubnd.kiengiang.gov.vn/m/165/2110/Quyet-dinh-so-03-QD-UBND-ngay-03-01-2018.html"/>
    <hyperlink ref="C214" r:id="rId1195" display="https://www.facebook.com/p/C%C3%B4ng-an-ph%C6%B0%E1%BB%9Dng-T%C3%B4-Hi%E1%BB%87u-th%C3%A0nh-ph%E1%BB%91-S%C6%A1n-La-100068333843932/"/>
    <hyperlink ref="C215" r:id="rId1196" display="https://tohieu.thanhpho.sonla.gov.vn/"/>
    <hyperlink ref="C216" r:id="rId1197" display="https://www.facebook.com/p/C%C3%B4ng-an-ph%C6%B0%E1%BB%9Dng-Th%E1%BA%A1ch-Qu%C3%BD-TP-H%C3%A0-T%C4%A9nh-100068616767951/"/>
    <hyperlink ref="C217" r:id="rId1198" display="https://thachquy.hatinhcity.gov.vn/"/>
    <hyperlink ref="C218" r:id="rId1199" display="https://www.facebook.com/capthathung"/>
    <hyperlink ref="C219" r:id="rId1200" display="http://thathung.kinhmon.haiduong.gov.vn/"/>
    <hyperlink ref="C220" r:id="rId1201" display="https://www.facebook.com/p/C%C3%B4ng-an-Ph%C6%B0%E1%BB%9Dng-Th%E1%BB%8B-c%E1%BA%A7u-TP-B%E1%BA%AFc-Ninh-100079649779255/"/>
    <hyperlink ref="C221" r:id="rId1202" display="https://tpbacninh.bacninh.gov.vn/ubnd-phuong-thi-cau"/>
    <hyperlink ref="C222" r:id="rId1203" display="https://www.facebook.com/p/C%C3%B4ng-an-ph%C6%B0%E1%BB%9Dng-Th%E1%BB%91ng-Nh%E1%BA%A5t-TP-Pleiku-T-Gia-Lai-100063908748940/"/>
    <hyperlink ref="C223" r:id="rId1204" display="https://congan.gialai.gov.vn/BaiVietChiTiet/33447/thong-bao-bai-bo-mot-so-van-ban-quy-pham-phap-luat-do-uy-ban-nhan-dan-tinh-gia-lai-ban-hanh"/>
    <hyperlink ref="C224" r:id="rId1205" display="https://www.facebook.com/p/C%C3%B4ng-an-ph%C6%B0%E1%BB%9Dng-Thanh-B%C3%ACnh-C%C3%B4ng-an-th%C3%A0nh-ph%E1%BB%91-%C4%90i%E1%BB%87n-Bi%C3%AAn-Ph%E1%BB%A7-100069849813294/"/>
    <hyperlink ref="C225" r:id="rId1206" display="https://bienhoa.dongnai.gov.vn/Pages/gioithieu.aspx?CatID=110"/>
    <hyperlink ref="C226" r:id="rId1207" display="https://www.facebook.com/p/C%C3%B4ng-an-ph%C6%B0%E1%BB%9Dng-Thanh-B%C3%ACnh-C%C3%B4ng-an-th%C3%A0nh-ph%E1%BB%91-%C4%90i%E1%BB%87n-Bi%C3%AAn-Ph%E1%BB%A7-100069849813294/"/>
    <hyperlink ref="C227" r:id="rId1208" display="https://bienhoa.dongnai.gov.vn/Pages/gioithieu.aspx?CatID=110"/>
    <hyperlink ref="C229" r:id="rId1209" display="https://www.toaan.gov.vn/webcenter/ShowProperty?nodeId=/UCMServer/TAND170342"/>
    <hyperlink ref="C230" r:id="rId1210" display="https://www.facebook.com/p/C%C3%B4ng-an-ph%C6%B0%E1%BB%9Dng-Tr%C3%BAc-L%C3%A2m-100063775073396/"/>
    <hyperlink ref="C231" r:id="rId1211" display="http://truclam.thixanghison.thanhhoa.gov.vn/kinh-te-chinh-tri"/>
    <hyperlink ref="C232" r:id="rId1212" display="https://www.facebook.com/p/C%C3%B4ng-an-ph%C6%B0%E1%BB%9Dng-Tr%C6%B0%E1%BB%9Dng-An-Th%C3%A0nh-ph%E1%BB%91-V%C4%A9nh-Long-100083272926078/"/>
    <hyperlink ref="C233" r:id="rId1213" display="https://truongan.vinhlong.gov.vn/"/>
    <hyperlink ref="C234" r:id="rId1214" display="https://www.facebook.com/p/C%C3%B4ng-an-ph%C6%B0%E1%BB%9Dng-Tr%C6%B0ng-V%C6%B0%C6%A1ng-TP-Th%C3%A1i-Nguy%C3%AAn-100076497412232/"/>
    <hyperlink ref="C235" r:id="rId1215" display="https://trungvuong.thainguyencity.gov.vn/gioi-thieu"/>
    <hyperlink ref="C236" r:id="rId1216" display="https://www.facebook.com/p/C%C3%B4ng-an-ph%C6%B0%E1%BB%9Dng-Tr%E1%BA%A7n-H%C6%B0ng-%C4%90%E1%BA%A1o-TpPh%E1%BB%A7-L%C3%BD-H%C3%A0-Nam-100083035562709/"/>
    <hyperlink ref="C237" r:id="rId1217" display="https://phuly.hanam.gov.vn/Pages/cac-xa-phuong175562080.aspx"/>
    <hyperlink ref="C238" r:id="rId1218" display="https://www.facebook.com/p/C%C3%B4ng-an-ph%C6%B0%E1%BB%9Dng-Tr%E1%BA%A7n-Ph%C3%BA-Th%C3%A0nh-ph%E1%BB%91-H%C3%A0-T%C4%A9nh-100068323082489/"/>
    <hyperlink ref="C239" r:id="rId1219" display="https://tranphu.hatinhcity.gov.vn/"/>
    <hyperlink ref="C240" r:id="rId1220" display="https://www.facebook.com/p/C%C3%B4ng-an-ph%C6%B0%E1%BB%9Dng-Trung-S%C6%A1n-TP-S%E1%BA%A7m-S%C6%A1n-100059595613149/"/>
    <hyperlink ref="C241" r:id="rId1221" display="https://trungson.samson.thanhhoa.gov.vn/"/>
    <hyperlink ref="C242" r:id="rId1222" display="https://www.facebook.com/p/C%C3%B4ng-an-Ph%C6%B0%E1%BB%9Dng-V%C5%A9-Ninh-th%C3%A0nh-ph%E1%BB%91-B%E1%BA%AFc-Ninh-100078442014482/"/>
    <hyperlink ref="C243" r:id="rId1223" display="https://tpbacninh.bacninh.gov.vn/ubnd-phuong-vu-ninh"/>
    <hyperlink ref="C245" r:id="rId1224" display="https://tpbacninh.bacninh.gov.vn/ubnd-phuong-van-an"/>
    <hyperlink ref="C246" r:id="rId1225" display="https://www.facebook.com/p/C%C3%B4ng-An-T%E1%BB%89nh-B%E1%BA%AFc-Ninh-100067184832103/"/>
    <hyperlink ref="C247" r:id="rId1226" display="https://www.bacninh.gov.vn/web/xa-xuan-lam/news/-/details/20940549/to-chuc-bo-may-xa-xuan-lam"/>
    <hyperlink ref="C248" r:id="rId1227" display="https://www.facebook.com/p/C%C3%B4ng-an-ph%C6%B0%E1%BB%9Dng-Xu%C3%A2n-Th%C3%A0nh-C%C3%B4ng-an-Th%E1%BB%8B-x%C3%A3-S%C3%B4ng-C%E1%BA%A7u-100064200665739/"/>
    <hyperlink ref="C249" r:id="rId1228" display="https://xuanphu.songcau.phuyen.gov.vn/"/>
    <hyperlink ref="C251" r:id="rId1229" display="https://duytien.hanam.gov.vn/Pages/thong-tin-nguoi-cung-cap-thong-tin-cho-bao-chi-cua-thi-xa-duy-tien.aspx"/>
    <hyperlink ref="C252" r:id="rId1230" display="https://www.facebook.com/p/C%C3%B4ng-an-ph%C6%B0%E1%BB%9Dng-Y%C3%AAn-Th%E1%BB%8Bnh-TpY%C3%AAn-B%C3%A1i-100066352763035/"/>
    <hyperlink ref="C253" r:id="rId1231" display="https://thanhphoyenbai.yenbai.gov.vn/"/>
    <hyperlink ref="C254" r:id="rId1232" display="https://www.facebook.com/doanthanhniencongantayninh/"/>
    <hyperlink ref="C255" r:id="rId1233" display="https://www.tayninh.gov.vn/"/>
    <hyperlink ref="C256" r:id="rId1234" display="https://www.facebook.com/p/%C4%90o%C3%A0n-Thanh-ni%C3%AAn-C%C3%B4ng-an-t%E1%BB%89nh-%C4%90%E1%BA%AFk-L%E1%BA%AFk-100070405173006/"/>
    <hyperlink ref="C257" r:id="rId1235" display="https://daklak.gov.vn/"/>
    <hyperlink ref="C258" r:id="rId1236" display="https://www.facebook.com/1826225194215933"/>
    <hyperlink ref="C259" r:id="rId1237" display="https://baria-vungtau.gov.vn/"/>
    <hyperlink ref="C261" r:id="rId1238" display="https://binhphuoc.gov.vn/"/>
    <hyperlink ref="C262" r:id="rId1239" display="https://www.facebook.com/tuoitreconganbaclieu/?locale=vi_VN"/>
    <hyperlink ref="C263" r:id="rId1240" display="https://baclieu.gov.vn/"/>
    <hyperlink ref="C264" r:id="rId1241" display="https://www.facebook.com/p/C%C3%B4ng-An-T%E1%BB%89nh-B%E1%BA%AFc-Ninh-100067184832103/"/>
    <hyperlink ref="C265" r:id="rId1242" display="https://bacninh.gov.vn/"/>
    <hyperlink ref="C266" r:id="rId1243" display="https://www.facebook.com/conganhatinh/"/>
    <hyperlink ref="C267" r:id="rId1244" display="https://hatinh.gov.vn/"/>
    <hyperlink ref="C268" r:id="rId1245" display="https://www.facebook.com/tuoitrehaiduong.vn/?locale=nl_NL"/>
    <hyperlink ref="C269" r:id="rId1246" display="https://haiduong.gov.vn/"/>
    <hyperlink ref="C270" r:id="rId1247" display="https://www.facebook.com/tuoitrehaiduong.vn/?locale=nl_NL"/>
    <hyperlink ref="C271" r:id="rId1248" display="https://haiduong.gov.vn/"/>
    <hyperlink ref="C272" r:id="rId1249" display="https://www.facebook.com/ANTVKhanhHoa/?locale=vi_VN"/>
    <hyperlink ref="C273" r:id="rId1250" display="https://congbaokhanhhoa.gov.vn/van-ban-quy-pham-phap-luat/VBQPPL_UBND"/>
    <hyperlink ref="C274" r:id="rId1251" display="https://www.facebook.com/Anninh24hnamdinh/"/>
    <hyperlink ref="C275" r:id="rId1252" display="https://namdinh.gov.vn/"/>
    <hyperlink ref="C276" r:id="rId1253" display="https://www.facebook.com/Anninh24hnamdinh/"/>
    <hyperlink ref="C277" r:id="rId1254" display="https://namdinh.gov.vn/"/>
    <hyperlink ref="C278" r:id="rId1255" display="https://www.facebook.com/p/C%C3%B4ng-an-t%E1%BB%89nh-Ph%C3%BA-Y%C3%AAn-61551062110991/"/>
    <hyperlink ref="C279" r:id="rId1256" display="https://www.phuyen.gov.vn/"/>
    <hyperlink ref="C281" r:id="rId1257" display="https://donghoi.quangbinh.gov.vn/"/>
    <hyperlink ref="C282" r:id="rId1258" display="https://www.facebook.com/CATPCanTho/?locale=vi_VN"/>
    <hyperlink ref="C283" r:id="rId1259" display="http://cantho.gov.vn/"/>
    <hyperlink ref="C284" r:id="rId1260" display="https://www.facebook.com/CATPCanTho/?locale=vi_VN"/>
    <hyperlink ref="C285" r:id="rId1261" display="http://cantho.gov.vn/"/>
    <hyperlink ref="C286" r:id="rId1262" display="https://www.facebook.com/p/C%C3%B4ng-An-Th%C3%A0nh-Ph%E1%BB%91-H%C6%B0ng-Y%C3%AAn-100057576334172/"/>
    <hyperlink ref="C287" r:id="rId1263" display="https://hungyen.gov.vn/"/>
    <hyperlink ref="C288" r:id="rId1264" display="https://www.facebook.com/catphochiminhofficial/?locale=vi_VN"/>
    <hyperlink ref="C289" r:id="rId1265" display="https://vpub.hochiminhcity.gov.vn/"/>
    <hyperlink ref="C290" r:id="rId1266" display="https://www.facebook.com/catphochiminhofficial/?locale=vi_VN"/>
    <hyperlink ref="C291" r:id="rId1267" display="https://vpub.hochiminhcity.gov.vn/"/>
    <hyperlink ref="C292" r:id="rId1268" display="https://www.facebook.com/p/C%C3%B4ng-an-Th%C3%A0nh-Ph%E1%BB%91-Nha-Trang-100069123480296/"/>
    <hyperlink ref="C293" r:id="rId1269" display="https://congbaokhanhhoa.gov.vn/van-ban-phap-luat-khac/VBKHAC_UBND"/>
    <hyperlink ref="C294" r:id="rId1270" display="https://www.facebook.com/p/C%C3%B4ng-an-th%C3%A0nh-ph%E1%BB%91-T%E1%BB%AB-S%C6%A1n-100077861983649/"/>
    <hyperlink ref="C295" r:id="rId1271" display="https://tuson.bacninh.gov.vn/"/>
    <hyperlink ref="C296" r:id="rId1272" display="https://www.facebook.com/p/C%C3%B4ng-an-th%C3%A0nh-ph%E1%BB%91-Tam-%C4%90i%E1%BB%87p-100069074291255/"/>
    <hyperlink ref="C297" r:id="rId1273" display="https://tamdiep.ninhbinh.gov.vn/"/>
    <hyperlink ref="C298" r:id="rId1274" display="https://www.facebook.com/p/C%C3%B4ng-an-th%C3%A0nh-ph%E1%BB%91-Th%E1%BB%A7-%C4%90%E1%BB%A9c-100066442031973/?locale=be_BY"/>
    <hyperlink ref="C299" r:id="rId1275" display="https://tpthuduc.hochiminhcity.gov.vn/"/>
    <hyperlink ref="C300" r:id="rId1276" display="https://www.facebook.com/p/C%C3%B4ng-an-th%C3%A0nh-ph%E1%BB%91-Vi%E1%BB%87t-Tr%C3%AC-100083326121614/"/>
    <hyperlink ref="C301" r:id="rId1277" display="https://viettri.phutho.gov.vn/"/>
    <hyperlink ref="C303" r:id="rId1278" display="https://cailay.tiengiang.gov.vn/cac-xa"/>
    <hyperlink ref="C305" r:id="rId1279" display="https://sondong.bacgiang.gov.vn/chi-tiet-tin-tuc/-/asset_publisher/C55IVjY8YjNe/content/thi-tran-an-chau"/>
    <hyperlink ref="C306" r:id="rId1280" display="https://www.facebook.com/p/C%C3%B4ng-An-Th%E1%BB%8B-Tr%E1%BA%A5n-B%C3%A1t-X%C3%A1t-100080062719160/"/>
    <hyperlink ref="C307" r:id="rId1281" display="https://batxat.laocai.gov.vn/"/>
    <hyperlink ref="C308" r:id="rId1282" display="https://www.facebook.com/p/C%C3%B4ng-an-th%E1%BB%8B-tr%E1%BA%A5n-Ba-H%C3%A0ng-%C4%90%E1%BB%93i-L%E1%BA%A1c-Thu%E1%BB%B7-Ho%C3%A0-B%C3%ACnh-100079444877071/"/>
    <hyperlink ref="C309" r:id="rId1283" display="https://lacthuy.hoabinh.gov.vn/index.php/thong-tin-co-quan/ubnd-ca-c-xa-tha-tra-n/1894-tha-tra-n-ba-ha-ng-a-i"/>
    <hyperlink ref="C310" r:id="rId1284" display="https://www.facebook.com/p/C%C3%B4ng-an-th%E1%BB%8B-tr%E1%BA%A5n-C%E1%BB%95-L%E1%BB%85-100069913269136/?locale=vi_VN"/>
    <hyperlink ref="C311" r:id="rId1285" display="https://ttcole.namdinh.gov.vn/"/>
    <hyperlink ref="C312" r:id="rId1286" display="https://www.facebook.com/ThiTranCoPhuc/"/>
    <hyperlink ref="C313" r:id="rId1287" display="https://tranyen.yenbai.gov.vn/xa-thi-tran/thi-tran-co-phuc"/>
    <hyperlink ref="C314" r:id="rId1288" display="https://www.facebook.com/p/C%C3%B4ng-an-th%E1%BB%8B-tr%E1%BA%A5n-Ch%C3%A2u-H%C6%B0ng-V%C4%A9nh-L%E1%BB%A3i-B%E1%BA%A1c-Li%C3%AAu-100083283045339/"/>
    <hyperlink ref="C315" r:id="rId1289" display="https://chauhung.vinhloi.baclieu.gov.vn/"/>
    <hyperlink ref="C316" r:id="rId1290" display="https://www.facebook.com/p/C%C3%B4ng-an-Th%E1%BB%8B-tr%E1%BA%A5n-Gia-L%E1%BB%99c-huy%E1%BB%87n-Gia-L%E1%BB%99c-t%E1%BB%89nh-H%E1%BA%A3i-D%C6%B0%C6%A1ng-100083339620497/"/>
    <hyperlink ref="C317" r:id="rId1291" display="http://thitrangialoc.gialoc.haiduong.gov.vn/"/>
    <hyperlink ref="C318" r:id="rId1292" display="https://www.facebook.com/p/C%C3%B4ng-an-th%E1%BB%8B-tr%E1%BA%A5n-H%C6%B0%C6%A1ng-S%C6%A1n-huy%E1%BB%87n-Ph%C3%BA-B%C3%ACnh-t%E1%BB%89nh-Th%C3%A1i-Nguy%C3%AAn-100081791015941/"/>
    <hyperlink ref="C319" r:id="rId1293" display="https://phubinh.thainguyen.gov.vn/thi-tran-huong-son"/>
    <hyperlink ref="C321" r:id="rId1294" display="https://tamnong.phutho.gov.vn/Chuyen-muc-tin/Chi-tiet-tin/t/thi-tran-hung-hoa/title/251/ctitle/194"/>
    <hyperlink ref="C322" r:id="rId1295" display="https://www.facebook.com/congantinhhoabinh/"/>
    <hyperlink ref="C323" r:id="rId1296" display="https://luongson.hoabinh.gov.vn/"/>
    <hyperlink ref="C324" r:id="rId1297" display="https://www.facebook.com/DTNCAKC/"/>
    <hyperlink ref="C325" r:id="rId1298" display="https://khoaichau.hungyen.gov.vn/"/>
    <hyperlink ref="C326" r:id="rId1299" display="https://www.facebook.com/DTNCAKC/"/>
    <hyperlink ref="C327" r:id="rId1300" display="https://khoaichau.hungyen.gov.vn/"/>
    <hyperlink ref="C329" r:id="rId1301" display="https://kiengiang.quangbinh.gov.vn/"/>
    <hyperlink ref="C330" r:id="rId1302" display="https://www.facebook.com/p/C%C3%B4ng-an-Th%E1%BB%8B-tr%E1%BA%A5n-L%C3%A2m-%C3%9D-Y%C3%AAn-Nam-%C4%90%E1%BB%8Bnh-100080254186975/"/>
    <hyperlink ref="C331" r:id="rId1303" display="https://ttlam.namdinh.gov.vn/ubnd"/>
    <hyperlink ref="C332" r:id="rId1304" display="https://www.facebook.com/CATTLT/?locale=vi_VN"/>
    <hyperlink ref="C333" r:id="rId1305" display="https://longthanh.dongnai.gov.vn/"/>
    <hyperlink ref="C334" r:id="rId1306" display="https://www.facebook.com/p/C%C3%B4ng-an-th%E1%BB%8B-tr%E1%BA%A5n-M%E1%BA%ADu-A-100031786790979/"/>
    <hyperlink ref="C335" r:id="rId1307" display="https://vanyen.yenbai.gov.vn/to-chuc-bo-may/cac-xa-thi-tran/?UserKey=TT-Mau-A"/>
    <hyperlink ref="C336" r:id="rId1308" display="https://www.facebook.com/p/C%C3%B4ng-An-Huy%E1%BB%87n-N%C3%B4ng-C%E1%BB%91ng-100063664087545/?locale=vi_VN"/>
    <hyperlink ref="C337" r:id="rId1309" display="https://nongcong.thanhhoa.gov.vn/"/>
    <hyperlink ref="C338" r:id="rId1310" display="https://www.facebook.com/p/Tu%E1%BB%95i-tr%E1%BA%BB-Chi-%C4%91o%C3%A0n-S%E1%BB%9F-Khoa-h%E1%BB%8Dc-v%C3%A0-C%C3%B4ng-ngh%E1%BB%87-t%E1%BB%89nh-L%E1%BA%A1ng-S%C6%A1n-100081803717122/"/>
    <hyperlink ref="C339" r:id="rId1311" display="https://mttq.langson.gov.vn/tin-tuc-su-kien/tin-hoat-dong/khanh-thanh-va-ban-giao-nha-dai-doan-ket-tai-thi-tran-nong-truong-thai-binh.html"/>
    <hyperlink ref="C340" r:id="rId1312" display="https://www.facebook.com/p/C%C3%B4ng-an-Th%E1%BB%8B-tr%E1%BA%A5n-Nham-Bi%E1%BB%81n-Y%C3%AAn-D%C5%A9ng-100063115575668/"/>
    <hyperlink ref="C341" r:id="rId1313" display="https://nhambien.yendung.bacgiang.gov.vn/"/>
    <hyperlink ref="C342" r:id="rId1314" display="https://www.facebook.com/p/C%C3%B4ng-an-th%E1%BB%8B-tr%E1%BA%A5n-Ph%C3%A1t-Di%E1%BB%87m-100078176589503/"/>
    <hyperlink ref="C343" r:id="rId1315" display="https://kimson.ninhbinh.gov.vn/gioi-thieu/thi-tran-phat-diem"/>
    <hyperlink ref="C344" r:id="rId1316" display="https://www.facebook.com/conganhuyenphuyen/?locale=vi_VN"/>
    <hyperlink ref="C345" r:id="rId1317" display="https://congbobanan.toaan.gov.vn/5ta1467363t1cvn/QD_Mai_Van_T.pdf"/>
    <hyperlink ref="C346" r:id="rId1318" display="https://www.facebook.com/p/C%C3%B4ng-an-Ph%C6%B0%E1%BB%9Dng-Ph%E1%BB%91-M%E1%BB%9Bi-Qu%E1%BA%BF-V%C3%B5-B%E1%BA%AFc-Ninh-100079065079955/"/>
    <hyperlink ref="C347" r:id="rId1319" display="https://quevo.bacninh.gov.vn/news/-/details/22344/phuong-pho-moi-4584473"/>
    <hyperlink ref="C348" r:id="rId1320" display="https://www.facebook.com/p/C%C3%B4ng-an-Huy%E1%BB%87n-Qu%E1%BA%A3ng-Ho%C3%A0-100066298073486/"/>
    <hyperlink ref="C349" r:id="rId1321" display="https://quanguyen.quanghoa.caobang.gov.vn/"/>
    <hyperlink ref="C351" r:id="rId1322" display="http://quyhop.gov.vn/"/>
    <hyperlink ref="C352" r:id="rId1323" display="https://www.facebook.com/conganthixanghisonthanhhoa/"/>
    <hyperlink ref="C353" r:id="rId1324" display="http://saovang.thoxuan.thanhhoa.gov.vn/web/trang-chu/bo-may-hanh-chinh/uy-ban-nhan-dan-xa/bo-may-hanh-chinh-uy-ban-nhan-dan-thi-tran-sao-vang.html"/>
    <hyperlink ref="C354" r:id="rId1325" display="https://www.facebook.com/p/C%C3%B4ng-an-th%E1%BB%8B-tr%E1%BA%A5n-T%C3%A0-L%C3%B9ng-100067627942996/"/>
    <hyperlink ref="C355" r:id="rId1326" display="https://talung.quanghoa.caobang.gov.vn/"/>
    <hyperlink ref="C356" r:id="rId1327" display="https://www.facebook.com/p/C%C3%B4ng-an-th%E1%BB%8B-tr%E1%BA%A5n-T%C3%A2n-An-Y%C3%AAn-Dung-B%E1%BA%AFc-Giang-100066949255453/"/>
    <hyperlink ref="C357" r:id="rId1328" display="https://tanan.yendung.bacgiang.gov.vn/"/>
    <hyperlink ref="C359" r:id="rId1329" display="https://tambinh.vinhlong.gov.vn/"/>
    <hyperlink ref="C360" r:id="rId1330" display="https://www.facebook.com/p/C%C3%B4ng-an-th%E1%BB%8B-tr%E1%BA%A5n-Th%E1%BA%A1nh-Ph%C3%BA-Th%E1%BA%A1nh-Ph%C3%BA-B%E1%BA%BFn-Tre-100069403253824/"/>
    <hyperlink ref="C361" r:id="rId1331" display="https://thitran.thanhphu.bentre.gov.vn/"/>
    <hyperlink ref="C362" r:id="rId1332" display="https://www.facebook.com/cahhiephoa/"/>
    <hyperlink ref="C363" r:id="rId1333" display="https://ttthang.hiephoa.bacgiang.gov.vn/"/>
    <hyperlink ref="C364" r:id="rId1334" display="https://www.facebook.com/p/C%C3%B4ng-an-huy%E1%BB%87n-V%C5%A9-Quang-100069158351410/"/>
    <hyperlink ref="C365" r:id="rId1335" display="https://hscvvq.hatinh.gov.vn/vuquang/vbpq.nsf/72606071E1411D3E4725863300181920/$file/QD%20kien%20toan%20Trang%20TT%C4%90T%20va%20Dai%20TT%202020(03.12.2020_10h46p38)_signed.pdf"/>
    <hyperlink ref="C367" r:id="rId1336" display="https://lucyen.yenbai.gov.vn/Articles/one/Thong-tin-thi-tran-Yen-The"/>
    <hyperlink ref="C369" r:id="rId1337" display="https://bencat.binhduong.gov.vn/"/>
    <hyperlink ref="C370" r:id="rId1338" display="https://www.facebook.com/p/C%C3%B4ng-an-x%C3%A3-Thanh-B%C3%ACnh-Th%E1%BB%8Bnh-huy%E1%BB%87n-%C4%90%E1%BB%A9c-Th%E1%BB%8D-t%E1%BB%89nh-H%C3%A0-T%C4%A9nh-100064085291262/?locale=vi_VN"/>
    <hyperlink ref="C371" r:id="rId1339" display="https://hscvdt.hatinh.gov.vn/ductho/vbpq.nsf/5666F3B1C49DEB0B4725884700336EC3/$file/30-664(06.04.2022_10h42p26)_signed.pdf"/>
    <hyperlink ref="C372" r:id="rId1340" display="https://www.facebook.com/p/C%C3%B4ng-an-Thanh-Mi%E1%BB%87n-100068994404736/"/>
    <hyperlink ref="C373" r:id="rId1341" display="https://thanhmien.haiduong.gov.vn/"/>
    <hyperlink ref="C374" r:id="rId1342" display="https://www.facebook.com/DoanThanhnienCongantinhLaoCai/"/>
    <hyperlink ref="C375" r:id="rId1343" display="https://www.laocai.gov.vn/"/>
    <hyperlink ref="C377" r:id="rId1344" display="https://bactramy.quangnam.gov.vn/webcenter/portal/bactramy"/>
    <hyperlink ref="C379" r:id="rId1345" display="https://aithuong.bathuoc.thanhhoa.gov.vn/"/>
    <hyperlink ref="C381" r:id="rId1346" display="https://kimson.ninhbinh.gov.vn/gioi-thieu/xa-an-hoa"/>
    <hyperlink ref="C382" r:id="rId1347" display="https://www.facebook.com/p/C%C3%B4ng-an-x%C3%A3-%C3%82n-Ngh%C4%A9a-100082587249878/"/>
    <hyperlink ref="C383" r:id="rId1348" display="http://annghia.hoaian.binhdinh.gov.vn/Index.aspx?L=VN&amp;P=A02&amp;M=20"/>
    <hyperlink ref="C384" r:id="rId1349" display="https://www.facebook.com/100052411776255"/>
    <hyperlink ref="C385" r:id="rId1350" display="https://hscvvq.hatinh.gov.vn/vuquang/vbpq.nsf/F89B2C836119343447258972000CAE32/$file/QD-TL-To-chuyen-doi-so-xa(14.03.2023_09h17p37)_signed.pdf"/>
    <hyperlink ref="C387" r:id="rId1351" display="https://soldtbxh.yenbai.gov.vn/FAQ/Cong-dan-Nguyen-Ngoc-Hau-Dia-chi-thon-Nuoc-Mat-xa-Au-Lau-thanh-pho-Yen-Bai-tinh-Yen-B"/>
    <hyperlink ref="C388" r:id="rId1352" display="https://www.facebook.com/p/C%C3%B4ng-an-x%C3%A3-%C3%89-T%C3%B2ng-100076076161585/?locale=fr_FR"/>
    <hyperlink ref="C389" r:id="rId1353" display="https://dichvucong.gov.vn/p/home/dvc-tthc-co-quan-chi-tiet.html?id=369314"/>
    <hyperlink ref="C391" r:id="rId1354" display="https://dichvucong.hungyen.gov.vn/dichvucong/hotline"/>
    <hyperlink ref="C393" r:id="rId1355" display="https://phubinh.thainguyen.gov.vn/xa-uc-ky"/>
    <hyperlink ref="C394" r:id="rId1356" display="https://www.facebook.com/p/C%C3%B4ng-an-X%C3%A3-%C4%90%C3%A0o-Vi%C3%AAn-Th%E1%BB%8B-x%C3%A3-Qu%E1%BA%BF-V%C3%B5-100082317493607/"/>
    <hyperlink ref="C395" r:id="rId1357" display="https://quevo.bacninh.gov.vn/news/-/details/22344/xa-ao-vien"/>
    <hyperlink ref="C396" r:id="rId1358" display="https://www.facebook.com/p/C%C3%B4ng-an-x%C3%A3-%C4%90%C3%A0o-X%C3%A1-huy%E1%BB%87n-Ph%C3%BA-B%C3%ACnh-t%E1%BB%89nh-Th%C3%A1i-Nguy%C3%AAn-100071540445476/"/>
    <hyperlink ref="C397" r:id="rId1359" display="https://phubinh.thainguyen.gov.vn/xa-dao-xa"/>
    <hyperlink ref="C399" r:id="rId1360" display="https://dason.doluong.nghean.gov.vn/"/>
    <hyperlink ref="C400" r:id="rId1361" display="https://www.facebook.com/p/C%C3%B4ng-an-x%C3%A3-%C4%90%C3%A1-%C4%90%E1%BB%8F-huy%E1%BB%87n-Ph%C3%B9-Y%C3%AAn-t%E1%BB%89nh-S%C6%A1n-La-100069499724470/?locale=nn_NO"/>
    <hyperlink ref="C401" r:id="rId1362" display="https://dado.phuyen.sonla.gov.vn/uy-ban-nhan-dan"/>
    <hyperlink ref="C402" r:id="rId1363" display="https://www.facebook.com/p/C%C3%B4ng-an-x%C3%A3-%C4%90%C3%AA-Ar-huy%E1%BB%87n-Mang-Yang-t%E1%BB%89nh-Gia-Lai-100063480699814/"/>
    <hyperlink ref="C403" r:id="rId1364" display="https://mangyang.gialai.gov.vn/Xa-de-Ar"/>
    <hyperlink ref="C404" r:id="rId1365" display="https://www.facebook.com/p/C%C3%B4ng-an-x%C3%A3-%C4%90%C3%ACnh-Ph%C3%B9ng-huy%E1%BB%87n-B%E1%BA%A3o-L%E1%BA%A1c-t%E1%BB%89nh-Cao-B%E1%BA%B1ng-100080278058147/"/>
    <hyperlink ref="C405" r:id="rId1366" display="https://baolac.caobang.gov.vn/"/>
    <hyperlink ref="C406" r:id="rId1367" display="https://www.facebook.com/p/C%C3%B4ng-an-x%C3%A3-%C4%90%C3%ACnh-T%E1%BB%95-Thu%E1%BA%ADn-Th%C3%A0nh-B%E1%BA%AFc-Ninh-100072506943134/"/>
    <hyperlink ref="C407" r:id="rId1368" display="https://www.bacninh.gov.vn/web/xa-inh-to/news/-/details/20940945/to-chuc-bo-may-xa-inh-to"/>
    <hyperlink ref="C408" r:id="rId1369" display="https://www.facebook.com/p/Tu%E1%BB%95i-tr%E1%BA%BB-C%C3%B4ng-an-Th%C3%A1i-B%C3%ACnh-100068113789461/"/>
    <hyperlink ref="C409" r:id="rId1370" display="https://donghung.thaibinh.gov.vn/danh-sach-xa-thi-tran/xa-dong-dong"/>
    <hyperlink ref="C410" r:id="rId1371" display="https://www.facebook.com/p/Tu%E1%BB%95i-tr%E1%BA%BB-C%C3%B4ng-an-huy%E1%BB%87n-%C4%90%C3%A0-B%E1%BA%AFc-100064551649842/"/>
    <hyperlink ref="C411" r:id="rId1372" display="https://xadonglai.hoabinh.gov.vn/"/>
    <hyperlink ref="C412" r:id="rId1373" display="https://www.facebook.com/p/C%C3%B4ng-an-x%C3%A3-%C4%90%C3%B4ng-C%C3%A1c-100071387960428/"/>
    <hyperlink ref="C413" r:id="rId1374" display="https://donghung.thaibinh.gov.vn/danh-sach-xa-thi-tran/xa-dong-cac"/>
    <hyperlink ref="C414" r:id="rId1375" display="https://www.facebook.com/p/C%C3%B4ng-an-x%C3%A3-%C4%90%C3%B4ng-C%C6%B0%E1%BB%9Dng-100071262357256/"/>
    <hyperlink ref="C415" r:id="rId1376" display="https://donghung.thaibinh.gov.vn/danh-sach-xa-thi-tran/xa-dong-cuong"/>
    <hyperlink ref="C417" r:id="rId1377" display="https://donghung.thaibinh.gov.vn/danh-sach-xa-thi-tran/xa-dong-cuong"/>
    <hyperlink ref="C418" r:id="rId1378" display="https://www.facebook.com/CONGANXADONGHAI/"/>
    <hyperlink ref="C419" r:id="rId1379" display="https://thaibinh.gov.vn/van-ban-phap-luat/van-ban-dieu-hanh/quyet-dinh-so-2897-qd-ubnd-ve-viec-cho-phep-uy-ban-nhan-dan-.html"/>
    <hyperlink ref="C421" r:id="rId1380" display="https://soxaydung.thaibinh.gov.vn/tin-tuc/nha-o-va-tt-bds/thong-tin-cac-du-an-nha-o/-du-an-phat-trien-nha-o-thuong-mai-khu-dan-cu-dong-hop-tai-x.html"/>
    <hyperlink ref="C422" r:id="rId1381" display="https://www.facebook.com/p/C%C3%B4ng-An-x%C3%A3-%C4%90%C3%B4ng-Ho%C3%A0-Ch%C3%A2u-Th%C3%A0nh-t%E1%BB%89nh-Ti%E1%BB%81n-Giang-100070632799543/"/>
    <hyperlink ref="C423" r:id="rId1382" display="https://chauthanh.tiengiang.gov.vn/chi-tiet-tin?/xa-dong-hoa/8287875"/>
    <hyperlink ref="C424" r:id="rId1383" display="https://www.facebook.com/p/C%C3%B4ng-an-x%C3%A3-%C4%90%C3%B4ng-Ho%C3%A0-Hi%E1%BB%87p-100075701244564/"/>
    <hyperlink ref="C425" r:id="rId1384" display="https://caibe.tiengiang.gov.vn/xa-ong-hoa-hiep"/>
    <hyperlink ref="C427" r:id="rId1385" display="https://www.quangninh.gov.vn/"/>
    <hyperlink ref="C428" r:id="rId1386" display="https://www.facebook.com/p/C%C3%B4ng-an-x%C3%A3-%C4%90%C3%B4ng-Sang-huy%E1%BB%87n-M%E1%BB%99c-Ch%C3%A2u-100069242317075/"/>
    <hyperlink ref="C429" r:id="rId1387" display="https://www.quangninh.gov.vn/"/>
    <hyperlink ref="C431" r:id="rId1388" display="https://www.bacninh.gov.vn/web/ubnd-xa-dong-tho"/>
    <hyperlink ref="C432" r:id="rId1389" display="https://www.facebook.com/haiduongtv.com.vn/videos/x%C3%A3-%C4%91%C3%B4ng-xuy%C3%AAn-l%C3%A1-c%E1%BB%9D-%C4%91%E1%BA%A7u-trong-c%C3%B4ng-t%C3%A1c-tuy%E1%BB%83n-qu%C3%A2n-%E1%BB%9F-ninh-giang-hdtv/1137922897767207/"/>
    <hyperlink ref="C433" r:id="rId1390" display="http://dongxuyen.ninhgiang.haiduong.gov.vn/"/>
    <hyperlink ref="C434" r:id="rId1391" display="https://www.facebook.com/tuoitreconganquanhadong/"/>
    <hyperlink ref="C435" r:id="rId1392" display="https://www.quangninh.gov.vn/"/>
    <hyperlink ref="C437" r:id="rId1393" display="https://bugiamap.binhphuoc.gov.vn/vi/dako/"/>
    <hyperlink ref="C438" r:id="rId1394" display="https://www.facebook.com/tinhdoandaknong/?locale=pt_BR"/>
    <hyperlink ref="C439" r:id="rId1395" display="https://daknong.gov.vn/an-toan-thong-tin"/>
    <hyperlink ref="C441" r:id="rId1396" display="https://huyendakglei.kontum.gov.vn/"/>
    <hyperlink ref="C443" r:id="rId1397" display="https://vksnd.gialai.gov.vn/VKSND-huyen-thi-xa-thanh-pho/Vien-KSND-huyen-Mang-Yang-truc-tiep-kiem-sat-viec-thi-hanh-an-hinh-su-tai-UBND-cap-xa-1288.html"/>
    <hyperlink ref="C445" r:id="rId1398" display="http://dakmon.huyendakglei.kontum.gov.vn/"/>
    <hyperlink ref="C447" r:id="rId1399" display="http://www.konplong.kontum.gov.vn/cac-xa/Xa-Dak-Nen-1067"/>
    <hyperlink ref="C449" r:id="rId1400" display="http://daknhoong.huyendakglei.kontum.gov.vn/"/>
    <hyperlink ref="C451" r:id="rId1401" display="https://huyendakglei.kontum.gov.vn/cac-xa,-thi-tran/Xa-Dak-Pek-759"/>
    <hyperlink ref="C453" r:id="rId1402" display="https://daksao.huyentumorong.kontum.gov.vn/"/>
    <hyperlink ref="C455" r:id="rId1403" display="https://kongchro.gialai.gov.vn/Xa-%C4%90ak-To-Pang/Chuyen-muc/Thong-bao/Uy-ban-nhan-dan-xa-%C4%90ak-To-Pang-kien-toan-Ban-Chi-%C4%91.aspx"/>
    <hyperlink ref="C457" r:id="rId1404" display="https://daktokan.huyentumorong.kontum.gov.vn/"/>
    <hyperlink ref="C459" r:id="rId1405" display="https://mangyang.gialai.gov.vn/Xa-dak-troi/Trang-chu"/>
    <hyperlink ref="C461" r:id="rId1406" display="https://huyendakto.kontum.gov.vn/tin-tuc-su-kien/Hoi-nghi-tiep-xuc,-doi-thoai-truc-tiep-voi-Nhan-dan-xa-Dak-Tram-2417"/>
    <hyperlink ref="C463" r:id="rId1407" display="https://dangha.budang.binhphuoc.gov.vn/"/>
    <hyperlink ref="C464" r:id="rId1408" display="https://www.facebook.com/p/CAX-%C4%90%C4%83ng-H%C6%B0ng-Ph%C6%B0%E1%BB%9Bc-Huy%E1%BB%87n-Ch%E1%BB%A3-G%E1%BA%A1o-100078702566385/"/>
    <hyperlink ref="C465" r:id="rId1409" display="http://danghungphuoc.chogao.tiengiang.gov.vn/"/>
    <hyperlink ref="C466" r:id="rId1410" display="https://www.facebook.com/p/C%C3%B4ng-an-x%C3%A3-%C4%90%E1%BA%A1i-%C4%90%E1%BB%93ng-Ti%C3%AAn-Du-B%E1%BA%AFc-Ninh-100083357761724/?locale=bg_BG"/>
    <hyperlink ref="C467" r:id="rId1411" display="https://www.bacninh.gov.vn/web/xa-ai-ong/to-chuc-bo-may"/>
    <hyperlink ref="C468" r:id="rId1412" display="https://www.facebook.com/p/C%C3%B4ng-an-x%C3%A3-%C4%90%E1%BA%A1i-%C4%90%E1%BB%93ng-Ti%C3%AAn-Du-B%E1%BA%AFc-Ninh-100083357761724/?locale=bg_BG"/>
    <hyperlink ref="C469" r:id="rId1413" display="https://www.bacninh.gov.vn/web/xa-ai-ong/to-chuc-bo-may"/>
    <hyperlink ref="C470" r:id="rId1414" display="https://www.facebook.com/dtncatphp/"/>
    <hyperlink ref="C471" r:id="rId1415" display="http://daiduc.kimthanh.haiduong.gov.vn/"/>
    <hyperlink ref="C472" r:id="rId1416" display="https://www.facebook.com/p/C%C3%B4ng-an-x%C3%A3-%C4%90%E1%BA%A1i-B%E1%BA%A3n-huy%E1%BB%87n-An-D%C6%B0%C6%A1ng-Tp-H%E1%BA%A3i-Ph%C3%B2ng-100057549289051/"/>
    <hyperlink ref="C473" r:id="rId1417" display="https://daiban.anduong.haiphong.gov.vn/"/>
    <hyperlink ref="C474" r:id="rId1418" display="https://www.facebook.com/policeDaihiep/"/>
    <hyperlink ref="C475" r:id="rId1419" display="https://dailoc.quangnam.gov.vn/Default.aspx?tabid=1123"/>
    <hyperlink ref="C476" r:id="rId1420" display="https://www.facebook.com/p/C%C3%B4ng-an-x%C3%A3-%C4%90%E1%BA%A1i-Ho%C3%A1-huy%E1%BB%87n-T%C3%A2n-Y%C3%AAn-t%E1%BB%89nh-B%E1%BA%AFc-Giang-100063552843813/"/>
    <hyperlink ref="C477" r:id="rId1421" display="https://daihoa.tanyen.bacgiang.gov.vn/"/>
    <hyperlink ref="C478" r:id="rId1422" display="https://www.facebook.com/p/Tu%E1%BB%95i-tr%E1%BA%BB-C%C3%B4ng-an-Ngh%C4%A9a-L%E1%BB%99-100081887170070/"/>
    <hyperlink ref="C479" r:id="rId1423" display="https://www.yenbai.gov.vn/noidung/tintuc/Pages/gioi-thieu-chi-tiet.aspx?ItemID=115&amp;l=Ditichcaptinh&amp;lv=4"/>
    <hyperlink ref="C480" r:id="rId1424" display="https://www.facebook.com/p/C%C3%B4ng-an-x%C3%A3-%C4%90%E1%BA%A1i-Lai-Gia-B%C3%ACnh-B%E1%BA%AFc-Ninh-100077303622626/"/>
    <hyperlink ref="C481" r:id="rId1425" display="https://www.bacninh.gov.vn/web/xa-dai-lai"/>
    <hyperlink ref="C483" r:id="rId1426" display="https://vanyen.yenbai.gov.vn/to-chuc-bo-may/cac-xa-thi-tran/?UserKey=Xa-Dai-Phac"/>
    <hyperlink ref="C485" r:id="rId1427" display="https://www.yenbai.gov.vn/noidung/tintuc/Pages/chi-tiet-tin-tuc.aspx?ItemID=107&amp;l=Ditichcaptinh"/>
    <hyperlink ref="C486" r:id="rId1428" display="https://www.facebook.com/p/C%C3%B4ng-An-X%C3%A3-%C4%90%E1%BA%A1i-S%C6%A1n-H-%C4%90%C3%B4-L%C6%B0%C6%A1ng-T%E1%BB%89nh-Ngh%E1%BB%87-An-100066870234881/"/>
    <hyperlink ref="C487" r:id="rId1429" display="https://doluong.nghean.gov.vn/dai-son/gioi-thieu-chung-xa-dai-son-365203"/>
    <hyperlink ref="C488" r:id="rId1430" display="https://www.facebook.com/p/C%C3%B4ng-An-X%C3%A3-%C4%90%E1%BA%A1i-S%C6%A1n-H-%C4%90%C3%B4-L%C6%B0%C6%A1ng-T%E1%BB%89nh-Ngh%E1%BB%87-An-100066870234881/"/>
    <hyperlink ref="C489" r:id="rId1431" display="https://doluong.nghean.gov.vn/dai-son/gioi-thieu-chung-xa-dai-son-365203"/>
    <hyperlink ref="C490" r:id="rId1432" display="https://www.facebook.com/p/C%C3%B4ng-An-X%C3%A3-%C4%90%E1%BA%A1i-S%C6%A1n-H-%C4%90%C3%B4-L%C6%B0%C6%A1ng-T%E1%BB%89nh-Ngh%E1%BB%87-An-100066870234881/"/>
    <hyperlink ref="C491" r:id="rId1433" display="https://doluong.nghean.gov.vn/dai-son/gioi-thieu-chung-xa-dai-son-365203"/>
    <hyperlink ref="C492" r:id="rId1434" display="https://www.facebook.com/p/C%C3%B4ng-An-X%C3%A3-%C4%90%E1%BA%A1i-S%C6%A1n-H-%C4%90%C3%B4-L%C6%B0%C6%A1ng-T%E1%BB%89nh-Ngh%E1%BB%87-An-100066870234881/"/>
    <hyperlink ref="C493" r:id="rId1435" display="https://doluong.nghean.gov.vn/dai-son/gioi-thieu-chung-xa-dai-son-365203"/>
    <hyperlink ref="C494" r:id="rId1436" display="https://www.facebook.com/p/C%C3%B4ng-an-x%C3%A3-%C4%90%E1%BA%A1i-T%E1%BA%ADp-huy%E1%BB%87n-Kho%C3%A1i-Ch%C3%A2u-t%E1%BB%89nh-H%C6%B0ng-Y%C3%AAn-100082738157258/"/>
    <hyperlink ref="C495" r:id="rId1437" display="https://vanlam.hungyen.gov.vn/"/>
    <hyperlink ref="C496" r:id="rId1438" display="https://www.facebook.com/p/C%C3%B4ng-an-x%C3%A3-%C4%90%E1%BA%A1i-Th%C3%A0nh-huy%E1%BB%87n-Hi%E1%BB%87p-Ho%C3%A0-100063645815024/"/>
    <hyperlink ref="C497" r:id="rId1439" display="https://daithanh.hiephoa.bacgiang.gov.vn/"/>
    <hyperlink ref="C498" r:id="rId1440" display="https://www.facebook.com/p/C%C3%B4ng-An-T%E1%BB%89nh-B%E1%BA%AFc-Ninh-100067184832103/"/>
    <hyperlink ref="C499" r:id="rId1441" display="https://quevo.bacninh.gov.vn/news/-/details/22344/phuong-ai-xuan-4584566"/>
    <hyperlink ref="C500" r:id="rId1442" display="https://www.facebook.com/CADKN/"/>
    <hyperlink ref="C501" r:id="rId1443" display="https://lamdong.gov.vn/sites/damrong/gioithieu/danhbahuyen/SitePages/ubnd-cac-xa.aspx"/>
    <hyperlink ref="C502" r:id="rId1444" display="https://www.facebook.com/ANTTDaoTru/"/>
    <hyperlink ref="C503" r:id="rId1445" display="https://m.hdndtuyenquang.gov.vn/dai-bieu-voi-cu-tri/tra-loi-y-kien/yen-son/xa-dao-vien.html"/>
    <hyperlink ref="C504" r:id="rId1446" display="https://www.facebook.com/p/C%C3%B4ng-an-x%C3%A3-%C4%90%E1%BA%B7ng-L%E1%BB%85-huy%E1%BB%87n-%C3%82n-Thi-t%E1%BB%89nh-H%C6%B0ng-Y%C3%AAn-100070670761232/"/>
    <hyperlink ref="C505" r:id="rId1447" display="https://dichvucong.hungyen.gov.vn/dichvucong/hotline"/>
    <hyperlink ref="C506" r:id="rId1448" display="https://www.facebook.com/p/C%C3%B4ng-An-x%C3%A3-%C4%90%E1%BB%8Bnh-B%C3%ACnh-Y%C3%AAn-%C4%90%E1%BB%8Bnh-Thanh-Ho%C3%A1-100083486191339/"/>
    <hyperlink ref="C507" r:id="rId1449" display="https://kimson.ninhbinh.gov.vn/gioi-thieu/xa-dinh-hoa"/>
    <hyperlink ref="C508" r:id="rId1450" display="https://www.facebook.com/conganhuyenLacSon/"/>
    <hyperlink ref="C509" r:id="rId1451" display="https://www.hoabinh.gov.vn/"/>
    <hyperlink ref="C511" r:id="rId1452" display="https://mttq.thanhhoa.gov.vn/NewsDetail.aspx?Id=6607"/>
    <hyperlink ref="C512" r:id="rId1453" display="https://www.facebook.com/p/C%C3%B4ng-an-x%C3%A3-%C4%90%E1%BB%8Bnh-Ho%C3%A0-100049204906118/"/>
    <hyperlink ref="C513" r:id="rId1454" display="http://dinhhoa.yendinh.thanhhoa.gov.vn/"/>
    <hyperlink ref="C514" r:id="rId1455" display="https://www.facebook.com/p/C%C3%B4ng-an-x%C3%A3-%C4%90%E1%BB%8Bnh-Li%C3%AAn-C%C3%B4ng-an-huy%E1%BB%87n-Y%C3%AAn-%C4%90%E1%BB%8Bnh-100066734235118/"/>
    <hyperlink ref="C515" r:id="rId1456" display="https://conganthanhhoa.gov.vn/tin-tuc-su-kien/huong-ve-co-so2/xa-dinh-lien-to-chuc-ngay-hoi-toan-dan-bao-ve-an-ninh-to-quoc-.html"/>
    <hyperlink ref="C516" r:id="rId1457" display="https://www.facebook.com/p/C%C3%B4ng-an-x%C3%A3-%C4%90%E1%BB%8Bnh-Long-huy%E1%BB%87n-Y%C3%AAn-%C4%90%E1%BB%8Bnh-t%E1%BB%89nh-Thanh-Ho%C3%A1-100057926112181/"/>
    <hyperlink ref="C517" r:id="rId1458" display="https://lamson.ngoclac.thanhhoa.gov.vn/uy-ban-mttq"/>
    <hyperlink ref="C519" r:id="rId1459" display="https://kimson.ninhbinh.gov.vn/gioi-thieu/xa-dinh-hoa"/>
    <hyperlink ref="C520" r:id="rId1460" display="https://www.facebook.com/people/C%C3%B4ng-an-x%C3%A3-%C4%90%E1%BB%8Bnh-T%C4%83ng/100063687005676/"/>
    <hyperlink ref="C521" r:id="rId1461" display="https://qppl.thanhhoa.gov.vn/vbpq_thanhhoa.nsf/067FF671CB2FAD7847258A070005A1B4/$file/DT-VBDTPT645402469-8-20231691487132920_(giangld)(09.08.2023_16h05p00)_signed.pdf"/>
    <hyperlink ref="C522" r:id="rId1462" display="https://www.facebook.com/p/C%C3%B4ng-An-X%C3%A3-%C4%90%E1%BB%8Bnh-Th%C3%A0nh-100038890427275/"/>
    <hyperlink ref="C523" r:id="rId1463" display="https://kimson.ninhbinh.gov.vn/gioi-thieu/xa-dinh-hoa"/>
    <hyperlink ref="C524" r:id="rId1464" display="https://www.facebook.com/p/Tu%E1%BB%95i-tr%E1%BA%BB-C%C3%B4ng-an-Th%C3%A0nh-ph%E1%BB%91-V%C4%A9nh-Y%C3%AAn-100066497717181/?locale=gl_ES"/>
    <hyperlink ref="C525" r:id="rId1465" display="https://kimson.ninhbinh.gov.vn/gioi-thieu/xa-dinh-hoa"/>
    <hyperlink ref="C526" r:id="rId1466" display="https://www.facebook.com/p/C%C3%94NG-AN-X%C3%83-%C4%90%E1%BB%92NG-PH%C3%9A-100079620826052/"/>
    <hyperlink ref="C527" r:id="rId1467" display="https://dongphu.vinhlong.gov.vn/"/>
    <hyperlink ref="C528" r:id="rId1468" display="https://www.facebook.com/tuoitreconganninhbinh/"/>
    <hyperlink ref="C529" r:id="rId1469" display="https://kimson.ninhbinh.gov.vn/gioi-thieu/xa-dong-huong"/>
    <hyperlink ref="C530" r:id="rId1470" display="https://www.facebook.com/p/C%C3%B4ng-an-x%C3%A3-%C4%90%E1%BB%93ng-K%E1%BB%B3-huy%E1%BB%87n-Y%C3%AAn-Th%E1%BA%BF-100040276068469/"/>
    <hyperlink ref="C531" r:id="rId1471" display="https://dongky.yenthe.bacgiang.gov.vn/"/>
    <hyperlink ref="C532" r:id="rId1472" display="https://www.facebook.com/p/C%C3%B4ng-an-x%C3%A3-%C4%90%E1%BB%93ng-Kh%C3%AA-100069238044953/?locale=gl_ES"/>
    <hyperlink ref="C533" r:id="rId1473" display="https://vanchan.yenbai.gov.vn/cac-xa-thi-tran/xa-dong-khe"/>
    <hyperlink ref="C535" r:id="rId1474" display="http://donglac.chodon.backan.gov.vn/"/>
    <hyperlink ref="C536" r:id="rId1475" display="https://www.facebook.com/p/C%C3%B4ng-an-x%C3%A3-%C4%90%E1%BB%93ng-L%E1%BB%A3i-CAH-Tri%E1%BB%87u-S%C6%A1n-Thanh-H%C3%B3a-100082496505583/"/>
    <hyperlink ref="C537" r:id="rId1476" display="https://dongloi.trieuson.thanhhoa.gov.vn/chuc-nang-quyen-han"/>
    <hyperlink ref="C538" r:id="rId1477" display="https://www.facebook.com/p/C%C3%B4ng-an-X%C3%A3-%C4%90%E1%BB%93ng-M%C3%B4n-TP-H%C3%A0-T%C4%A9nh-H%C3%A0-T%C4%A9nh-100067696342257/"/>
    <hyperlink ref="C539" r:id="rId1478" display="https://dongmon.hatinhcity.gov.vn/"/>
    <hyperlink ref="C540" r:id="rId1479" display="https://www.facebook.com/congantinhhoabinh/"/>
    <hyperlink ref="C541" r:id="rId1480" display="https://xadonglai.hoabinh.gov.vn/"/>
    <hyperlink ref="C543" r:id="rId1481" display="https://xadongruong.hoabinh.gov.vn/"/>
    <hyperlink ref="C545" r:id="rId1482" display="https://tanson.phutho.gov.vn/Chuyen-muc-tin/Chi-tiet-tin/t/xa-dong-son/title/278/ctitle/78"/>
    <hyperlink ref="C547" r:id="rId1483" display="http://dongtam.ninhgiang.haiduong.gov.vn/"/>
    <hyperlink ref="C549" r:id="rId1484" display="https://dongthinh.dinhhoa.thainguyen.gov.vn/tin-xa-phuong"/>
    <hyperlink ref="C550" r:id="rId1485" display="https://www.facebook.com/p/C%C3%B4ng-an-x%C3%A3-%C4%90%E1%BB%93ng-V%C4%83n-T%C3%A2n-K%E1%BB%B3-Ngh%E1%BB%87-An-100064657150316/"/>
    <hyperlink ref="C551" r:id="rId1486" display="https://dongvan.tanky.nghean.gov.vn/"/>
    <hyperlink ref="C552" r:id="rId1487" display="https://www.facebook.com/p/C%C3%B4ng-an-x%C3%A3-%C4%90%E1%BB%93ng-V%C4%83n-T%C3%A2n-K%E1%BB%B3-Ngh%E1%BB%87-An-100064657150316/"/>
    <hyperlink ref="C553" r:id="rId1488" display="https://dongvan.tanky.nghean.gov.vn/"/>
    <hyperlink ref="C554" r:id="rId1489" display="https://www.facebook.com/p/C%C3%B4ng-an-x%C3%A3-%C4%90%E1%BB%93ng-V%C6%B0%C6%A1ng-Y%C3%AAn-Th%E1%BA%BF-100023841949778/"/>
    <hyperlink ref="C555" r:id="rId1490" display="https://dongvuong.yenthe.bacgiang.gov.vn/"/>
    <hyperlink ref="C556" r:id="rId1491" display="https://www.facebook.com/p/C%C3%B4ng-an-x%C3%A3-%C4%90%E1%BB%97-S%C6%A1n-huy%E1%BB%87n-Thanh-Ba-t%E1%BB%89nh-Ph%C3%BA-Th%E1%BB%8D-100079476075005/"/>
    <hyperlink ref="C557" r:id="rId1492" display="https://thanhba.phutho.gov.vn/doxuyen/Pages/index.aspx"/>
    <hyperlink ref="C558" r:id="rId1493" display="https://www.facebook.com/p/C%C3%B4ng-an-x%C3%A3-%C4%90%E1%BB%97-Xuy%C3%AAn-huy%E1%BB%87n-Thanh-Ba-100070149403169/"/>
    <hyperlink ref="C559" r:id="rId1494" display="https://thanhba.phutho.gov.vn/doxuyen/Pages/index.aspx"/>
    <hyperlink ref="C560" r:id="rId1495" display="https://www.facebook.com/tuoitreconganquangbinh/"/>
    <hyperlink ref="C561" r:id="rId1496" display="http://yenson.tuyenquang.gov.vn/vi/tin-bai/dong-chi-quyen-bi-thu-huyen-uy-tiep-cong-dan-dinh-ky-thang-10?type=NEWS&amp;id=129762"/>
    <hyperlink ref="C562" r:id="rId1497" display="https://www.facebook.com/people/C%C3%B4ng-an-x%C3%A3-%C4%90%E1%BB%A9a-M%C3%B2n-huy%E1%BB%87n-S%C3%B4ng-M%C3%A3-t%E1%BB%89nh-S%C6%A1n-La/100066531168216/"/>
    <hyperlink ref="C563" r:id="rId1498" display="http://nguyentrai.hadong.hanoi.gov.vn/chuong-trinh-tinh-nguyen-mua-dong-suoi-am-nhan-dan-vung-cao-huyen-song-ma-tinh-son-la"/>
    <hyperlink ref="C564" r:id="rId1499" display="https://www.facebook.com/322827476213987"/>
    <hyperlink ref="C565" r:id="rId1500" display="http://hoaiduc.hanoi.gov.vn/ubnd-cac-xa-thi-tran"/>
    <hyperlink ref="C567" r:id="rId1501" display="https://hscvvq.hatinh.gov.vn/vuquang/vbpq.nsf/1B2072FE4503F117472589B80035A062/$file/114.%20Q%C4%90%20h%E1%BB%A3p%20nh%E1%BA%A5t%20BC%C4%90%20C%C4%90S%20c%E1%BA%A5p%20x%C3%A3%20%C4%90%E1%BB%A9c%20L%C4%A9nh%20ok(30.05.2023_08h44p00)_signed.pdf"/>
    <hyperlink ref="C569" r:id="rId1502" display="https://ducluong.daitu.thainguyen.gov.vn/"/>
    <hyperlink ref="C570" r:id="rId1503" display="https://www.facebook.com/TuoitreConganCaoBang/"/>
    <hyperlink ref="C571" r:id="rId1504" display="http://duclong.thachan.caobang.gov.vn/"/>
    <hyperlink ref="C572" r:id="rId1505" display="https://www.facebook.com/129262762289546"/>
    <hyperlink ref="C573" r:id="rId1506" display="http://ducxuan.thachan.caobang.gov.vn/"/>
    <hyperlink ref="C575" r:id="rId1507" display="https://dakdoa.gialai.gov.vn/Xa-Dak-Krong/Tin-tuc/Hoat-dong-xa.aspx"/>
    <hyperlink ref="C576" r:id="rId1508" display="https://www.facebook.com/p/C%C3%B4ng-an-x%C3%A3-%C4%90a-L%E1%BB%99c-huy%E1%BB%87n-H%E1%BA%ADu-L%E1%BB%99c-100069501827899/"/>
    <hyperlink ref="C577" r:id="rId1509" display="https://daloc.chauthanh.travinh.gov.vn/"/>
    <hyperlink ref="C578" r:id="rId1510" display="https://www.facebook.com/p/C%C3%B4ng-an-x%C3%A3-%C4%90a-Ph%C3%BAc-100065698920644/"/>
    <hyperlink ref="C579" r:id="rId1511" display="https://xadaphuc.hoabinh.gov.vn/"/>
    <hyperlink ref="C581" r:id="rId1512" display="https://daton.gialam.hanoi.gov.vn/"/>
    <hyperlink ref="C582" r:id="rId1513" display="https://www.facebook.com/p/C%C3%B4ng-an-x%C3%A3-%C4%90i%E1%BB%81m-Hy-Ch%C3%A2u-Th%C3%A0nh-Ti%E1%BB%81n-Giang-100071865742227/"/>
    <hyperlink ref="C583" r:id="rId1514" display="https://chauthanh.tiengiang.gov.vn/chi-tiet-tin?/xa-diem-hy/9025503"/>
    <hyperlink ref="C584" r:id="rId1515" display="https://www.facebook.com/p/C%C3%B4ng-An-x%C3%A3-%C4%90i%E1%BB%81n-H%E1%BA%A1-Tu%E1%BB%95i-tr%E1%BA%BB-nhi%E1%BB%87t-huy%E1%BA%BFt-100064758310979/"/>
    <hyperlink ref="C585" r:id="rId1516" display="http://dienha.bathuoc.thanhhoa.gov.vn/"/>
    <hyperlink ref="C587" r:id="rId1517" display="https://dienthuong.bathuoc.thanhhoa.gov.vn/"/>
    <hyperlink ref="C588" r:id="rId1518" display="https://www.facebook.com/p/C%C3%B4ng-an-x%C3%A3-%C4%90i%E1%BB%81n-Trung-V%C3%AC-nh%C3%A2n-d%C3%A2n-ph%E1%BB%A5c-v%E1%BB%A5-100071839613381/"/>
    <hyperlink ref="C589" r:id="rId1519" display="https://dientrung.bathuoc.thanhhoa.gov.vn/"/>
    <hyperlink ref="C590" r:id="rId1520" display="https://www.facebook.com/policedienphuong/"/>
    <hyperlink ref="C591" r:id="rId1521" display="https://dienphuong.dienban.quangnam.gov.vn/"/>
    <hyperlink ref="C592" r:id="rId1522" display="https://www.facebook.com/tuoitreconganquangnam/"/>
    <hyperlink ref="C593" r:id="rId1523" display="http://dienquang.dienban.quangnam.gov.vn/"/>
    <hyperlink ref="C594" r:id="rId1524" display="https://www.facebook.com/tuoitreconganquangnam/"/>
    <hyperlink ref="C595" r:id="rId1525" display="http://dienquang.dienban.quangnam.gov.vn/"/>
    <hyperlink ref="C596" r:id="rId1526" display="https://www.facebook.com/policedienthangtrung/"/>
    <hyperlink ref="C597" r:id="rId1527" display="https://dienban.quangnam.gov.vn/Default.aspx?tabid=858&amp;language=vi-VN&amp;dnn_ctr1877_Main_ctl00_rg_danhbaChangePage=9"/>
    <hyperlink ref="C598" r:id="rId1528" display="https://www.facebook.com/p/C%C3%B4ng-an-x%C3%A3-%C4%90o%C3%A0n-Th%C6%B0%E1%BB%A3ng-huy%E1%BB%87n-Gia-L%E1%BB%99c-t%E1%BB%89nh-H%E1%BA%A3i-D%C6%B0%C6%A1ng-100064635781520/"/>
    <hyperlink ref="C599" r:id="rId1529" display="http://doanthuong.gialoc.haiduong.gov.vn/"/>
    <hyperlink ref="C600" r:id="rId1530" display="https://www.facebook.com/202530207959687"/>
    <hyperlink ref="C601" r:id="rId1531" display="http://congbao.phutho.gov.vn/tong-tap.html?classification=2&amp;unitid=3&amp;pageIndex=53"/>
    <hyperlink ref="C602" r:id="rId1532" display="https://www.facebook.com/thongtinxaUngHoe/?locale=vi_VN"/>
    <hyperlink ref="C603" r:id="rId1533" display="http://unghoe.ninhgiang.haiduong.gov.vn/"/>
    <hyperlink ref="C604" r:id="rId1534" display="https://www.facebook.com/265963428377240"/>
    <hyperlink ref="C605" r:id="rId1535" display="https://haiphong.gov.vn/"/>
    <hyperlink ref="C606" r:id="rId1536" display="https://www.facebook.com/p/C%C3%B4ng-an-x%C3%A3-An-%C4%90i%E1%BB%81n-Th%E1%BA%A1nh-Ph%C3%BA-B%E1%BA%BFn-Tre-100069511072433/"/>
    <hyperlink ref="C607" r:id="rId1537" display="https://bentre.gov.vn/Documents/848_danh_sach%20nguoi%20phat%20ngon.pdf"/>
    <hyperlink ref="C609" r:id="rId1538" display="https://vanyen.yenbai.gov.vn/to-chuc-bo-may/cac-xa-thi-tran/?UserKey=Xa-An-Binh"/>
    <hyperlink ref="C611" r:id="rId1539" display="https://vanyen.yenbai.gov.vn/to-chuc-bo-may/cac-xa-thi-tran/?UserKey=Xa-An-Binh"/>
    <hyperlink ref="C613" r:id="rId1540" display="https://vanyen.yenbai.gov.vn/to-chuc-bo-may/cac-xa-thi-tran/?UserKey=Xa-An-Binh"/>
    <hyperlink ref="C615" r:id="rId1541" display="https://vanyen.yenbai.gov.vn/to-chuc-bo-may/cac-xa-thi-tran/?UserKey=Xa-An-Binh"/>
    <hyperlink ref="C616" r:id="rId1542" display="https://www.facebook.com/p/C%C3%B4ng-an-ph%C6%B0%E1%BB%9Dng-An-B%C3%ACnh-Thu%E1%BA%ADn-Th%C3%A0nh-B%E1%BA%AFc-Ninh-100072396103209/"/>
    <hyperlink ref="C617" r:id="rId1543" display="https://bacninh.gov.vn/"/>
    <hyperlink ref="C619" r:id="rId1544" display="https://www.binhthuan.gov.vn/4/469/37057/626774/tin-chinh-quyen/dong-chi-doan-anh-dung-duoc-bau-giu-chuc-vu-chu-tich-ubnd-tinh.aspx"/>
    <hyperlink ref="C620" r:id="rId1545" display="https://www.facebook.com/p/Truy%E1%BB%81n-th%C3%B4ng-Th%C3%A1i-H%C3%B2a-100057187671239/"/>
    <hyperlink ref="C621" r:id="rId1546" display="https://nghiatien.thaihoa.nghean.gov.vn/"/>
    <hyperlink ref="C622" r:id="rId1547" display="https://www.facebook.com/groups/496281170389358/"/>
    <hyperlink ref="C623" r:id="rId1548" display="https://thaibinh.gov.vn/van-ban-phap-luat/quyet-dinh-ve-viec-cho-phep-uy-ban-nhan-dan-xa-an-hiep-huyen.html"/>
    <hyperlink ref="C624" r:id="rId1549" display="https://www.facebook.com/p/C%C3%B4ng-an-x%C3%A3-An-Hi%E1%BB%87p-Ch%C3%A2u-Th%C3%A0nh-B%E1%BA%BFn-Tre-100090893949460/"/>
    <hyperlink ref="C625" r:id="rId1550" display="https://binhdai.bentre.gov.vn/tamhiep"/>
    <hyperlink ref="C626" r:id="rId1551" display="https://www.facebook.com/Tu%E1%BB%95i-tr%E1%BA%BB-C%C3%B4ng-an-TP-S%E1%BA%A7m-S%C6%A1n-100069346653553/?locale=vi_VN"/>
    <hyperlink ref="C627" r:id="rId1552" display="http://anhson.thixanghison.thanhhoa.gov.vn/"/>
    <hyperlink ref="C629" r:id="rId1553" display="http://thanhpho.tuyenquang.gov.vn/vi/tin-bai/le-cong-bo-va-trao-quyet-dinh-cua-ubnd-tinh-cong-nhan-cac-xa-thai-long-an-khang-kim-phu-dat-chuan-nong-thon-moi-nang-cao?type=NEWS&amp;id=115764"/>
    <hyperlink ref="C630" r:id="rId1554" display="https://www.facebook.com/doanthanhnienconganhanam/"/>
    <hyperlink ref="C631" r:id="rId1555" display="https://hanam.gov.vn/Pages/Uy-ban-nhan-dan-tinh-Ha-Nam2060707545.aspx"/>
    <hyperlink ref="C632" r:id="rId1556" display="https://www.facebook.com/p/Tu%E1%BB%95i-tr%E1%BA%BB-C%C3%B4ng-an-Ngh%C4%A9a-L%E1%BB%99-100081887170070/"/>
    <hyperlink ref="C633" r:id="rId1557" display="https://vanchan.yenbai.gov.vn/cac-xa-thi-tran/xa-an-luong"/>
    <hyperlink ref="C635" r:id="rId1558" display="https://www.yenbai.gov.vn/noidung/vanban/Pages/van-ban-dieu-hanh.aspx?ItemID=3954"/>
    <hyperlink ref="C636" r:id="rId1559" display="https://www.facebook.com/TuoitreConganCaoBang/"/>
    <hyperlink ref="C637" r:id="rId1560" display="https://halang.caobang.gov.vn/1349/34022/69181/ubnd-xa-an-lac"/>
    <hyperlink ref="C638" r:id="rId1561" display="https://www.facebook.com/congananbai/"/>
    <hyperlink ref="C639" r:id="rId1562" display="https://quynhphu.thaibinh.gov.vn/"/>
    <hyperlink ref="C640" r:id="rId1563" display="https://www.facebook.com/p/C%C3%B4ng-an-x%C3%A3-An-Minh-B%E1%BA%AFc-100071995123863/"/>
    <hyperlink ref="C641" r:id="rId1564" display="https://vpubnd.kiengiang.gov.vn/m/120/7945/Chu-tich-UBND-tinh-Kien-Giang-Lam-Minh-Thanh-to-chuc-tiep-cong-dan-huyen-U-Minh-Thuong-va-huyen-Giang-Thanh.html"/>
    <hyperlink ref="C642" r:id="rId1565" display="https://www.facebook.com/doanthanhnienconganhanam/"/>
    <hyperlink ref="C643" r:id="rId1566" display="https://hanam.gov.vn/Pages/Uy-ban-nhan-dan-tinh-Ha-Nam2060707545.aspx"/>
    <hyperlink ref="C644" r:id="rId1567" display="https://www.facebook.com/anninhmangst/?locale=vi_VN"/>
    <hyperlink ref="C645" r:id="rId1568" display="https://soctrang.gov.vn/huyenchauthanh/1308/33327/57720/349026/Uy-ban-nhan-dan-xa--Thi-tran/Uy-ban-nhan-dan-xa-An-Ninh.aspx"/>
    <hyperlink ref="C646" r:id="rId1569" display="https://www.facebook.com/congan.thaibinh.gov.vn/"/>
    <hyperlink ref="C647" r:id="rId1570" display="https://congan.thaibinh.gov.vn/tin-hoat-dong-cua-catp/chuyen-de-chuyen-muc/uy-ban-nhan-dan-tinh-thai-binh-trien-khai-de-an-dieu-dong-co.html"/>
    <hyperlink ref="C648" r:id="rId1571" display="https://www.facebook.com/p/C%C3%B4ng-an-x%C3%A3-An-Ph%C3%BA-huy%E1%BB%87n-L%E1%BB%A5c-Y%C3%AAn-t%E1%BB%89nh-Y%C3%AAn-B%C3%A1i-100081899742546/"/>
    <hyperlink ref="C649" r:id="rId1572" display="https://yenbinh.yenbai.gov.vn/Articles/one/Thong-tin-xa-Phu-Thinh"/>
    <hyperlink ref="C650" r:id="rId1573" display="https://www.facebook.com/p/C%C3%B4ng-an-x%C3%A3-An-Ph%C3%BA-Trung-huy%E1%BB%87n-Ba-Tri-t%E1%BB%89nh-B%E1%BA%BFn-Tre-100070453496403/?locale=ar_AR"/>
    <hyperlink ref="C651" r:id="rId1574" display="https://csdl.bentre.gov.vn/Lists/VanBanChiDaoDieuHanh/DispForm.aspx?ID=867&amp;ContentTypeId=0x010013D40C43AE4D47C78EE7336BF64FB5D900F9B2BABB9E8AAC4D8F48FD887E17532C"/>
    <hyperlink ref="C652" r:id="rId1575" display="https://www.facebook.com/p/C%C3%B4ng-an-x%C3%A3-An-Ph%C6%B0%E1%BB%9Bc-huy%E1%BB%87n-Mang-Th%C3%ADt-100081520162363/"/>
    <hyperlink ref="C653" r:id="rId1576" display="https://anphuoc.vinhlong.gov.vn/"/>
    <hyperlink ref="C654" r:id="rId1577" display="https://www.facebook.com/p/C%C3%B4ng-An-X%C3%A3-An-Qu%C3%BD-Qu%E1%BB%B3nh-Ph%E1%BB%A5-Th%C3%A1i-B%C3%ACnh-100079944631985/"/>
    <hyperlink ref="C655" r:id="rId1578" display="https://thaibinh.gov.vn/van-ban-phap-luat/van-ban-dieu-hanh/ve-viec-cho-phep-uy-ban-nhan-dan-xa-an-quy-huyen-quynh-phu-s.html"/>
    <hyperlink ref="C656" r:id="rId1579" display="https://www.facebook.com/p/C%C3%B4ng-an-x%C3%A3-An-Qui-Th%E1%BA%A1nh-Ph%C3%BA-B%E1%BA%BFn-Tre-100069547394799/"/>
    <hyperlink ref="C657" r:id="rId1580" display="https://csdl.bentre.gov.vn/Lists/VanBanChiDaoDieuHanh/DispForm.aspx?ID=789&amp;ContentTypeId=0x010013D40C43AE4D47C78EE7336BF64FB5D900F9B2BABB9E8AAC4D8F48FD887E17532C"/>
    <hyperlink ref="C659" r:id="rId1581" display="https://dongtrieu.quangninh.gov.vn/Trang/ChiTietBVGioiThieu.aspx?bvid=271"/>
    <hyperlink ref="C660" r:id="rId1582" display="https://www.facebook.com/p/Tu%E1%BB%95i-tr%E1%BA%BB-C%C3%B4ng-an-Th%C3%A1i-B%C3%ACnh-100068113789461/"/>
    <hyperlink ref="C661" r:id="rId1583" display="https://dongtrieu.quangninh.gov.vn/Trang/ChiTietBVGioiThieu.aspx?bvid=220"/>
    <hyperlink ref="C662" r:id="rId1584" display="https://www.facebook.com/p/C%C3%B4ng-an-x%C3%A3-An-Th%E1%BB%9Bi-M%E1%BB%8F-C%C3%A0y-Nam-B%E1%BA%BFn-Tre-100069992114154/"/>
    <hyperlink ref="C663" r:id="rId1585" display="https://csdl.bentre.gov.vn/Lists/VanBanChiDaoDieuHanh/DispForm.aspx?ID=889&amp;ContentTypeId=0x010013D40C43AE4D47C78EE7336BF64FB5D900F9B2BABB9E8AAC4D8F48FD887E17532C"/>
    <hyperlink ref="C664" r:id="rId1586" display="https://www.facebook.com/Conganxathanhsonthanhhahaiduong/"/>
    <hyperlink ref="C665" r:id="rId1587" display="https://haiphong.gov.vn/"/>
    <hyperlink ref="C666" r:id="rId1588" display="https://www.facebook.com/p/Tu%E1%BB%95i-tr%E1%BA%BB-C%C3%B4ng-an-Th%C3%A1i-B%C3%ACnh-100068113789461/"/>
    <hyperlink ref="C667" r:id="rId1589" display="https://thaibinh.gov.vn/van-ban-phap-luat/van-ban-dieu-hanh/ve-viec-cho-phep-uy-ban-nhan-dan-xa-nam-thanh-huyen-tien-hai.html"/>
    <hyperlink ref="C668" r:id="rId1590" display="https://www.facebook.com/p/C%C3%B4ng-an-x%C3%A3-An-Thu%E1%BA%ADn-huy%E1%BB%87n-Th%E1%BA%A1nh-Ph%C3%BA-t%E1%BB%89nh-B%E1%BA%BFn-Tre-100069844893638/"/>
    <hyperlink ref="C669" r:id="rId1591" display="https://csdl.bentre.gov.vn/Lists/VanBanChiDaoDieuHanh/DispForm.aspx?ID=889&amp;ContentTypeId=0x010013D40C43AE4D47C78EE7336BF64FB5D900F9B2BABB9E8AAC4D8F48FD887E17532C"/>
    <hyperlink ref="C670" r:id="rId1592" display="https://www.facebook.com/TuoitreCongantinhBinhDinh/"/>
    <hyperlink ref="C671" r:id="rId1593" display="http://antan.anlao.binhdinh.gov.vn/"/>
    <hyperlink ref="C672" r:id="rId1594" display="https://www.facebook.com/p/Tu%E1%BB%95i-tr%E1%BA%BB-C%C3%B4ng-an-Th%C3%A1i-B%C3%ACnh-100068113789461/"/>
    <hyperlink ref="C673" r:id="rId1595" display="https://thaibinh.gov.vn/van-ban-phap-luat/van-ban-dieu-hanh/ve-viec-cho-phep-uy-ban-nhan-dan-xa-an-trang-huyen-quynh-phu.html"/>
    <hyperlink ref="C675" r:id="rId1596" display="https://www.travinh.gov.vn/"/>
    <hyperlink ref="C676" r:id="rId1597" display="https://www.facebook.com/TuoitreCongantinhBinhDinh/"/>
    <hyperlink ref="C677" r:id="rId1598" display="https://vinhthanh.binhdinh.gov.vn/Index.aspx?P=B02&amp;M=61&amp;I=070754158"/>
    <hyperlink ref="C678" r:id="rId1599" display="https://www.facebook.com/ConganxaDongVinh/"/>
    <hyperlink ref="C679" r:id="rId1600" display="https://vuthu.thaibinh.gov.vn/"/>
    <hyperlink ref="C680" r:id="rId1601" display="https://www.facebook.com/ConganxaDongVinh/"/>
    <hyperlink ref="C681" r:id="rId1602" display="https://vuthu.thaibinh.gov.vn/"/>
    <hyperlink ref="C682" r:id="rId1603" display="https://www.facebook.com/p/C%C3%B4ng-an-x%C3%A3-B%C3%A0n-%C4%90%E1%BA%A1t-huy%E1%BB%87n-Ph%C3%BA-B%C3%ACnh-t%E1%BB%89nh-Th%C3%A1i-Nguy%C3%AAn-100076044646509/"/>
    <hyperlink ref="C683" r:id="rId1604" display="https://phubinh.thainguyen.gov.vn/xa-ban-dat"/>
    <hyperlink ref="C685" r:id="rId1605" display="https://vuthu.thaibinh.gov.vn/"/>
    <hyperlink ref="C687" r:id="rId1606" display="https://www.yenbai.gov.vn/noidung/tintuc/Pages/gioi-thieu-chi-tiet.aspx?ItemID=132&amp;l=Ditichcaptinh&amp;lv=4"/>
    <hyperlink ref="C688" r:id="rId1607" display="https://www.facebook.com/p/Tu%E1%BB%95i-tr%E1%BA%BB-C%C3%B4ng-an-TP-S%E1%BA%A7m-S%C6%A1n-100069346653553/?locale=te_IN"/>
    <hyperlink ref="C689" r:id="rId1608" display="https://batmot.thuongxuan.thanhhoa.gov.vn/"/>
    <hyperlink ref="C690" r:id="rId1609" display="https://www.facebook.com/p/C%C3%B4ng-an-x%C3%A3-B%C3%A3i-Tr%C3%A0nh-100057502027350/"/>
    <hyperlink ref="C691" r:id="rId1610" display="https://baitranh.nhuxuan.thanhhoa.gov.vn/web/trang-chu/he-thong-chinh-tri/uy-ban-nhan-dan-huyen/co-cau-to-chuc-va-nhiem-vu-quyen-han-cua-ubnd-huyen-chu-tich-ubnd-huyen-nhu-xuan.html"/>
    <hyperlink ref="C692" r:id="rId1611" display="https://www.facebook.com/p/C%C3%B4ng-an-x%C3%A3-B%C3%ACnh-%C4%90%E1%BB%8Bnh-L%C6%B0%C6%A1ng-T%C3%A0i-B%E1%BA%AFc-Ninh-100075978814082/"/>
    <hyperlink ref="C693" r:id="rId1612" display="https://www.bacninh.gov.vn/web/xa-binh-dinh/uy-ban-nhan-dan"/>
    <hyperlink ref="C694" r:id="rId1613" display="https://www.facebook.com/p/C%C3%B4ng-an-x%C3%A3-Thanh-B%C3%ACnh-Th%E1%BB%8Bnh-huy%E1%BB%87n-%C4%90%E1%BB%A9c-Th%E1%BB%8D-t%E1%BB%89nh-H%C3%A0-T%C4%A9nh-100064085291262/"/>
    <hyperlink ref="C695" r:id="rId1614" display="https://www.quangninh.gov.vn/"/>
    <hyperlink ref="C696" r:id="rId1615" display="https://www.facebook.com/dtncatphp/"/>
    <hyperlink ref="C697" r:id="rId1616" display="https://www.quangninh.gov.vn/"/>
    <hyperlink ref="C698" r:id="rId1617" display="https://www.facebook.com/TuoitreConganCaoBang/"/>
    <hyperlink ref="C699" r:id="rId1618" display="https://binhduong.hoaan.caobang.gov.vn/"/>
    <hyperlink ref="C700" r:id="rId1619" display="https://www.facebook.com/TuoitreConganCaoBang/"/>
    <hyperlink ref="C701" r:id="rId1620" display="https://binhduong.hoaan.caobang.gov.vn/"/>
    <hyperlink ref="C702" r:id="rId1621" display="https://www.facebook.com/groups/1629646797172100/"/>
    <hyperlink ref="C703" r:id="rId1622" display="https://congan.hungyen.gov.vn/chuyen-hoa-xay-dung-dia-ban-xa-phuong-thi-tran-khong-co-ma-tuy-c227003.html"/>
    <hyperlink ref="C704" r:id="rId1623" display="https://www.facebook.com/p/C%C3%B4ng-an-x%C3%A3-B%C3%ACnh-L%E1%BB%A3i-100080218864775/"/>
    <hyperlink ref="C705" r:id="rId1624" display="https://vinhcuu.dongnai.gov.vn/Pages/newsdetail.aspx?NewsId=7540&amp;CatId=118"/>
    <hyperlink ref="C706" r:id="rId1625" display="https://www.facebook.com/tuoitreconganhuyenvanquan/"/>
    <hyperlink ref="C707" r:id="rId1626" display="https://binhgia.langson.gov.vn/"/>
    <hyperlink ref="C708" r:id="rId1627" display="https://www.facebook.com/tuoitreconganquangbinh/"/>
    <hyperlink ref="C709" r:id="rId1628" display="http://congbao.tuyenquang.gov.vn/van-ban/van-ban/trang-799.html"/>
    <hyperlink ref="C710" r:id="rId1629" display="https://www.facebook.com/p/C%C3%B4ng-an-x%C3%A3-B%C3%ACnh-Ph%C3%BA-_-B%E1%BA%BFn-Tre-100070546592431/"/>
    <hyperlink ref="C711" r:id="rId1630" display="https://binhphu.thanhphobentre.bentre.gov.vn/"/>
    <hyperlink ref="C712" r:id="rId1631" display="https://www.facebook.com/policebinhphu/"/>
    <hyperlink ref="C713" r:id="rId1632" display="http://binhphu.thangbinh.quangnam.gov.vn/"/>
    <hyperlink ref="C714" r:id="rId1633" display="https://www.facebook.com/BinhPhuPolice/"/>
    <hyperlink ref="C715" r:id="rId1634" display="http://binhphu.gocongtay.tiengiang.gov.vn/to-chuc-ve-bo-may-ubnd"/>
    <hyperlink ref="C716" r:id="rId1635" display="https://www.facebook.com/p/C%C3%B4ng-an-x%C3%A3-B%C3%ACnh-Ph%C3%BA-huy%E1%BB%87n-C%C3%A0ng-Long-100064608517276/"/>
    <hyperlink ref="C717" r:id="rId1636" display="https://binhphu.canglong.travinh.gov.vn/"/>
    <hyperlink ref="C719" r:id="rId1637" display="https://xabinhphuoc.binhson.quangngai.gov.vn/uy-ban-nhan-dan"/>
    <hyperlink ref="C720" r:id="rId1638" display="https://www.facebook.com/policebinhque/"/>
    <hyperlink ref="C721" r:id="rId1639" display="https://thangbinh.quangnam.gov.vn/webcenter/portal/thangbinh/pages_danh-ba?deptId=1825"/>
    <hyperlink ref="C722" r:id="rId1640" display="https://www.facebook.com/conganhuyenLacSon/"/>
    <hyperlink ref="C723" r:id="rId1641" display="https://binhson.quangngai.gov.vn/"/>
    <hyperlink ref="C724" r:id="rId1642" display="https://www.facebook.com/p/C%C3%B4ng-an-x%C3%A3-B%C3%ACnh-S%C6%A1n-L%E1%BB%A5c-Nam-B%E1%BA%AFc-Giang-100080489739167/"/>
    <hyperlink ref="C725" r:id="rId1643" display="https://bacgiang.gov.vn/web/ubnd-xa-binh-son"/>
    <hyperlink ref="C726" r:id="rId1644" display="https://www.facebook.com/people/C%C3%B4ng-an-x%C3%A3-B%C3%ACnh-S%C6%A1n-Tri%E1%BB%87u-S%C6%A1n-Thanh-H%C3%B3a/100080083041901/"/>
    <hyperlink ref="C727" r:id="rId1645" display="https://binhson.trieuson.thanhhoa.gov.vn/uy-ban-nhan-dan"/>
    <hyperlink ref="C728" r:id="rId1646" display="https://www.facebook.com/TuoitreCongantinhBinhDinh/"/>
    <hyperlink ref="C729" r:id="rId1647" display="http://binhtuong.tayson.binhdinh.gov.vn/"/>
    <hyperlink ref="C731" r:id="rId1648" display="https://binhthanh.dinhhoa.thainguyen.gov.vn/uy-ban-nhan-dan"/>
    <hyperlink ref="C732" r:id="rId1649" display="https://www.facebook.com/p/C%C3%B4ng-an-x%C3%A3-B%C3%ACnh-Th%C3%A0nh-huy%E1%BB%87n-T%C3%A2y-S%C6%A1n-B%C3%ACnh-%C4%90%E1%BB%8Bnh-100037509193667/"/>
    <hyperlink ref="C733" r:id="rId1650" display="https://binhdinh.gov.vn/"/>
    <hyperlink ref="C734" r:id="rId1651" display="https://www.facebook.com/p/C%C3%B4ng-an-x%C3%A3-B%C3%ACnh-Th%E1%BA%AFng-100069268735091/"/>
    <hyperlink ref="C735" r:id="rId1652" display="https://binhdai.bentre.gov.vn/binhthang"/>
    <hyperlink ref="C737" r:id="rId1653" display="https://hoabinhthanh.chauthanh.angiang.gov.vn/"/>
    <hyperlink ref="C738" r:id="rId1654" display="https://www.facebook.com/p/C%C3%B4ng-an-x%C3%A3-B%C3%ACnh-Thu%E1%BA%ADn-huy%E1%BB%87n-V%C4%83n-Ch%E1%BA%A5n-t%E1%BB%89nh-Y%C3%AAn-B%C3%A1i-100065198263393/"/>
    <hyperlink ref="C739" r:id="rId1655" display="https://bandantoc.yenbai.gov.vn/noidung/tintuc/Pages/chi-tiet-tin-tuc.aspx?ItemID=199&amp;l=Tinhoatdong&amp;lv=4"/>
    <hyperlink ref="C740" r:id="rId1656" display="https://www.facebook.com/policebinhtri/"/>
    <hyperlink ref="C741" r:id="rId1657" display="http://binhtri.thangbinh.quangnam.gov.vn/"/>
    <hyperlink ref="C742" r:id="rId1658" display="https://www.facebook.com/3818558638220466/"/>
    <hyperlink ref="C743" r:id="rId1659" display="http://binhxuyen.binhgiang.haiduong.gov.vn/"/>
    <hyperlink ref="C744" r:id="rId1660" display="https://www.facebook.com/p/C%C3%B4ng-an-x%C3%A3-B%C3%ACnh-Y%C3%AAn-100067540547454/"/>
    <hyperlink ref="C745" r:id="rId1661" display="https://binhyen.dinhhoa.thainguyen.gov.vn/uy-ban-nhan-dan"/>
    <hyperlink ref="C746" r:id="rId1662" display="https://www.facebook.com/p/Tu%E1%BB%95i-tr%E1%BA%BB-C%C3%B4ng-an-Th%C3%A0nh-ph%E1%BB%91-V%C4%A9nh-Y%C3%AAn-100066497717181/?locale=gl_ES"/>
    <hyperlink ref="C747" r:id="rId1663" display="http://congbao.tuyenquang.gov.vn/van-ban/noi-ban-hanh/ubnd-huyen-ham-yen.html"/>
    <hyperlink ref="C749" r:id="rId1664" display="https://sotnmt.hatinh.gov.vn/sotnmt/plugin_upload/preview/news/3549/7953/Ductho.pdf"/>
    <hyperlink ref="C751" r:id="rId1665" display="https://stttt.dienbien.gov.vn/vi/about/danh-sach-nguoi-phat-ngon-tinh-dien-bien-nam-2018.html"/>
    <hyperlink ref="C752" r:id="rId1666" display="https://www.facebook.com/p/C%C3%B4ng-an-x%C3%A3-B%E1%BA%A1ch-Long-100083207503327/"/>
    <hyperlink ref="C753" r:id="rId1667" display="https://bachlong.namdinh.gov.vn/co-cau-to-chuc"/>
    <hyperlink ref="C754" r:id="rId1668" display="https://www.facebook.com/DoanThanhnienCongantinhLaoCai/"/>
    <hyperlink ref="C755" r:id="rId1669" display="https://www.laocai.gov.vn/an-toan-giao-thong/bac-ha-thong-tuyen-tam-thoi-den-xa-ban-lien-va-10-thon-tren-dia-ban-huyen-1289144"/>
    <hyperlink ref="C757" r:id="rId1670" display="https://laichau.gov.vn/du-khach/trai-nghiem-du-lich-ban-tham-xa-ban-hon-huyen-tam-duong.html"/>
    <hyperlink ref="C758" r:id="rId1671" display="https://www.facebook.com/people/C%C3%B4ng-an-x%C3%A3-B%E1%BA%A3n-Ngo%E1%BA%A1i/100080170030689/"/>
    <hyperlink ref="C759" r:id="rId1672" display="https://banngoai.daitu.thainguyen.gov.vn/"/>
    <hyperlink ref="C761" r:id="rId1673" display="https://yenbai.gov.vn/noidung/tintuc/Pages/chi-tiet-tin-tuc.aspx?ItemID=3737&amp;l=TinSoNganhDiaphuong"/>
    <hyperlink ref="C762" r:id="rId1674" display="https://www.facebook.com/p/C%C3%B4ng-an-x%C3%A3-B%E1%BA%A3o-Hi%E1%BB%87u-huy%E1%BB%87n-Y%C3%AAn-Thu%E1%BB%B7-t%E1%BB%89nh-Ho%C3%A0-B%C3%ACnh-100066450291824/"/>
    <hyperlink ref="C763" r:id="rId1675" display="https://xabaohieu.hoabinh.gov.vn/"/>
    <hyperlink ref="C764" r:id="rId1676" display="https://www.facebook.com/2989507731110964"/>
    <hyperlink ref="C765" r:id="rId1677" display="https://baolinh.dinhhoa.thainguyen.gov.vn/uy-ban-nhan-dan"/>
    <hyperlink ref="C766" r:id="rId1678" display="https://www.facebook.com/p/C%C3%B4ng-an-x%C3%A3-B%E1%BA%A3o-Nam-K%E1%BB%B3-S%C6%A1n-100066796596867/"/>
    <hyperlink ref="C767" r:id="rId1679" display="https://kyson.nghean.gov.vn/cac-xa-thi-tran/lanh-dao-cac-xa-thi-tran-524648"/>
    <hyperlink ref="C768" r:id="rId1680" display="https://www.facebook.com/p/Tu%E1%BB%95i-tr%E1%BA%BB-C%C3%B4ng-an-Th%C3%A0nh-ph%E1%BB%91-V%C4%A9nh-Y%C3%AAn-100066497717181/?locale=gl_ES"/>
    <hyperlink ref="C769" r:id="rId1681" display="https://baothanh.yenthanh.nghean.gov.vn/"/>
    <hyperlink ref="C771" r:id="rId1682" display="https://thongke.nghean.gov.vn/tin-hoat-dong/cuc-thong-ke-nghe-an-trao-qua-ung-ho-xa-chieu-luu-huyen-ky-son-tinh-nghe-an-453251"/>
    <hyperlink ref="C772" r:id="rId1683" display="https://www.facebook.com/p/C%C3%B4ng-an-X%C3%A3-B%E1%BA%A3o-Thu%E1%BA%ADn-100075881573880/"/>
    <hyperlink ref="C773" r:id="rId1684" display="https://lamdong.gov.vn/sites/dilinh/hethongchinhtri/ubndhuyen/xathitran/SitePages/xa-bao-thuan.aspx"/>
    <hyperlink ref="C774" r:id="rId1685" display="https://www.facebook.com/NamHaiNew/?locale=fr_CA"/>
    <hyperlink ref="C775" r:id="rId1686" display="https://thaibinh.gov.vn/van-ban-phap-luat/van-ban-dieu-hanh/ve-viec-cho-phep-uy-ban-nhan-dan-xa-bac-hai-huyen-tien-hai-c.html"/>
    <hyperlink ref="C777" r:id="rId1687" display="https://xabacphong.hoabinh.gov.vn/index.php/lien-h"/>
    <hyperlink ref="C778" r:id="rId1688" display="https://www.facebook.com/p/C%C3%B4ng-an-x%C3%A3-B%E1%BA%AFc-Phong-huy%E1%BB%87n-Ph%C3%B9-Y%C3%AAn-t%E1%BB%89nh-S%C6%A1n-La-100069354649996/"/>
    <hyperlink ref="C779" r:id="rId1689" display="https://thuanbac.ninhthuan.gov.vn/portal/Pages/UBND-xa.aspx"/>
    <hyperlink ref="C780" r:id="rId1690" display="https://www.facebook.com/p/C%C3%B4ng-an-x%C3%A3-B%E1%BA%AFc-S%C6%A1n-%C4%90%C3%B4-L%C6%B0%C6%A1ng-Ngh%E1%BB%87-An-100066829706376/"/>
    <hyperlink ref="C781" r:id="rId1691" display="https://doluong.nghean.gov.vn/bac-son/gioi-thieu-chung-xa-bac-son-365180"/>
    <hyperlink ref="C782" r:id="rId1692" display="https://www.facebook.com/p/C%C3%B4ng-an-x%C3%A3-B%E1%BA%AFc-S%C6%A1n-%C4%90%C3%B4-L%C6%B0%C6%A1ng-Ngh%E1%BB%87-An-100066829706376/"/>
    <hyperlink ref="C783" r:id="rId1693" display="https://doluong.nghean.gov.vn/bac-son/gioi-thieu-chung-xa-bac-son-365180"/>
    <hyperlink ref="C784" r:id="rId1694" display="https://www.facebook.com/groups/455729708825914/"/>
    <hyperlink ref="C785" r:id="rId1695" display="http://svhttdl.phutho.gov.vn/tin/le-khoi-cong-tu-bo-ton-tao-di-tich-dinh-phu-vinh-xa-bang-gia-huyen-ha-hoa_993.html"/>
    <hyperlink ref="C787" r:id="rId1696" display="https://stp.hanam.gov.vn/Pages/thong-bao-dau-gia-tai-san-638611622189098600.aspx"/>
    <hyperlink ref="C788" r:id="rId1697" display="https://www.facebook.com/p/C%C3%B4ng-an-x%C3%A3-B%E1%BB%99c-B%E1%BB%91-100076950112533/"/>
    <hyperlink ref="C789" r:id="rId1698" display="https://bocbo.pacnam.gov.vn/"/>
    <hyperlink ref="C790" r:id="rId1699" display="https://www.facebook.com/p/C%C3%B4ng-an-x%C3%A3-Bao-La-Huy%E1%BB%87n-Mai-Ch%C3%A2u-t%E1%BB%89nh-H%C3%B2a-B%C3%ACnh-100066573889335/"/>
    <hyperlink ref="C791" r:id="rId1700" display="https://maichau.hoabinh.gov.vn/index.php?option=com_content&amp;view=article&amp;id=214:gi-i-thi-u-ubnd-xa-bao-la&amp;catid=14&amp;lang=en&amp;Itemid=641"/>
    <hyperlink ref="C792" r:id="rId1701" display="https://www.facebook.com/p/C%C3%B4ng-an-x%C3%A3-C%C3%A0-N%C3%A0ng-Qu%E1%BB%B3nh-Nhai-S%C6%A1n-La-100066622577037/"/>
    <hyperlink ref="C793" r:id="rId1702" display="https://sonla.gov.vn/doi-ngoai-nhan-dan"/>
    <hyperlink ref="C795" r:id="rId1703" display="https://mc.ninhthuan.gov.vn/portaldvc/KenhTin/dich-vu-cong-truc-tuyen.aspx?_dv=000-20-31-H43"/>
    <hyperlink ref="C797" r:id="rId1704" display="https://catne.daitu.thainguyen.gov.vn/"/>
    <hyperlink ref="C798" r:id="rId1705" display="https://www.facebook.com/p/C%C3%B4ng-an-x%C3%A3-C%C3%A1t-Th%E1%BB%8Bnh-100063712560146/"/>
    <hyperlink ref="C799" r:id="rId1706" display="https://vanchan.yenbai.gov.vn/cac-xa-thi-tran/xa-cat-thinh"/>
    <hyperlink ref="C800" r:id="rId1707" display="https://www.facebook.com/189255395918117"/>
    <hyperlink ref="C801" r:id="rId1708" display="https://sonla.gov.vn/tin-van-hoa-xa-hoi/dong-chi-chu-tich-ubnd-huyen-du-ngay-hoi-dai-doan-ket-toan-dan-toc-tai-ban-me-lech-xa-co-noi-735712"/>
    <hyperlink ref="C802" r:id="rId1709" display="https://www.facebook.com/224396292776192/"/>
    <hyperlink ref="C803" r:id="rId1710" display="http://coba.baolac.caobang.gov.vn/"/>
    <hyperlink ref="C804" r:id="rId1711" display="https://www.facebook.com/p/Tu%E1%BB%95i-tr%E1%BA%BB-C%C3%B4ng-an-t%E1%BB%89nh-B%E1%BA%AFc-K%E1%BA%A1n-100057574024652/"/>
    <hyperlink ref="C805" r:id="rId1712" display="https://congbang.pacnam.gov.vn/"/>
    <hyperlink ref="C806" r:id="rId1713" display="https://www.facebook.com/p/C%C3%B4ng-an-x%C3%A3-C%C3%B4ng-Li%C3%AAm-CA-huy%E1%BB%87n-N%C3%B4ng-C%E1%BB%91ng-100063767244389/"/>
    <hyperlink ref="C807" r:id="rId1714" display="https://congliem.nongcong.thanhhoa.gov.vn/web/trang-chu/can-bo-chuc-ubnd-xa-cong-liem.html"/>
    <hyperlink ref="C808" r:id="rId1715" display="https://www.facebook.com/p/C%C3%B4ng-an-x%C3%A3-C%C3%B4ng-Ly%CC%81-100063489934939/"/>
    <hyperlink ref="C809" r:id="rId1716" display="https://lynhan.hanam.gov.vn/Pages/ubnd-xa-cong-ly-huyen-ly-nhan-trien-khai-xay-dung-mo-hinh-xa-khong-co-hoat-dong-tin-dung-den.aspx"/>
    <hyperlink ref="C810" r:id="rId1717" display="https://www.facebook.com/congthanhyenthanhngheanvn/"/>
    <hyperlink ref="C811" r:id="rId1718" display="https://congthanh.yenthanh.nghean.gov.vn/"/>
    <hyperlink ref="C813" r:id="rId1719" display="https://cucduong.vonhai.thainguyen.gov.vn/"/>
    <hyperlink ref="C815" r:id="rId1720" display="https://www.yenbai.gov.vn/noidung/tintuc/Pages/gioi-thieu-chi-tiet.aspx?ItemID=121&amp;l=Ditichcaptinh&amp;lv=4"/>
    <hyperlink ref="C816" r:id="rId1721" display="https://www.facebook.com/tuoitreconganquangbinh/"/>
    <hyperlink ref="C817" r:id="rId1722" display="https://quangbinh.gov.vn/chi-tiet-tin/-/view-article/1/14012495784607/1587404977090"/>
    <hyperlink ref="C818" r:id="rId1723" display="https://www.facebook.com/p/C%C3%B4ng-An-X%C3%A3-C%E1%BA%A3nh-Th%E1%BB%A5y-100067788162953/"/>
    <hyperlink ref="C819" r:id="rId1724" display="https://canhthuy.yendung.bacgiang.gov.vn/"/>
    <hyperlink ref="C821" r:id="rId1725" display="https://lucngan.bacgiang.gov.vn/cac-xa-thi-tran"/>
    <hyperlink ref="C822" r:id="rId1726" display="https://www.facebook.com/p/Tu%E1%BB%95i-tr%E1%BA%BB-C%C3%B4ng-an-Th%C3%A0nh-ph%E1%BB%91-V%C4%A9nh-Y%C3%AAn-100066497717181/"/>
    <hyperlink ref="C823" r:id="rId1727" display="https://haquang.caobang.gov.vn/ubnd-cac-xa-thi-tran/ubnd-xa-can-yen-667050"/>
    <hyperlink ref="C825" r:id="rId1728" display="https://cauloc.hauloc.thanhhoa.gov.vn/"/>
    <hyperlink ref="C826" r:id="rId1729" display="https://www.facebook.com/ubndcambinh/"/>
    <hyperlink ref="C827" r:id="rId1730" display="https://cambinh.camthuy.thanhhoa.gov.vn/"/>
    <hyperlink ref="C828" r:id="rId1731" display="https://www.facebook.com/p/C%C3%B4ng-an-x%C3%A3-C%E1%BA%A9m-H%C3%A0-huy%E1%BB%87n-C%E1%BA%A9m-Xuy%C3%AAn-t%E1%BB%89nh-H%C3%A0-T%C4%A9nh-100063571925130/"/>
    <hyperlink ref="C829" r:id="rId1732" display="https://camha.camxuyen.hatinh.gov.vn/"/>
    <hyperlink ref="C830" r:id="rId1733" display="https://www.facebook.com/p/C%C3%B4ng-an-x%C3%A3-C%E1%BA%A9m-Qu%C3%BD-huy%E1%BB%87n-C%E1%BA%A9m-Thu%E1%BB%B7-t%E1%BB%89nh-Thanh-H%C3%B3a-100063540038479/"/>
    <hyperlink ref="C831" r:id="rId1734" display="https://camthach.camthuy.thanhhoa.gov.vn/"/>
    <hyperlink ref="C832" r:id="rId1735" display="https://www.facebook.com/p/C%C3%B4ng-an-x%C3%A3-C%E1%BA%A9m-Long-C%E1%BA%A9m-Th%E1%BB%A7y-100063570279651/"/>
    <hyperlink ref="C833" r:id="rId1736" display="https://camlong.camthuy.thanhhoa.gov.vn/"/>
    <hyperlink ref="C834" r:id="rId1737" display="https://www.facebook.com/congancamphu/"/>
    <hyperlink ref="C835" r:id="rId1738" display="https://camphu.camthuy.thanhhoa.gov.vn/"/>
    <hyperlink ref="C836" r:id="rId1739" display="https://www.facebook.com/p/C%C3%B4ng-an-x%C3%A3-C%E1%BA%A9m-Qu%C3%BD-huy%E1%BB%87n-C%E1%BA%A9m-Thu%E1%BB%B7-t%E1%BB%89nh-Thanh-H%C3%B3a-100063540038479/"/>
    <hyperlink ref="C837" r:id="rId1740" display="http://camquy.camthuy.thanhhoa.gov.vn/web/trang-chu/thu-tuc-hanh-chinh"/>
    <hyperlink ref="C838" r:id="rId1741" display="https://www.facebook.com/p/C%C3%B4ng-an-x%C3%A3-C%E1%BA%A9m-T%C3%A2n-huy%E1%BB%87n-C%E1%BA%A9m-Thu%E1%BB%B7-t%E1%BB%89nh-Thanh-Ho%C3%A1-100063908508492/"/>
    <hyperlink ref="C839" r:id="rId1742" display="https://camtan.camthuy.thanhhoa.gov.vn/"/>
    <hyperlink ref="C840" r:id="rId1743" display="https://www.facebook.com/p/C%C3%B4ng-an-x%C3%A3-C%E1%BA%A9m-Th%C3%A0nh-C%E1%BA%A9m-Xuy%C3%AAn-H%C3%A0-T%C4%A9nh-100047701147924/"/>
    <hyperlink ref="C841" r:id="rId1744" display="http://camthanh.camxuyen.hatinh.gov.vn/"/>
    <hyperlink ref="C843" r:id="rId1745" display="https://camyen.camthuy.thanhhoa.gov.vn/"/>
    <hyperlink ref="C844" r:id="rId1746" display="https://www.facebook.com/p/C%C3%B4ng-an-x%C3%A3-C%E1%BB%95-B%C3%AC-huy%E1%BB%87n-B%C3%ACnh-Giang-t%E1%BB%89nh-H%E1%BA%A3i-D%C6%B0%C6%A1ng-100068037911833/"/>
    <hyperlink ref="C845" r:id="rId1747" display="http://cobi.binhgiang.haiduong.gov.vn/"/>
    <hyperlink ref="C847" r:id="rId1748" display="https://colung.phuluong.thainguyen.gov.vn/"/>
    <hyperlink ref="C848" r:id="rId1749" display="https://www.facebook.com/p/Tu%E1%BB%95i-Tr%E1%BA%BB-C%C3%B4ng-An-Huy%E1%BB%87n-Ch%C6%B0%C6%A1ng-M%E1%BB%B9-100028578047777/?locale=nl_BE"/>
    <hyperlink ref="C849" r:id="rId1750" display="https://sotuphap.hanoi.gov.vn/"/>
    <hyperlink ref="C850" r:id="rId1751" display="https://www.facebook.com/322827476213987"/>
    <hyperlink ref="C851" r:id="rId1752" display="https://cukhe.thanhoai.hanoi.gov.vn/ubnd-x%C3%A3"/>
    <hyperlink ref="C852" r:id="rId1753" display="https://www.facebook.com/trungsy.nguyen.100/"/>
    <hyperlink ref="C853" r:id="rId1754" display="https://dgts.moj.gov.vn/thong-bao-cong-khai-viec-dau-gia/gom-30-o-dat-tai-khu-7-xa-cu-thang-huyen-thanh-son-tinh-phu-thogom-30-o-dat-tai-khu-7-xa-cu-thang-huyen-thanh-son-tinh-phu-thogom-30-o-dat-tai-khu-7-xa-cu-thang-huyen-thanh-son-tinh-phu-tho-6266.html"/>
    <hyperlink ref="C854" r:id="rId1755" display="https://www.facebook.com/CAH.BAOYEN/"/>
    <hyperlink ref="C855" r:id="rId1756" display="https://www.laocai.gov.vn/quy-hoach-xay-dung"/>
    <hyperlink ref="C857" r:id="rId1757" display="https://canhnau.yenthe.bacgiang.gov.vn/"/>
    <hyperlink ref="C858" r:id="rId1758" display="https://www.facebook.com/p/Tu%E1%BB%95i-tr%E1%BA%BB-C%C3%B4ng-an-t%E1%BB%89nh-B%E1%BA%AFc-K%E1%BA%A1n-100057574024652/"/>
    <hyperlink ref="C859" r:id="rId1759" display="http://tnmt.backan.gov.vn/index.php?language=vi&amp;nv=news&amp;op=Tin-tuc-Su-kien/Dau-gia-quyen-khai-thac-khoang-san-mo-cat-soi-Vang-Chun-xa-Cao-Ky-huyen-Cho-Moi-3398"/>
    <hyperlink ref="C860" r:id="rId1760" display="https://www.facebook.com/TuoitreConganCaoBang/"/>
    <hyperlink ref="C861" r:id="rId1761" display="https://trungkhanh.caobang.gov.vn/1352/34154/94757/xa-cao-thang"/>
    <hyperlink ref="C863" r:id="rId1762" display="https://caothinh.ngoclac.thanhhoa.gov.vn/tin-van-hoa-the-thao/tap-huan-an-toan-thuc-pham-2023-253837"/>
    <hyperlink ref="C865" r:id="rId1763" display="https://caothinh.ngoclac.thanhhoa.gov.vn/tin-van-hoa-the-thao/tap-huan-an-toan-thuc-pham-2023-253837"/>
    <hyperlink ref="C867" r:id="rId1764" display="https://caoxa.tanyen.bacgiang.gov.vn/"/>
    <hyperlink ref="C868" r:id="rId1765" display="https://www.facebook.com/p/C%C3%B4ng-an-x%C3%A3-Ch%C3%A0-L%C3%A0-100069692137152/"/>
    <hyperlink ref="C869" r:id="rId1766" display="https://www.tayninh.gov.vn/vi/news/thong-tin-dat-dai/giao--t-cho-ubnd-x-ch-l-x-y-d-ng-khu-di-t-ch-l-ch-s-c-n-c-l-ng--ch-l--38531.html"/>
    <hyperlink ref="C870" r:id="rId1767" display="https://www.facebook.com/p/C%C3%B4ng-an-x%C3%A3-Ch%C3%A2u-H%C6%B0ng-100069312194609/"/>
    <hyperlink ref="C871" r:id="rId1768" display="https://binhdai.bentre.gov.vn/chauhung"/>
    <hyperlink ref="C873" r:id="rId1769" display="https://chauhunga.vinhloi.baclieu.gov.vn/"/>
    <hyperlink ref="C875" r:id="rId1770" display="https://chaunhan.hungnguyen.nghean.gov.vn/"/>
    <hyperlink ref="C876" r:id="rId1771" display="https://www.facebook.com/p/C%C3%B4ng-an-x%C3%A3-Ch%C3%A2u-Ho%C3%A1-Huy%E1%BB%87n-Tuy%C3%AAn-Ho%C3%A1-T%E1%BB%89nh-Qu%E1%BA%A3ng-B%C3%ACnh-100071767027084/"/>
    <hyperlink ref="C877" r:id="rId1772" display="http://thrt.quangbinh.gov.vn/tin-tuc-su-kien/dong-chi-chu-tich-uy-ban-nhan-dan-huyen-tuyen-hoa-lam-viec-voi-xa-chau-hoa-2165.html"/>
    <hyperlink ref="C879" r:id="rId1773" display="https://longphu.soctrang.gov.vn/huyenlongphu/1305/33121/65249/Xa-Chau-Khanh/"/>
    <hyperlink ref="C881" r:id="rId1774" display="https://chaukhe.concuong.nghean.gov.vn/"/>
    <hyperlink ref="C882" r:id="rId1775" display="https://www.facebook.com/p/Tu%E1%BB%95i-tr%E1%BA%BB-C%C3%B4ng-an-Th%C3%A0nh-ph%E1%BB%91-V%C4%A9nh-Y%C3%AAn-100066497717181/?locale=gl_ES"/>
    <hyperlink ref="C883" r:id="rId1776" display="https://chaukim.quephong.nghean.gov.vn/"/>
    <hyperlink ref="C884" r:id="rId1777" display="https://www.facebook.com/p/C%C3%B4ng-an-x%C3%A3-Ch%C3%A2u-Nh%C3%A2n-100069541887175/"/>
    <hyperlink ref="C885" r:id="rId1778" display="https://chaunhan.hungnguyen.nghean.gov.vn/"/>
    <hyperlink ref="C886" r:id="rId1779" display="https://www.facebook.com/p/C%C3%B4ng-an-x%C3%A3-Ch%C3%A2u-Pha-100079540334810/"/>
    <hyperlink ref="C887" r:id="rId1780" display="http://ttkhcn.baria-vungtau.gov.vn/chaupha"/>
    <hyperlink ref="C888" r:id="rId1781" display="https://www.facebook.com/p/C%C3%B4ng-an-x%C3%A3-Ch%C3%A2u-Qu%E1%BA%BF-Th%C6%B0%E1%BB%A3ng-huy%E1%BB%87n-V%C4%83n-Y%C3%AAn-t%E1%BB%89nh-Y%C3%AAn-B%C3%A1i-100066967336087/"/>
    <hyperlink ref="C889" r:id="rId1782" display="https://sovhttdl.yenbai.gov.vn/noidung/tintuc/Pages/chi-tiet-tin-tuc.aspx?ItemID=943&amp;l=Tinhoatdong"/>
    <hyperlink ref="C890" r:id="rId1783" display="https://www.facebook.com/p/Tu%E1%BB%95i-tr%E1%BA%BB-C%C3%B4ng-an-Th%C3%A0nh-ph%E1%BB%91-V%C4%A9nh-Y%C3%AAn-100066497717181/?locale=gl_ES"/>
    <hyperlink ref="C891" r:id="rId1784" display="https://quephong.nghean.gov.vn/tin-noi-bat/dong-chi-cao-minh-tu-chu-tich-ubnd-huyen-du-ngay-hoi-dai-doan-ket-toan-dan-toc-ban-poi-xa-chau-t-701822"/>
    <hyperlink ref="C892" r:id="rId1785" display="https://www.facebook.com/p/C%C3%B4ng-an-x%C3%A3-Ch%C3%A2u-Ti%E1%BA%BFn-Qu%E1%BB%B3-H%E1%BB%A3p-100063616740624/"/>
    <hyperlink ref="C893" r:id="rId1786" display="https://quychau.nghean.gov.vn/kinh-te-chinh-tri/ubnd-huyen-la-viec-voi-xa-chau-tien-ban-giai-phap-day-nhanh-tien-do-xay-dung-xa-dat-bo-tieu-chi--567797"/>
    <hyperlink ref="C894" r:id="rId1787" display="https://www.facebook.com/p/C%C3%B4ng-an-x%C3%A3-Ch%C3%A2u-Ti%E1%BA%BFn-Qu%E1%BB%B3-H%E1%BB%A3p-100063616740624/"/>
    <hyperlink ref="C895" r:id="rId1788" display="https://quychau.nghean.gov.vn/kinh-te-chinh-tri/ubnd-huyen-la-viec-voi-xa-chau-tien-ban-giai-phap-day-nhanh-tien-do-xay-dung-xa-dat-bo-tieu-chi--567797"/>
    <hyperlink ref="C896" r:id="rId1789" display="https://www.facebook.com/p/C%C3%B4ng-an-x%C3%A3-Ch%C6%B0-%C4%82-100060258253737/"/>
    <hyperlink ref="C897" r:id="rId1790" display="https://chupuh.gialai.gov.vn/Xa-Chu-Don/Gioi-thieu/Co-cau-to-chuc.aspx"/>
    <hyperlink ref="C899" r:id="rId1791" display="https://chupah.gialai.gov.vn/sites/chudangya/home.html"/>
    <hyperlink ref="C900" r:id="rId1792" display="https://www.facebook.com/p/C%C3%B4ng-an-x%C3%A3-Ch%C6%B0-A-Thai-huy%E1%BB%87n-Ph%C3%BA-Thi%E1%BB%87n-100063752192417/"/>
    <hyperlink ref="C901" r:id="rId1793" display="https://phuthien.gialai.gov.vn/xa-chu-a-thai/Home.aspx"/>
    <hyperlink ref="C903" r:id="rId1794" display="https://chupuh.gialai.gov.vn/Xa-Chu-Don/Tin-tuc.aspx"/>
    <hyperlink ref="C904" r:id="rId1795" display="https://www.facebook.com/ConganhuyenKrongPa/?locale=sr_RS"/>
    <hyperlink ref="C905" r:id="rId1796" display="https://krongpa.gialai.gov.vn/Xa-Chu-Gu/Lien-he.aspx"/>
    <hyperlink ref="C906" r:id="rId1797" display="https://www.facebook.com/p/C%C3%B4ng-an-x%C3%A3-Ch%C6%B0-P%C6%A1ng-Ch%C6%B0-S%C3%AA-Gia-Lai-100076109475624/"/>
    <hyperlink ref="C907" r:id="rId1798" display="https://chuse.gialai.gov.vn/Xa-Chu-Pong/Tin-tuc.aspx"/>
    <hyperlink ref="C909" r:id="rId1799" display="https://www.yenbai.gov.vn/noidung/tintuc/Pages/gioi-thieu-chi-tiet.aspx?ItemID=126&amp;l=Ditichcaptinh&amp;lv=4"/>
    <hyperlink ref="C911" r:id="rId1800" display="https://yenbai.gov.vn/noidung/tintuc/Pages/chi-tiet-tin-tuc.aspx?ItemID=14129&amp;l=Tintrongtinh&amp;lv=5"/>
    <hyperlink ref="C913" r:id="rId1801" display="https://vienkiemsatyenbai.gov.vn/truc-tiep-kiem-sat-cong-tac-thi-hanh-an-hinh-su-tai-ubnd-xa-che-tao-khao-mang-va-nam-khat/"/>
    <hyperlink ref="C915" r:id="rId1802" display="https://hagiang.gov.vn/"/>
    <hyperlink ref="C917" r:id="rId1803" display="http://chiengsonmocchau.sonla.gov.vn/index.php?module=tochuc&amp;act=view&amp;id=17"/>
    <hyperlink ref="C919" r:id="rId1804" display="http://chiengsonmocchau.sonla.gov.vn/index.php?module=tochuc&amp;act=view&amp;id=17"/>
    <hyperlink ref="C921" r:id="rId1805" display="https://chiengden.thanhpho.sonla.gov.vn/"/>
    <hyperlink ref="C923" r:id="rId1806" display="https://quynhnhai.sonla.gov.vn/1308/31875/60516/613172/hoat-dong-huyen-uy-hdnd-ubnd-huyen/kiem-tra-nam-bat-tinh-hinh-phat-trien-kinh-te-xa-hoi-tai-xa-chieng-on"/>
    <hyperlink ref="C925" r:id="rId1807" display="https://sonoivu.sonla.gov.vn/Default.aspx?sid=1282&amp;pageid=30665&amp;catid=64562&amp;id=537895&amp;catname=thong-tin-tuyen-truyen&amp;title=quyet-dinh-dieu-chinh-phan-loai-don-vi-hanh-chinh-cac-xa-phuong-thi-tran-tren-dia-ban-tinh-son-l"/>
    <hyperlink ref="C927" r:id="rId1808" display="http://chiengsonmocchau.sonla.gov.vn/index.php?module=tochuc&amp;act=view&amp;id=17"/>
    <hyperlink ref="C929" r:id="rId1809" display="https://sonoivu.sonla.gov.vn/Default.aspx?sid=1282&amp;pageid=30665&amp;catid=64562&amp;id=537895&amp;catname=thong-tin-tuyen-truyen&amp;title=quyet-dinh-dieu-chinh-phan-loai-don-vi-hanh-chinh-cac-xa-phuong-thi-tran-tren-dia-ban-tinh-son-l"/>
    <hyperlink ref="C931" r:id="rId1810" display="https://congbobanan.toaan.gov.vn/3ta60185t1cvn/"/>
    <hyperlink ref="C933" r:id="rId1811" display="https://sonoivu.sonla.gov.vn/Default.aspx?sid=1282&amp;pageid=30665&amp;catid=64562&amp;id=537895&amp;catname=thong-tin-tuyen-truyen&amp;title=quyet-dinh-dieu-chinh-phan-loai-don-vi-hanh-chinh-cac-xa-phuong-thi-tran-tren-dia-ban-tinh-son-l"/>
    <hyperlink ref="C935" r:id="rId1812" display="https://sonoivu.sonla.gov.vn/Default.aspx?sid=1282&amp;pageid=30665&amp;catid=64562&amp;id=537895&amp;catname=thong-tin-tuyen-truyen&amp;title=quyet-dinh-dieu-chinh-phan-loai-don-vi-hanh-chinh-cac-xa-phuong-thi-tran-tren-dia-ban-tinh-son-l"/>
    <hyperlink ref="C937" r:id="rId1813" display="http://chienghacmocchau.sonla.gov.vn/"/>
    <hyperlink ref="C939" r:id="rId1814" display="https://sonla.gov.vn/dai-hoi-dai-bieu-cac-dan-toc-thieu-so-tinh-son-la-lan-ii-nam-2014/xa-chieng-ban-phat-huy-vai-tro-cua-uy-ban-mat-tran-to-quoc-trong-thuc-hien-chuong-trinh-muc-tieu-475140"/>
    <hyperlink ref="C941" r:id="rId1815" display="https://sonla.gov.vn/tin-chinh-tri/so-tu-phap-hai-tinh-son-la-hua-phan-phoi-hop-to-chuc-thanh-cong-02-hoi-nghi-tuyen-truyen-pho-bie-739326"/>
    <hyperlink ref="C943" r:id="rId1816" display="https://sonla.gov.vn/tin-van-hoa-xa-hoi/huyen-moc-chau-kiem-tra-viec-thuc-hien-cac-nhiem-vu-trong-tam-cua-xa-chieng-khua-717720"/>
    <hyperlink ref="C944" r:id="rId1817" display="https://www.facebook.com/people/C%C3%B4ng-an-x%C3%A3-Chi%E1%BB%81ng-Khay-Qu%E1%BB%B3nh-Nhai-S%C6%A1n-La/100067357356576/"/>
    <hyperlink ref="C945" r:id="rId1818" display="https://sonla.gov.vn/4/469/61724/541498/tin-van-hoa-xa-hoi/gia-ban-giang-a-tao-nguoi-cao-tuoi-co-uy-tin-o-ban-khau-pum"/>
    <hyperlink ref="C947" r:id="rId1819" display="https://sonla.gov.vn/tin-tuc-su-kien?p_p_auth=EkuhMt9s&amp;p_p_id=101&amp;p_p_lifecycle=0&amp;p_p_col_id=column-2&amp;p_p_col_count=13&amp;p_r_p_564233524_categoryId=1653523"/>
    <hyperlink ref="C949" r:id="rId1820" display="https://sonoivu.sonla.gov.vn/Default.aspx?sid=1282&amp;pageid=30665&amp;catid=64562&amp;id=537895&amp;catname=thong-tin-tuyen-truyen&amp;title=quyet-dinh-dieu-chinh-phan-loai-don-vi-hanh-chinh-cac-xa-phuong-thi-tran-tren-dia-ban-tinh-son-l"/>
    <hyperlink ref="C951" r:id="rId1821" display="https://sonla.gov.vn/4/469/61723/624703/tin-kinh-te/nong-dan-chieng-khoong-doan-ket-giup-nhau-phat-trien-kinh-te"/>
    <hyperlink ref="C953" r:id="rId1822" display="http://chiengsonmocchau.sonla.gov.vn/index.php?module=tochuc&amp;act=view&amp;id=17"/>
    <hyperlink ref="C955" r:id="rId1823" display="http://chiengsonmocchau.sonla.gov.vn/index.php?module=tochuc&amp;act=view&amp;id=17"/>
    <hyperlink ref="C957" r:id="rId1824" display="https://sonoivu.sonla.gov.vn/Default.aspx?sid=1282&amp;pageid=30665&amp;catid=64562&amp;id=537895&amp;catname=thong-tin-tuyen-truyen&amp;title=quyet-dinh-dieu-chinh-phan-loai-don-vi-hanh-chinh-cac-xa-phuong-thi-tran-tren-dia-ban-tinh-son-l"/>
    <hyperlink ref="C959" r:id="rId1825" display="https://maichau.hoabinh.gov.vn/index.php?option=com_content&amp;view=article&amp;id=203:gi-i-thi-u-ubnd-xa-ba-khan-2&amp;catid=14&amp;Itemid=643&amp;lang=vi"/>
    <hyperlink ref="C960" r:id="rId1826" display="https://www.facebook.com/100072269261381"/>
    <hyperlink ref="C961" r:id="rId1827" display="https://sonla.gov.vn/tin-chinh-tri/chu-tich-hdnd-huyen-doi-thoai-voi-nhan-dan-cum-xa-chieng-ban-chieng-mung-hat-lot-muong-bon-737500"/>
    <hyperlink ref="C963" r:id="rId1828" display="https://sonla.gov.vn/thong-tin-tu-so-nganh-dia-phuong/chu-tich-ubnd-huyen-kiem-tra-mot-so-diem-dan-cu-can-di-doi-khan-cap-do-nguy-co-sat-lo-cao-tai-xa-825456"/>
    <hyperlink ref="C964" r:id="rId1829" display="https://www.facebook.com/p/C%C3%B4ng-an-x%C3%A3-Chi%E1%BB%81ng-Ng%C3%A0m-100063216250467/?locale=eu_ES"/>
    <hyperlink ref="C965" r:id="rId1830" display="https://dichvucong.gov.vn/p/home/dvc-tthc-co-quan-chi-tiet.html?id=369314"/>
    <hyperlink ref="C967" r:id="rId1831" display="http://chiengsonmocchau.sonla.gov.vn/index.php?module=tochuc&amp;act=view&amp;id=17"/>
    <hyperlink ref="C969" r:id="rId1832" display="https://sonla.gov.vn/tin-van-hoa-xa-hoi/chung-tay-xoa-nha-tam-cho-gia-dinh-co-hoan-canh-dac-biet-kho-khan-tai-xa-chieng-pac-huyen-thuan--719567"/>
    <hyperlink ref="C971" r:id="rId1833" display="https://mocchau.sonla.gov.vn/van-hoa-xa-hoi-64057/dien-tap-phong-chay-chua-chay-rung-bao-ve-rung-xa-long-sap-dat-loai-gioi-483650"/>
    <hyperlink ref="C973" r:id="rId1834" display="http://chiengsonmocchau.sonla.gov.vn/index.php?module=tochuc&amp;act=view&amp;id=17"/>
    <hyperlink ref="C975" r:id="rId1835" display="https://sonla.gov.vn/dai-hoi-dai-bieu-cac-dan-toc-thieu-so-tinh-son-la-lan-ii-nam-2014/xa-chieng-ban-phat-huy-vai-tro-cua-uy-ban-mat-tran-to-quoc-trong-thuc-hien-chuong-trinh-muc-tieu-475140"/>
    <hyperlink ref="C977" r:id="rId1836" display="https://chiengsinh.tuangiao.gov.vn/"/>
    <hyperlink ref="C979" r:id="rId1837" display="https://sonla.gov.vn/4/469/61721/550610/tin-chinh-tri/dai-hoi-dang-bo-xa-chieng-sung-khoa-xxii-nhiem-ky-2020-2025"/>
    <hyperlink ref="C981" r:id="rId1838" display="http://chiengsonmocchau.sonla.gov.vn/index.php?module=tochuc&amp;act=view&amp;id=17"/>
    <hyperlink ref="C983" r:id="rId1839" display="https://thanhpho.sonla.gov.vn/1256/28424/64402/572043/chinh-tri/bi-thu-thanh-uy-doi-thoai-voi-nhan-dan-xa-chieng-xom"/>
    <hyperlink ref="C984" r:id="rId1840" display="https://www.facebook.com/Conganxachilangnam/"/>
    <hyperlink ref="C985" r:id="rId1841" display="http://chilangnam.thanhmien.haiduong.gov.vn/"/>
    <hyperlink ref="C986" r:id="rId1842" display="https://www.facebook.com/p/C%C3%B4ng-an-x%C3%A3-Cu%E1%BB%91i-H%E1%BA%A1-100064768243165/"/>
    <hyperlink ref="C987" r:id="rId1843" display="https://www.hoabinh.gov.vn/chi-tiet-van-ban/-/van-ban/quyet-inh-chap-thuan-chu-truong-au-tu-du-an-khu-dan-cu-nong-thon-moi-xa-cuoi-ha-3219"/>
    <hyperlink ref="C988" r:id="rId1844" display="https://www.facebook.com/sociology.ussh.vnu/"/>
    <hyperlink ref="C989" r:id="rId1845" display="https://chuongmy.hanoi.gov.vn/"/>
    <hyperlink ref="C991" r:id="rId1846" display="https://dantien.vonhai.thainguyen.gov.vn/"/>
    <hyperlink ref="C992" r:id="rId1847" display="https://www.facebook.com/p/C%C3%B4ng-an-x%C3%A3-D%C5%A9ng-Phong-Cao-Phong-100066840728781/"/>
    <hyperlink ref="C993" r:id="rId1848" display="https://xadungphong.hoabinh.gov.vn/"/>
    <hyperlink ref="C994" r:id="rId1849" display="https://www.facebook.com/p/C%C3%B4ng-an-x%C3%A3-D%C6%B0%C6%A1ng-Th%C3%A0nh-Ph%C3%BA-B%C3%ACnh-Th%C3%A1i-Nguy%C3%AAn-100081135273039/"/>
    <hyperlink ref="C995" r:id="rId1850" display="https://phubinh.thainguyen.gov.vn/xa-duong-thanh"/>
    <hyperlink ref="C997" r:id="rId1851" display="https://duongthuy.quangbinh.gov.vn/"/>
    <hyperlink ref="C998" r:id="rId1852" display="https://www.facebook.com/p/C%C3%B4ng-an-x%C3%A3-D%E1%BA%A1-Tr%E1%BA%A1ch-huy%E1%BB%87n-Kho%C3%A1i-Ch%C3%A2u-t%E1%BB%89nh-H%C6%B0ng-Y%C3%AAn-100021606377238/"/>
    <hyperlink ref="C999" r:id="rId1853" display="https://congbao.hungyen.gov.vn/vbpq_hungyen.nsf/B8CD0537443B6951472582AB001F0194/$file/1977.pdf"/>
    <hyperlink ref="C1001" r:id="rId1854" display="https://mucangchai.yenbai.gov.vn/"/>
    <hyperlink ref="C1002" r:id="rId1855" display="https://www.facebook.com/groups/DiNauquetoi/"/>
    <hyperlink ref="C1003" r:id="rId1856" display="https://vpub.vinhphuc.gov.vn/"/>
    <hyperlink ref="C1004" r:id="rId1857" display="https://www.facebook.com/nguoidiendoai/"/>
    <hyperlink ref="C1005" r:id="rId1858" display="https://www.nghean.gov.vn/kinh-te/xa-dien-doai-huyen-dien-chau-don-bang-cong-nhan-xa-dat-chuan-nong-thon-moi-633453"/>
    <hyperlink ref="C1006" r:id="rId1859" display="https://www.facebook.com/p/C%C3%B4ng-an-x%C3%A3-Di%E1%BB%85n-K%E1%BB%B7-huy%E1%BB%87n-Di%E1%BB%85n-Ch%C3%A2u-t%E1%BB%89nh-Ngh%E1%BB%87-An-100027836786062/"/>
    <hyperlink ref="C1007" r:id="rId1860" display="https://www.nghean.gov.vn/kinh-te/xa-dien-ky-huyen-dien-chau-don-nhan-xa-dat-chuan-nong-thon-moi-nang-cao-543654"/>
    <hyperlink ref="C1009" r:id="rId1861" display="https://nghean.gov.vn/kinh-te/xa-dien-phuc-huyen-dien-chau-ky-niem-70-nam-thanh-lap-va-cong-bo-quyet-dinh-xa-dat-chuan-nong-th-688188"/>
    <hyperlink ref="C1011" r:id="rId1862" display="http://buondon.daklak.gov.vn/cac-xa"/>
    <hyperlink ref="C1012" r:id="rId1863" display="https://www.facebook.com/p/C%C3%B4ng-an-x%C3%A3-Ea-P%C4%83l-100066818206051/"/>
    <hyperlink ref="C1013" r:id="rId1864" display="https://eakar.daklak.gov.vn/12-xa-ea-pal-655.html"/>
    <hyperlink ref="C1014" r:id="rId1865" display="https://www.facebook.com/p/C%C3%B4ng-an-x%C3%A3-Ea-Sar-100067971124948/"/>
    <hyperlink ref="C1015" r:id="rId1866" display="https://eakar.daklak.gov.vn/9-xa-ea-sar-658.html"/>
    <hyperlink ref="C1017" r:id="rId1867" display="http://buondon.daklak.gov.vn/buondon/-/asset_publisher/nDMXNCQhxF7m/content/thon-ha-bac-xa-ea-wer-to-chuc-ngay-hoi-ai-oan-ket-toan-dan-toc-18-11"/>
    <hyperlink ref="C1019" r:id="rId1868" display="https://gioiphien.thanhphoyenbai.yenbai.gov.vn/"/>
    <hyperlink ref="C1020" r:id="rId1869" display="https://www.facebook.com/p/C%C3%B4ng-an-ph%C6%B0%E1%BB%9Dng-Gia-%C4%90%C3%B4ng-100077406635810/"/>
    <hyperlink ref="C1021" r:id="rId1870" display="https://www.bacninh.gov.vn/web/xa-gia-ong"/>
    <hyperlink ref="C1023" r:id="rId1871" display="https://phuninh.phutho.gov.vn/"/>
    <hyperlink ref="C1024" r:id="rId1872" display="https://www.facebook.com/tuoitreconganquangbinh/"/>
    <hyperlink ref="C1025" r:id="rId1873" display="https://giahoa.giavien.ninhbinh.gov.vn/"/>
    <hyperlink ref="C1026" r:id="rId1874" display="https://www.facebook.com/p/C%C3%B4ng-an-x%C3%A3-Gia-Ho%C3%A0-2-100069824480371/"/>
    <hyperlink ref="C1027" r:id="rId1875" display="https://myxuyen.soctrang.gov.vn/huyenmyxuyen/1307/33259/57518/319438/ubnd-xa-thi-tran/ubnd-xa-gia-hoa-2.aspx"/>
    <hyperlink ref="C1028" r:id="rId1876" display="https://www.facebook.com/p/C%C3%B4ng-an-x%C3%A3-Gia-L%C3%A2m-huy%E1%BB%87n-Nho-Quan-100079998546542/"/>
    <hyperlink ref="C1029" r:id="rId1877" display="https://nhoquan.ninhbinh.gov.vn/xa-gia-lam"/>
    <hyperlink ref="C1030" r:id="rId1878" display="https://www.facebook.com/p/C%C3%B4ng-an-x%C3%A3-Giao-H%E1%BA%A3i-Giao-Thu%E1%BB%B7-Nam-%C4%90%E1%BB%8Bnh-100063358928324/"/>
    <hyperlink ref="C1031" r:id="rId1879" display="https://giaohai.namdinh.gov.vn/to-chuc-bo-may"/>
    <hyperlink ref="C1032" r:id="rId1880" display="https://www.facebook.com/p/C%C3%B4ng-an-x%C3%A3-Giao-T%C3%A2n-Giao-Th%E1%BB%A7y-Nam-%C4%90%E1%BB%8Bnh-100071876779388/"/>
    <hyperlink ref="C1033" r:id="rId1881" display="https://giaotan.namdinh.gov.vn/to-chuc-bo-may"/>
    <hyperlink ref="C1034" r:id="rId1882" display="https://www.facebook.com/p/C%C3%B4ng-an-x%C3%A3-Giao-Th%E1%BA%A1nh-Th%E1%BA%A1nh-Ph%C3%BA-B%E1%BA%BFn-Tre-100083121499594/"/>
    <hyperlink ref="C1035" r:id="rId1883" display="https://giaothanh.thanhphu.bentre.gov.vn/"/>
    <hyperlink ref="C1036" r:id="rId1884" display="https://www.facebook.com/p/C%C3%B4ng-an-x%C3%A3-Giao-Th%E1%BB%8Bnh-Giao-Th%E1%BB%A7y-Nam-%C4%90%E1%BB%8Bnh-100071767944737/"/>
    <hyperlink ref="C1037" r:id="rId1885" display="https://giaothinh.namdinh.gov.vn/to-chuc-bo-may"/>
    <hyperlink ref="C1039" r:id="rId1886" display="https://giaothien.namdinh.gov.vn/to-chuc-bo-may"/>
    <hyperlink ref="C1040" r:id="rId1887" display="https://www.facebook.com/tuoitrecongansonla/"/>
    <hyperlink ref="C1041" r:id="rId1888" display="https://giaphu.phuyen.sonla.gov.vn/uy-ban-nhan-dan/lanh-dao-dang-uy-hdnd-ubnd-va-mot-so-ban-nganh-doan-the-xa-cung-lanh-dao-ubnd-huyen-tham-quan-mo-893033"/>
    <hyperlink ref="C1042" r:id="rId1889" display="https://www.facebook.com/tuoitrecongansonla/"/>
    <hyperlink ref="C1043" r:id="rId1890" display="https://giaphuong.giavien.ninhbinh.gov.vn/"/>
    <hyperlink ref="C1044" r:id="rId1891" display="https://www.facebook.com/tuoitrecongansonla/"/>
    <hyperlink ref="C1045" r:id="rId1892" display="https://nhoquan.ninhbinh.gov.vn/xa-gia-son"/>
    <hyperlink ref="C1047" r:id="rId1893" display="https://giavien.ninhbinh.gov.vn/gioi-thieu/don-vi-hanh-chinh-12.html"/>
    <hyperlink ref="C1048" r:id="rId1894" display="https://www.facebook.com/p/C%C3%B4ng-an-X%C3%A3-Gia-Th%E1%BB%8Bnh-Huy%E1%BB%87n-Gia-Vi%E1%BB%85n-100079168254164/"/>
    <hyperlink ref="C1049" r:id="rId1895" display="https://giavien.ninhbinh.gov.vn/gioi-thieu/don-vi-hanh-chinh-12.html"/>
    <hyperlink ref="C1050" r:id="rId1896" display="https://www.facebook.com/tuoitrecongansonla/"/>
    <hyperlink ref="C1051" r:id="rId1897" display="https://nhoquan.ninhbinh.gov.vn/xa-gia-thuy"/>
    <hyperlink ref="C1052" r:id="rId1898" display="https://www.facebook.com/CAHGiaVien/"/>
    <hyperlink ref="C1053" r:id="rId1899" display="https://giatran.giavien.ninhbinh.gov.vn/"/>
    <hyperlink ref="C1054" r:id="rId1900" display="https://www.facebook.com/CAHGiaVien/"/>
    <hyperlink ref="C1055" r:id="rId1901" display="https://giavan.giavien.ninhbinh.gov.vn/"/>
    <hyperlink ref="C1056" r:id="rId1902" display="https://www.facebook.com/p/C%C3%B4ng-an-x%C3%A3-Gia-Xu%C3%A2n-100071425931849/"/>
    <hyperlink ref="C1057" r:id="rId1903" display="https://giaxuan.giavien.ninhbinh.gov.vn/"/>
    <hyperlink ref="C1058" r:id="rId1904" display="https://www.facebook.com/CAHGiaVien/"/>
    <hyperlink ref="C1059" r:id="rId1905" display="https://giavan.giavien.ninhbinh.gov.vn/tin-tuc-su-kien/ky-hop-thu-9-hoi-dong-nhan-dan-xa-gia-van-nhiem-ky-2016-2021-25.html"/>
    <hyperlink ref="C1060" r:id="rId1906" display="https://www.facebook.com/p/Tu%E1%BB%95i-tr%E1%BA%BB-C%C3%B4ng-an-t%E1%BB%89nh-B%E1%BA%AFc-K%E1%BA%A1n-100057574024652/"/>
    <hyperlink ref="C1061" r:id="rId1907" display="https://babe.gov.vn/ba-be-lap-dat-bia-di-tich-lich-su-thon-khuoi-man-xa-ha-hieu/"/>
    <hyperlink ref="C1062" r:id="rId1908" display="https://www.facebook.com/CATXPT/?locale=de_DE"/>
    <hyperlink ref="C1063" r:id="rId1909" display="https://thixa.phutho.gov.vn/haloc/pages/vanban.aspx"/>
    <hyperlink ref="C1065" r:id="rId1910" display="https://m.chiemhoa.gov.vn/ubnd-xa-thi-tran.html"/>
    <hyperlink ref="C1067" r:id="rId1911" display="https://hammy.hamthuannam.binhthuan.gov.vn/"/>
    <hyperlink ref="C1069" r:id="rId1912" display="http://www.tuyenquang.gov.vn/vi/post/quyet-dinh-ve-viec-cong-nhan-xa-hao-phu-huyen-son-duong-tinh-tuyen-quang-dat-chuan-nong-thon-moi?type=EXECUTIVE_DIRECTION&amp;id=33588"/>
    <hyperlink ref="C1071" r:id="rId1913" display="https://hatan.hatrung.thanhhoa.gov.vn/"/>
    <hyperlink ref="C1072" r:id="rId1914" display="https://www.facebook.com/p/C%C3%B4ng-an-x%C3%A3-H%C3%A0-Th%C6%B0%E1%BB%A3ng-huy%E1%BB%87n-%C4%90%E1%BA%A1i-T%E1%BB%AB-100069744573586/"/>
    <hyperlink ref="C1073" r:id="rId1915" display="https://hathuong.daitu.thainguyen.gov.vn/"/>
    <hyperlink ref="C1075" r:id="rId1916" display="https://thixa.phutho.gov.vn/hathach/Pages/index.aspx"/>
    <hyperlink ref="C1076" r:id="rId1917" display="https://www.facebook.com/tuoitrecongansonla/"/>
    <hyperlink ref="C1077" r:id="rId1918" display="https://quevo.bacninh.gov.vn/news/-/details/22344/xa-han-quang"/>
    <hyperlink ref="C1079" r:id="rId1919" display="https://www.yenbai.gov.vn/noidung/tintuc/Pages/chi-tiet-tin-tuc.aspx?ItemID=22226&amp;l=Tintrongtinh&amp;lv=4"/>
    <hyperlink ref="C1081" r:id="rId1920" display="https://hoabinh.kontumcity.kontum.gov.vn/"/>
    <hyperlink ref="C1083" r:id="rId1921" display="https://hoabinh.kontumcity.kontum.gov.vn/"/>
    <hyperlink ref="C1084" r:id="rId1922" display="https://www.facebook.com/322827476213987"/>
    <hyperlink ref="C1085" r:id="rId1923" display="https://kienxuong.thaibinh.gov.vn/cac-don-vi-hanh-chinh/xa-hoa-binh"/>
    <hyperlink ref="C1086" r:id="rId1924" display="https://www.facebook.com/p/C%C3%B4ng-an-x%C3%A3-H%C3%B2a-Kh%C3%A1nh-huy%E1%BB%87n-C%C3%A1i-B%C3%A8-t%E1%BB%89nh-Ti%E1%BB%81n-Giang-100075793220145/"/>
    <hyperlink ref="C1087" r:id="rId1925" display="https://caibe.tiengiang.gov.vn/xa-hoa-khanh"/>
    <hyperlink ref="C1088" r:id="rId1926" display="https://www.facebook.com/ConganxaHoaMyDong/"/>
    <hyperlink ref="C1089" r:id="rId1927" display="http://hoamydong.tayhoa.phuyen.gov.vn/"/>
    <hyperlink ref="C1090" r:id="rId1928" display="https://www.facebook.com/p/C%C3%B4ng-an-x%C3%A3-H%C3%B2a-T%C3%A2n-huy%E1%BB%87n-C%E1%BA%A7u-K%C3%A8-t%E1%BB%89nh-Tr%C3%A0-Vinh-100075730311833/"/>
    <hyperlink ref="C1091" r:id="rId1929" display="https://hoatan.cauke.travinh.gov.vn/"/>
    <hyperlink ref="C1092" r:id="rId1930" display="https://www.facebook.com/p/C%C3%B4ng-an-x%C3%A3-H%C3%B2a-Th%E1%BA%A1nh-huy%E1%BB%87n-Tam-B%C3%ACnh-t%E1%BB%89nh-V%C4%A9nh-Long-100072347212011/"/>
    <hyperlink ref="C1093" r:id="rId1931" display="https://hoathanh.vinhlong.gov.vn/"/>
    <hyperlink ref="C1094" r:id="rId1932" display="https://www.facebook.com/p/C%C3%B4ng-an-x%C3%A3-H%C3%B2a-Th%E1%BA%A1nh-huy%E1%BB%87n-Tam-B%C3%ACnh-t%E1%BB%89nh-V%C4%A9nh-Long-100072347212011/"/>
    <hyperlink ref="C1095" r:id="rId1933" display="https://hoathanh.vinhlong.gov.vn/"/>
    <hyperlink ref="C1097" r:id="rId1934" display="https://www.bacninh.gov.vn/web/ubnd-xa-hoa-tien"/>
    <hyperlink ref="C1099" r:id="rId1935" display="http://yenson.tuyenquang.gov.vn/vi/tin-bai/yen-son-co-nhieu-xa-bi-co-lap-sau-con-bao-so-3?type=NEWS&amp;id=124379"/>
    <hyperlink ref="C1100" r:id="rId1936" display="https://www.facebook.com/202530207959687"/>
    <hyperlink ref="C1101" r:id="rId1937" display="https://doanhung.phutho.gov.vn/Chuyen-muc-tin/Chi-tiet-tin/tabid/92/title/1693/ctitle/173/language/vi-VN/Default.aspx"/>
    <hyperlink ref="C1103" r:id="rId1938" display="https://m.chiemhoa.gov.vn/ubnd-xa-thi-tran.html"/>
    <hyperlink ref="C1104" r:id="rId1939" display="https://www.facebook.com/p/C%C3%B4ng-An-X%C3%A3-H%C3%B9ng-S%C6%A1n-100064748203792/"/>
    <hyperlink ref="C1105" r:id="rId1940" display="https://hungson.hiephoa.bacgiang.gov.vn/"/>
    <hyperlink ref="C1106" r:id="rId1941" display="https://www.facebook.com/p/C%C3%B4ng-an-x%C3%A3-H%C3%B9ng-S%C6%A1n-huy%E1%BB%87n-Anh-S%C6%A1n-t%E1%BB%89nh-Ngh%E1%BB%87-An-100069096802627/"/>
    <hyperlink ref="C1107" r:id="rId1942" display="https://hungson.anhson.nghean.gov.vn/"/>
    <hyperlink ref="C1108" r:id="rId1943" display="https://www.facebook.com/p/C%C3%B4ng-An-X%C3%A3-H%C3%B9ng-Ti%E1%BA%BFn-Kim-S%C6%A1n-100077768989513/"/>
    <hyperlink ref="C1109" r:id="rId1944" display="https://kimson.ninhbinh.gov.vn/gioi-thieu/xa-hung-tien"/>
    <hyperlink ref="C1110" r:id="rId1945" display="https://www.facebook.com/p/C%C3%B4ng-An-X%C3%A3-H%C3%B9ng-Ti%E1%BA%BFn-Kim-S%C6%A1n-100077768989513/"/>
    <hyperlink ref="C1111" r:id="rId1946" display="https://kimson.ninhbinh.gov.vn/gioi-thieu/xa-hung-tien"/>
    <hyperlink ref="C1113" r:id="rId1947" display="https://doanhung.phutho.gov.vn/Chuyen-muc-tin/Chi-tiet-tin/tabid/92/title/10034/ctitle/18/Default.aspx"/>
    <hyperlink ref="C1115" r:id="rId1948" display="https://huyensathay.kontum.gov.vn/ubnd-cac-xa,-thi-tran/UBND-xa-Ho-Moong-321"/>
    <hyperlink ref="C1116" r:id="rId1949" display="https://www.facebook.com/Ubndxahuongcan/?locale=vi_VN"/>
    <hyperlink ref="C1117" r:id="rId1950" display="https://thanhson.phutho.gov.vn/"/>
    <hyperlink ref="C1119" r:id="rId1951" display="https://huonglung.camkhe.phutho.gov.vn/Chuyen-muc-tin/t/uy-ban-nhan-dan/ctitle/330"/>
    <hyperlink ref="C1120" r:id="rId1952" display="https://www.facebook.com/conganhuongkhehatinh/?locale=zh_TW"/>
    <hyperlink ref="C1121" r:id="rId1953" display="https://hscvvq.hatinh.gov.vn/vuquang/vbpq.nsf/53680578DE2A871C47258A6D001065CA/$file/To-trinh-de-nghi-tham-dinh-thon-thong-minh-xa-Duc-Huong(20.11.2023_09h58p48)_signed.pdf"/>
    <hyperlink ref="C1122" r:id="rId1954" display="https://www.facebook.com/conganhuongkhehatinh/?locale=es_LA"/>
    <hyperlink ref="C1123" r:id="rId1955" display="https://huongkhe.hatinh.gov.vn/xa-huong-vinh-1605929282.html"/>
    <hyperlink ref="C1125" r:id="rId1956" display="https://huonghoa.quangtri.gov.vn/c%C3%A1c-x%C3%A3-th%E1%BB%8B-tr%E1%BA%A5n1"/>
    <hyperlink ref="C1127" r:id="rId1957" display="https://ubndtp.caobang.gov.vn/ubnd-xa-hung-dao"/>
    <hyperlink ref="C1128" r:id="rId1958" display="https://www.facebook.com/p/C%C3%B4ng-an-x%C3%A3-H%C6%B0ng-Kh%C3%A1nh-100081934204653/"/>
    <hyperlink ref="C1129" r:id="rId1959" display="https://tranyen.yenbai.gov.vn/tin-moi-nhat/?UserKey=Tran-Yen-cong-bo-Quyet-dinh-cua-UBND-tinh-ve-cong-nhan-xa-Hung-Khanh-dat-xa-nong-thon-moi-"/>
    <hyperlink ref="C1130" r:id="rId1960" display="https://www.facebook.com/p/C%C3%B4ng-an-x%C3%A3-H%C6%B0ng-L%E1%BB%99c-H%E1%BA%ADu-L%E1%BB%99c-100069674113052/"/>
    <hyperlink ref="C1131" r:id="rId1961" display="https://hungloc.hauloc.thanhhoa.gov.vn/"/>
    <hyperlink ref="C1133" r:id="rId1962" display="https://hungmy.chauthanh.travinh.gov.vn/"/>
    <hyperlink ref="C1135" r:id="rId1963" display="https://bentre.gov.vn/Documents/848_danh_sach%20nguoi%20phat%20ngon.pdf"/>
    <hyperlink ref="C1137" r:id="rId1964" display="http://hungthinh.baolac.caobang.gov.vn/gioi-thieu-chung"/>
    <hyperlink ref="C1138" r:id="rId1965" display="https://www.facebook.com/p/C%C3%B4ng-an-x%C3%A3-H%C6%B0ng-Thu%E1%BA%ADn-100069447652528/"/>
    <hyperlink ref="C1139" r:id="rId1966" display="https://trangbang.tayninh.gov.vn/vi/news/co-cau-to-chuc-443/co-cau-to-chuc-ubnd-xa-hung-thuan-1732.html"/>
    <hyperlink ref="C1140" r:id="rId1967" display="https://www.facebook.com/p/C%C3%B4ng-an-x%C3%A3-H%C6%B0ng-Thu%E1%BB%B7-100069812659493/"/>
    <hyperlink ref="C1141" r:id="rId1968" display="https://hungthuy.quangbinh.gov.vn/"/>
    <hyperlink ref="C1143" r:id="rId1969" display="https://hungyenbac.hungnguyen.nghean.gov.vn/"/>
    <hyperlink ref="C1145" r:id="rId1970" display="https://phuninh.phutho.gov.vn/"/>
    <hyperlink ref="C1147" r:id="rId1971" display="https://phuninh.phutho.gov.vn/"/>
    <hyperlink ref="C1149" r:id="rId1972" display="https://haidong-haihau.namdinh.gov.vn/"/>
    <hyperlink ref="C1151" r:id="rId1973" display="https://haianh-haihau.namdinh.gov.vn/"/>
    <hyperlink ref="C1153" r:id="rId1974" display="https://dichvucong.namdinh.gov.vn/portaldvc/KenhTin/dich-vu-cong-truc-tuyen.aspx?_dv=B771C044-97BF-5879-78A3-A07E2CF46B1E"/>
    <hyperlink ref="C1155" r:id="rId1975" display="https://dichvucong.namdinh.gov.vn/portaldvc/KenhTin/dich-vu-cong-truc-tuyen.aspx?_dv=137CA739-E514-3A7C-D1E6-C7D19BE904C3"/>
    <hyperlink ref="C1157" r:id="rId1976" display="https://www.quangninh.gov.vn/"/>
    <hyperlink ref="C1159" r:id="rId1977" display="https://haihung-haihau.namdinh.gov.vn/"/>
    <hyperlink ref="C1161" r:id="rId1978" display="https://dichvucong.namdinh.gov.vn/portaldvc/KenhTin/dich-vu-cong-truc-tuyen.aspx?_dv=9631E451-C374-28A9-274B-6D966033B93F"/>
    <hyperlink ref="C1163" r:id="rId1979" display="https://haihau.namdinh.gov.vn/"/>
    <hyperlink ref="C1164" r:id="rId1980" display="https://www.facebook.com/p/C%C3%B4ng-an-x%C3%A3-H%E1%BA%A3i-Minh-100083555441480/"/>
    <hyperlink ref="C1165" r:id="rId1981" display="https://dichvucong.namdinh.gov.vn/portaldvc/KenhTin/dich-vu-cong-truc-tuyen.aspx?_dv=C666E67E-8F0F-EEA2-2BE7-12096309819B"/>
    <hyperlink ref="C1166" r:id="rId1982" display="https://www.facebook.com/p/Tu%E1%BB%95i-tr%E1%BA%BB-C%C3%B4ng-an-huy%E1%BB%87n-Ninh-Ph%C6%B0%E1%BB%9Bc-100068114569027/"/>
    <hyperlink ref="C1167" r:id="rId1983" display="https://haihau.namdinh.gov.vn/"/>
    <hyperlink ref="C1169" r:id="rId1984" display="https://haihau.namdinh.gov.vn/"/>
    <hyperlink ref="C1171" r:id="rId1985" display="https://dichvucong.namdinh.gov.vn/portaldvc/KenhTin/dich-vu-cong-truc-tuyen.aspx?_dv=E45026D9-2255-FA13-012E-8DFA6152FFB3"/>
    <hyperlink ref="C1172" r:id="rId1986" display="https://www.facebook.com/dtncatphp/"/>
    <hyperlink ref="C1173" r:id="rId1987" display="https://haiphong-haihau.namdinh.gov.vn/"/>
    <hyperlink ref="C1175" r:id="rId1988" display="https://tranyen.yenbai.gov.vn/xa-thi-tran/xa-luong-thinh"/>
    <hyperlink ref="C1176" r:id="rId1989" display="https://www.facebook.com/conganxaluongtrung/"/>
    <hyperlink ref="C1177" r:id="rId1990" display="https://luongtrung.bathuoc.thanhhoa.gov.vn/web/trang-chu/he-thong-chinh-tri/uy-ban-nhan-dan"/>
    <hyperlink ref="C1178" r:id="rId1991" display="https://www.facebook.com/p/C%C3%B4ng-an-x%C3%A3-L%C6%B0u-Nghi%E1%BB%87p-Anh-100070918874661/"/>
    <hyperlink ref="C1179" r:id="rId1992" display="https://luunghiepanh.tracu.travinh.gov.vn/"/>
    <hyperlink ref="C1180" r:id="rId1993" display="https://www.facebook.com/p/C%C3%B4ng-an-x%C3%A3-L%E1%BA%A1c-L%C6%B0%C6%A1ng-100067576050225/"/>
    <hyperlink ref="C1181" r:id="rId1994" display="https://xalacluong.hoabinh.gov.vn/"/>
    <hyperlink ref="C1183" r:id="rId1995" display="https://nhoquan.ninhbinh.gov.vn/xa-lac-van"/>
    <hyperlink ref="C1184" r:id="rId1996" display="https://www.facebook.com/100039718763296/videos/g%C6%B0%C6%A1ng-s%C3%A1ng-chi%E1%BA%BFn-s%E1%BB%B9-c%C3%B4ng-an-v%C3%AC-nh%C3%A2n-d%C3%A2n-ph%E1%BB%A5c-v%E1%BB%A5/573203420809256/?locale=zh_CN"/>
    <hyperlink ref="C1185" r:id="rId1997" display="https://yenthuy.hoabinh.gov.vn/index.php/van-hoa-xa-h-i/3167-xa-m-tra-c-xa-la-c-tha-nh-ta-cha-c-tha-nh-ca-ng-nga-y-ha-i-a-i-oa-n-ka-t-toa-n-da-n-ta-c-n-m-2023"/>
    <hyperlink ref="C1186" r:id="rId1998" display="https://www.facebook.com/p/C%C3%B4ng-an-x%C3%A3-L%E1%BA%A1c-V%C3%A2n-huy%E1%BB%87n-Nho-Quan-Ninh-B%C3%ACnh-100083142559874/"/>
    <hyperlink ref="C1187" r:id="rId1999" display="https://nhoquan.ninhbinh.gov.vn/xa-lac-van"/>
    <hyperlink ref="C1188" r:id="rId2000" display="https://www.facebook.com/p/C%C3%B4ng-an-x%C3%A3-L%E1%BA%A1c-V%C3%A2n-huy%E1%BB%87n-Nho-Quan-Ninh-B%C3%ACnh-100083142559874/"/>
    <hyperlink ref="C1189" r:id="rId2001" display="https://nhoquan.ninhbinh.gov.vn/xa-lac-van"/>
    <hyperlink ref="C1190" r:id="rId2002" display="https://www.facebook.com/p/C%C3%B4ng-an-x%C3%A3-L%E1%BA%A1ng-Phong-huy%E1%BB%87n-Nho-Quan-100071408089953/"/>
    <hyperlink ref="C1191" r:id="rId2003" display="https://nhoquan.ninhbinh.gov.vn/"/>
    <hyperlink ref="C1192" r:id="rId2004" display="https://www.facebook.com/tuoitrebaoloc/?locale=vi_VN"/>
    <hyperlink ref="C1193" r:id="rId2005" display="https://lamdong.gov.vn/sites/baoloc/ubnd/phuongxa/SitePages/xa-loc-chau.aspx"/>
    <hyperlink ref="C1195" r:id="rId2006" display="https://locson.thuathienhue.gov.vn/thong-tin-chi-dao-dieu-hanh/uy-ban-nhan-dan-xa-loc-son-ban-hanh-quy-che-lam-viec-cua-uy-ban-nhan-dan-xa-nhiem-ky-2021-2026.html"/>
    <hyperlink ref="C1196" r:id="rId2007" display="https://www.facebook.com/p/C%C3%B4ng-an-x%C3%A3-L%E1%BB%99c-Thu%E1%BA%ADn-100069578351468/"/>
    <hyperlink ref="C1197" r:id="rId2008" display="https://binhdai.bentre.gov.vn/locthuan"/>
    <hyperlink ref="C1198" r:id="rId2009" display="https://www.facebook.com/conganBaTri/"/>
    <hyperlink ref="C1199" r:id="rId2010" display="https://bentre.gov.vn/Documents/848_danh_sach%20nguoi%20phat%20ngon.pdf"/>
    <hyperlink ref="C1201" r:id="rId2011" display="https://lucnam.bacgiang.gov.vn/web/ubnd-huyen-luc-nam-tinh-bg/cac-xa-thi-tran"/>
    <hyperlink ref="C1202" r:id="rId2012" display="https://www.facebook.com/p/C%C3%B4ng-an-x%C3%A3-La-B%E1%BA%B1ng-huy%E1%BB%87n-%C4%90%E1%BA%A1i-T%E1%BB%AB-t%E1%BB%89nh-Th%C3%A1i-Nguy%C3%AAn-100079730225969/"/>
    <hyperlink ref="C1203" r:id="rId2013" display="https://labang.daitu.thainguyen.gov.vn/so-do-bo-may"/>
    <hyperlink ref="C1204" r:id="rId2014" display="https://www.facebook.com/tuoitreconganquangbinh/"/>
    <hyperlink ref="C1205" r:id="rId2015" display="https://thangbinh.quangnam.gov.vn/webcenter/portal/bantiepcongdan/pages_tin-tuc/chi-tiet-tin?dDocName=PORTAL259025"/>
    <hyperlink ref="C1206" r:id="rId2016" display="https://www.facebook.com/262593062078286"/>
    <hyperlink ref="C1207" r:id="rId2017" display="https://tanson.phutho.gov.vn/Chuyen-muc-tin/Chi-tiet-tin/t/xa-lai-dong/title/281/ctitle/78"/>
    <hyperlink ref="C1208" r:id="rId2018" display="https://www.facebook.com/p/C%C3%B4ng-an-x%C3%A3-Lai-Th%C3%A0nh-huy%E1%BB%87n-Kim-S%C6%A1n-100071282305646/"/>
    <hyperlink ref="C1209" r:id="rId2019" display="https://kimson.ninhbinh.gov.vn/gioi-thieu/xa-lai-thanh"/>
    <hyperlink ref="C1210" r:id="rId2020" display="https://www.facebook.com/p/C%C3%B4ng-an-x%C3%A3-Lam-C%E1%BB%91t-100063645669904/"/>
    <hyperlink ref="C1211" r:id="rId2021" display="https://lamcot-tanyen.bacgiang.gov.vn/"/>
    <hyperlink ref="C1212" r:id="rId2022" display="https://www.facebook.com/capLamSon/?locale=vi_VN"/>
    <hyperlink ref="C1213" r:id="rId2023" display="https://lamson.thoxuan.thanhhoa.gov.vn/web/trang-chu/bo-may-hanh-chinh/uy-ban-nhan-dan-xa/thanh-vien-uy-ban-nhan-dan-va-cong-chuc-thi-tran-lam-son.html"/>
    <hyperlink ref="C1215" r:id="rId2024" display="https://vixuyen.hagiang.gov.vn/chi-tiet-tin-tuc/-/news/44757/x%C3%A3-lao-ch%E1%BA%A3i.html"/>
    <hyperlink ref="C1217" r:id="rId2025" display="https://congbobanan.toaan.gov.vn/3ta1182835t1cvn/"/>
    <hyperlink ref="C1219" r:id="rId2026" display="https://congbao.dienbien.gov.vn/congbao/congbao.nsf/B614A00664DE4A454725869B002CE313/$file/338-Q%C4%90-UBND.doc"/>
    <hyperlink ref="C1221" r:id="rId2027" display="https://thanhliem.hanam.gov.vn/"/>
    <hyperlink ref="C1223" r:id="rId2028" display="https://phuly.hanam.gov.vn/Pages/hdnd-xa-liem-tuyen-khoa-xix-nhiem-ky-2021-2026-to-chuc-ky-hop-thu-7-ky-hop-chuyen-de.aspx"/>
    <hyperlink ref="C1224" r:id="rId2029" display="https://www.facebook.com/p/C%C3%B4ng-an-th%E1%BB%8B-tr%E1%BA%A5n-Ng%C3%A3i-Giao-100083278341281/"/>
    <hyperlink ref="C1225" r:id="rId2030" display="https://ngaigiao.chauduc.baria-vungtau.gov.vn/"/>
    <hyperlink ref="C1226" r:id="rId2031" display="https://www.facebook.com/ConganthitranPhuocBuu/"/>
    <hyperlink ref="C1227" r:id="rId2032" display="https://xuyenmoc.baria-vungtau.gov.vn/pages?item=ubnd-thi-tran-phuoc-buu"/>
    <hyperlink ref="C1229" r:id="rId2033" display="https://longdien.longdien.baria-vungtau.gov.vn/"/>
    <hyperlink ref="C1230" r:id="rId2034" display="https://www.facebook.com/conganlonghai/"/>
    <hyperlink ref="C1231" r:id="rId2035" display="https://longhai.longdien.baria-vungtau.gov.vn/"/>
    <hyperlink ref="C1232" r:id="rId2036" display="https://www.facebook.com/quangbatruyenthongfree/"/>
    <hyperlink ref="C1233" r:id="rId2037" display="https://phuochai.datdo.baria-vungtau.gov.vn/"/>
    <hyperlink ref="C1235" r:id="rId2038" display="https://anphu.anphu.angiang.gov.vn/"/>
    <hyperlink ref="C1236" r:id="rId2039" display="https://www.facebook.com/p/Ch%E1%BB%A3-Th%E1%BB%8B-Tr%E1%BA%A5n-C%C3%A1i-D%E1%BA%A7u-Ch%C3%A2u-Ph%C3%BA-An-Giang-100063766562064/?locale=ga_IE"/>
    <hyperlink ref="C1237" r:id="rId2040" display="https://caidau.chauphu.angiang.gov.vn/"/>
    <hyperlink ref="C1239" r:id="rId2041" display=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/>
    <hyperlink ref="C1240" r:id="rId2042" display="https://www.facebook.com/conganthitranphuoclong/"/>
    <hyperlink ref="C1241" r:id="rId2043" display=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/>
    <hyperlink ref="C1242" r:id="rId2044" display="https://www.facebook.com/p/C%C3%B4ng-an-th%E1%BB%8B-tr%E1%BA%A5n-G%C3%A0nh-H%C3%A0o-100066347633364/"/>
    <hyperlink ref="C1243" r:id="rId2045" display="https://ttptqnd.baclieu.gov.vn/-/tri%E1%BB%83n-khai-th%E1%BB%B1c-hi%E1%BB%87n-d%E1%BB%B1-%C3%A1n-x%C3%A2y-d%E1%BB%B1ng-tr%C6%B0%E1%BB%9Dng-trung-h%E1%BB%8Dc-ph%E1%BB%95-th%C3%B4ng-g%C3%A0nh-h%C3%A0o"/>
    <hyperlink ref="C1244" r:id="rId2046" display="https://www.facebook.com/p/C%C3%B4ng-an-th%E1%BB%8B-tr%E1%BA%A5n-Ho%C3%A0-B%C3%ACnh-100091068573014/"/>
    <hyperlink ref="C1245" r:id="rId2047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1246" r:id="rId2048" display="https://www.facebook.com/p/C%C3%B4ng-an-th%E1%BB%8B-tr%E1%BA%A5n-Ch%C3%A2u-Th%C3%A0nh-B%E1%BA%BFn-Tre-100076114662948/"/>
    <hyperlink ref="C1247" r:id="rId2049" display="https://chauthanh.bentre.gov.vn/"/>
    <hyperlink ref="C1248" r:id="rId2050" display="https://www.facebook.com/p/C%C3%B4ng-an-th%E1%BB%8B-tr%E1%BA%A5n-M%E1%BB%8F-C%C3%A0y-100070026467603/"/>
    <hyperlink ref="C1249" r:id="rId2051" display="https://daibieunhandan.bentre.gov.vn/_layouts/15/listform.aspx?PageType=4&amp;ListId=%7B4CC73ED2%2DB86D%2D4354%2DBCB4%2D201998E1D717%7D&amp;ID=1218&amp;ContentTypeID=0x01006B434E144EA36B09B66CBCE65AAE3E910074F75A807276DD41AAD8740CAFB3F72F"/>
    <hyperlink ref="C1250" r:id="rId2052" display="https://www.facebook.com/p/C%C3%B4ng-an-th%E1%BB%8B-tr%E1%BA%A5n-Gi%E1%BB%93ng-Tr%C3%B4m-100076032893418/"/>
    <hyperlink ref="C1251" r:id="rId2053" display="https://giongtrom.bentre.gov.vn/"/>
    <hyperlink ref="C1252" r:id="rId2054" display="https://www.facebook.com/Conganthitran2021/"/>
    <hyperlink ref="C1253" r:id="rId2055" display="https://binhdai.bentre.gov.vn/thitran"/>
    <hyperlink ref="C1254" r:id="rId2056" display="https://www.facebook.com/p/C%C3%B4ng-an-th%E1%BB%8B-tr%E1%BA%A5n-Th%E1%BA%A1nh-Ph%C3%BA-Th%E1%BA%A1nh-Ph%C3%BA-B%E1%BA%BFn-Tre-100069403253824/"/>
    <hyperlink ref="C1255" r:id="rId2057" display="https://thitran.thanhphu.bentre.gov.vn/"/>
    <hyperlink ref="C1256" r:id="rId2058" display="https://www.facebook.com/p/C%C3%B4ng-an-huy%E1%BB%87n-V%C4%A9nh-Th%E1%BA%A1nh-100069420150308/"/>
    <hyperlink ref="C1257" r:id="rId2059" display="https://vinhthanh.cantho.gov.vn/"/>
    <hyperlink ref="C1258" r:id="rId2060" display="https://www.facebook.com/tuoitrehuyencodo/"/>
    <hyperlink ref="C1259" r:id="rId2061" display="https://codo.cantho.gov.vn/"/>
    <hyperlink ref="C1260" r:id="rId2062" display="https://www.facebook.com/p/C%C3%B4ng-an-huy%E1%BB%87n-V%C4%A9nh-Th%E1%BA%A1nh-100069420150308/"/>
    <hyperlink ref="C1261" r:id="rId2063" display="https://vinhthanh.cantho.gov.vn/"/>
    <hyperlink ref="C1262" r:id="rId2064" display="https://www.facebook.com/p/Huy%E1%BB%87n-%C4%91o%C3%A0n-Ph%C3%B9-M%E1%BB%B9-100066881704988/"/>
    <hyperlink ref="C1263" r:id="rId2065" display="http://ttphumy.phumy.binhdinh.gov.vn/"/>
    <hyperlink ref="C1265" r:id="rId2066" display="https://vinhthanh.binhdinh.gov.vn/"/>
    <hyperlink ref="C1267" r:id="rId2067" display="http://phuphong.tayson.binhdinh.gov.vn/"/>
    <hyperlink ref="C1268" r:id="rId2068" display="https://www.facebook.com/p/C%C3%B4ng-an-huy%E1%BB%87n-Tuy-Ph%C6%B0%E1%BB%9Bc-B%C3%ACnh-%C4%90%E1%BB%8Bnh-100093140506030/?locale=vi_VN"/>
    <hyperlink ref="C1269" r:id="rId2069" display="https://tuyphuoc.binhdinh.gov.vn/"/>
    <hyperlink ref="C1270" r:id="rId2070" display="https://www.facebook.com/p/C%C3%B4ng-an-th%E1%BB%8B-tr%E1%BA%A5n-Di%C3%AAu-Tr%C3%AC-Tuy-Ph%C6%B0%E1%BB%9Bc-B%C3%ACnh-%C4%90%E1%BB%8Bnh-100081552703138/"/>
    <hyperlink ref="C1271" r:id="rId2071" display="http://ttdieutri.tuyphuoc.binhdinh.gov.vn/"/>
    <hyperlink ref="C1273" r:id="rId2072" display="https://vancanh.binhdinh.gov.vn/"/>
    <hyperlink ref="C1274" r:id="rId2073" display="https://www.facebook.com/LOCNINH24H0339654654/"/>
    <hyperlink ref="C1275" r:id="rId2074" display="https://locninh.binhphuoc.gov.vn/"/>
    <hyperlink ref="C1276" r:id="rId2075" display="https://www.facebook.com/p/C%C3%B4ng-An-Th%E1%BB%8B-Tr%E1%BA%A5n-T%C3%A2n-Ph%C3%BA-%C4%90%E1%BB%93ng-Ph%C3%BA-100081752745610/"/>
    <hyperlink ref="C1277" r:id="rId2076" display="https://dongphu.binhphuoc.gov.vn/vi/co-cau-to-chuc/vieworg/Thi-tran-Tan-Phu-19/"/>
    <hyperlink ref="C1278" r:id="rId2077" display="https://www.facebook.com/p/Tu%E1%BB%95i-tr%E1%BA%BB-C%C3%B4ng-an-huy%E1%BB%87n-Ninh-Ph%C6%B0%E1%BB%9Bc-100068114569027/"/>
    <hyperlink ref="C1279" r:id="rId2078" display="https://ducphong.budang.binhphuoc.gov.vn/"/>
    <hyperlink ref="C1280" r:id="rId2079" display="https://www.facebook.com/cattkrongnang/?locale=vi_VN"/>
    <hyperlink ref="C1281" r:id="rId2080" display="https://daklak.gov.vn/krongnang"/>
    <hyperlink ref="C1282" r:id="rId2081" display="https://www.facebook.com/100076056866235"/>
    <hyperlink ref="C1283" r:id="rId2082" display="https://eakar.daklak.gov.vn/2-thi-tran-ea-knop-665.html"/>
    <hyperlink ref="C1284" r:id="rId2083" display="https://www.facebook.com/conganthitranlienhuong/"/>
    <hyperlink ref="C1285" r:id="rId2084" display="https://lienhuong.tuyphong.binhthuan.gov.vn/"/>
    <hyperlink ref="C1286" r:id="rId2085" display="https://www.facebook.com/groups/4063695473693574/"/>
    <hyperlink ref="C1287" r:id="rId2086" display="https://cholau.bacbinh.binhthuan.gov.vn/"/>
    <hyperlink ref="C1288" r:id="rId2087" display="https://www.facebook.com/tuoitrecongansonla/"/>
    <hyperlink ref="C1289" r:id="rId2088" display="https://luongson.bacbinh.binhthuan.gov.vn/"/>
    <hyperlink ref="C1290" r:id="rId2089" display="https://www.facebook.com/p/C%C3%B4ng-an-Th%E1%BB%8B-Tr%E1%BA%A5n-Ma-L%C3%A2m-100083296903215/"/>
    <hyperlink ref="C1291" r:id="rId2090" display="https://malam.hamthuanbac.binhthuan.gov.vn/"/>
    <hyperlink ref="C1292" r:id="rId2091" display="https://www.facebook.com/bvdpttcamduc/"/>
    <hyperlink ref="C1293" r:id="rId2092" display="https://dichvucong.gov.vn/p/home/dvc-tthc-co-quan-chi-tiet.html?id=415723"/>
    <hyperlink ref="C1294" r:id="rId2093" display="https://www.facebook.com/conganthitranvangia/"/>
    <hyperlink ref="C1295" r:id="rId2094" display="https://vangia.vanninh.khanhhoa.gov.vn/"/>
    <hyperlink ref="C1296" r:id="rId2095" display="https://www.facebook.com/p/Th%E1%BB%8B-tr%E1%BA%A5n-L%E1%BA%A1c-T%C3%A1nh-100069392456708/"/>
    <hyperlink ref="C1297" r:id="rId2096" display="http://lactanh.tanhlinh.binhthuan.gov.vn/"/>
    <hyperlink ref="C1299" r:id="rId2097" display="https://dakmil.daknong.gov.vn/"/>
    <hyperlink ref="C1301" r:id="rId2098" display="https://dichvucong.gov.vn/p/home/dvc-tthc-co-quan-chi-tiet.html?id=384284"/>
    <hyperlink ref="C1303" r:id="rId2099" display="http://ducan.daksong.daknong.gov.vn/"/>
    <hyperlink ref="C1304" r:id="rId2100" display="https://www.facebook.com/cattvinhan/"/>
    <hyperlink ref="C1305" r:id="rId2101" display="https://vinhcuu.dongnai.gov.vn/pages/newsdetail.aspx?NewsId=10891&amp;CatId=113"/>
    <hyperlink ref="C1307" r:id="rId2102" display="https://dinhquan.dongnai.gov.vn/"/>
    <hyperlink ref="C1308" r:id="rId2103" display="https://www.facebook.com/CATTLT/?locale=vi_VN"/>
    <hyperlink ref="C1309" r:id="rId2104" display="https://longthanh.dongnai.gov.vn/"/>
    <hyperlink ref="C1310" r:id="rId2105" display="https://www.facebook.com/CongAnKbang/"/>
    <hyperlink ref="C1311" r:id="rId2106" display="https://kbang.gialai.gov.vn/thi-tran-kbang/Gioi-thieu.aspx"/>
    <hyperlink ref="C1312" r:id="rId2107" display="https://www.facebook.com/ConganhuyenDakDoa/"/>
    <hyperlink ref="C1313" r:id="rId2108" display="https://dakdoa.gialai.gov.vn/"/>
    <hyperlink ref="C1314" r:id="rId2109" display="https://www.facebook.com/p/C%C3%B4ng-an-th%E1%BB%8B-tr%E1%BA%A5n-Ia-Kha-huy%E1%BB%87n-Ia-Grai-100062932765152/"/>
    <hyperlink ref="C1315" r:id="rId2110" display="https://iagrai.gialai.gov.vn/Thi-tran-Ia-Kha/Lien-he"/>
    <hyperlink ref="C1316" r:id="rId2111" display="https://www.facebook.com/p/C%C3%B4ng-an-th%E1%BB%8B-tr%E1%BA%A5n-Kon-D%C6%A1ng-Mang-Yang-Gia-Lai-100030929003525/"/>
    <hyperlink ref="C1317" r:id="rId2112" display="https://mangyang.gialai.gov.vn/Thi-tran-Kon-Dong/Trang-chu"/>
    <hyperlink ref="C1318" r:id="rId2113" display="https://www.facebook.com/ConganKongChro/"/>
    <hyperlink ref="C1319" r:id="rId2114" display="https://kongchro.gialai.gov.vn/"/>
    <hyperlink ref="C1320" r:id="rId2115" display="https://www.facebook.com/p/C%C3%B4ng-an-Th%E1%BB%8B-Tr%E1%BA%A5n-Ch%C6%B0-Ty-100064836034983/"/>
    <hyperlink ref="C1321" r:id="rId2116" display="https://ducco.gialai.gov.vn/Home.aspx"/>
    <hyperlink ref="C1322" r:id="rId2117" display="https://www.facebook.com/p/C%C3%B4ng-an-huy%E1%BB%87n-Ch%C6%B0-Pr%C3%B4ng-100063615364566/"/>
    <hyperlink ref="C1323" r:id="rId2118" display="https://chuprong.gialai.gov.vn/Home.aspx"/>
    <hyperlink ref="C1324" r:id="rId2119" display="https://www.facebook.com/CATTchuse/"/>
    <hyperlink ref="C1325" r:id="rId2120" display="https://chuse.gialai.gov.vn/Thi-tran-Chu-Se/Gioi-thieu/Co-cau-to-chuc.aspx"/>
    <hyperlink ref="C1326" r:id="rId2121" display="https://www.facebook.com/conganhuyendakpo/"/>
    <hyperlink ref="C1327" r:id="rId2122" display="https://dakpo.gialai.gov.vn/Gioi-thieu/Co-cau-to-chuc/co-cau-ubnd.aspx"/>
    <hyperlink ref="C1328" r:id="rId2123" display="https://www.facebook.com/thitranphutuc/"/>
    <hyperlink ref="C1329" r:id="rId2124" display="https://krongpa.gialai.gov.vn/Thi-tran-Phu-Tuc/Tin-tuc.aspx"/>
    <hyperlink ref="C1330" r:id="rId2125" display="https://www.facebook.com/ConganPhuthien/?locale=vi_VN"/>
    <hyperlink ref="C1331" r:id="rId2126" display="https://phuthien.gialai.gov.vn/Thi-tran-Phu-Thien/Home.aspx"/>
    <hyperlink ref="C1333" r:id="rId2127" display="https://chupuh.gialai.gov.vn/nhonhoa/Gioi-thieu/Qua-trinh-hinh-thanh-va-Phat-trien.aspx"/>
    <hyperlink ref="C1334" r:id="rId2128" display="https://www.facebook.com/antthuyenPhongDien/"/>
    <hyperlink ref="C1335" r:id="rId2129" display="https://ttphongdien.thuathienhue.gov.vn/"/>
    <hyperlink ref="C1336" r:id="rId2130" display="https://www.facebook.com/tuoitreconganthuathienhue/"/>
    <hyperlink ref="C1337" r:id="rId2131" display="https://thuanan.thuathienhue.gov.vn/"/>
    <hyperlink ref="C1338" r:id="rId2132" display="https://www.facebook.com/anttTtPhuLoc/"/>
    <hyperlink ref="C1339" r:id="rId2133" display="https://ttphuloc.thuathienhue.gov.vn/"/>
    <hyperlink ref="C1340" r:id="rId2134" display="https://www.facebook.com/p/An-Ninh-Tr%E1%BA%ADt-T%E1%BB%B1-th%E1%BB%8B-tr%E1%BA%A5n-Khe-Tre-100068529475832/"/>
    <hyperlink ref="C1341" r:id="rId2135" display="https://sxd.thuathienhue.gov.vn/?gd=17&amp;cn=489&amp;tc=2364"/>
    <hyperlink ref="C1342" r:id="rId2136" display="https://www.facebook.com/p/C%C3%B4ng-an-huy%E1%BB%87n-T%C3%A2n-Hi%E1%BB%87p-100069475322179/?locale=vi_VN"/>
    <hyperlink ref="C1343" r:id="rId2137" display="https://tanhiep.kiengiang.gov.vn/"/>
    <hyperlink ref="C1345" r:id="rId2138" display="https://huyendakglei.kontum.gov.vn/"/>
    <hyperlink ref="C1346" r:id="rId2139" display="https://www.facebook.com/tuoitredakto/"/>
    <hyperlink ref="C1347" r:id="rId2140" display="https://huyendakto.kontum.gov.vn/"/>
    <hyperlink ref="C1349" r:id="rId2141" display="http://dakrve.konray.kontum.gov.vn/"/>
    <hyperlink ref="C1351" r:id="rId2142" display="https://vinhthuan.kiengiang.gov.vn/"/>
    <hyperlink ref="C1352" r:id="rId2143" display="https://www.facebook.com/p/C%C3%B4ng-an-th%E1%BB%8B-tr%E1%BA%A5n-L%E1%BA%A1c-D%C6%B0%C6%A1ng-100087307715041/"/>
    <hyperlink ref="C1353" r:id="rId2144" display="https://lamdong.gov.vn/sites/lacduong/ubnd/xa-thi-tran/SitePages/thi-tran-lac-duong.aspx"/>
    <hyperlink ref="C1354" r:id="rId2145" display="https://www.facebook.com/conganthitranTanSon/"/>
    <hyperlink ref="C1355" r:id="rId2146" display="https://ninhson.ninhthuan.gov.vn/"/>
    <hyperlink ref="C1356" r:id="rId2147" display="https://www.facebook.com/adminphuocdan/"/>
    <hyperlink ref="C1357" r:id="rId2148" display="https://ninhphuoc.ninhthuan.gov.vn/"/>
    <hyperlink ref="C1358" r:id="rId2149" display="https://www.facebook.com/p/Tu%E1%BB%95i-tr%E1%BA%BB-C%C3%B4ng-an-huy%E1%BB%87n-Ninh-Ph%C6%B0%E1%BB%9Bc-100068114569027/"/>
    <hyperlink ref="C1359" r:id="rId2150" display="https://ninhson.ninhthuan.gov.vn/portal/Pages/2024-10-8/Uy-ban-nhan-dan-huyen-Ninh-Son-trien-khai-Chi-thi-dydm0u.aspx"/>
    <hyperlink ref="C1361" r:id="rId2151" display="http://hairieng.songhinh.phuyen.gov.vn/"/>
    <hyperlink ref="C1362" r:id="rId2152" display="https://www.facebook.com/conganthitranphuthu/?locale=vi_VN"/>
    <hyperlink ref="C1363" r:id="rId2153" display="http://phuthu.tayhoa.phuyen.gov.vn/"/>
    <hyperlink ref="C1364" r:id="rId2154" display="https://www.facebook.com/p/C%C3%B4ng-an-th%E1%BB%8B-tr%E1%BA%A5n-Ch%E1%BB%A3-Ch%C3%B9a-huy%E1%BB%87n-Ngh%C4%A9a-H%C3%A0nh-t%E1%BB%89nh-Qu%E1%BA%A3ng-Ng%C3%A3i-100068996326416/"/>
    <hyperlink ref="C1365" r:id="rId2155" display="https://thitranchochua.nghiahanh.quangngai.gov.vn/uy-ban-nhan-dan"/>
    <hyperlink ref="C1366" r:id="rId2156" display="https://www.facebook.com/congandateh/"/>
    <hyperlink ref="C1367" r:id="rId2157" display="https://lamdong.gov.vn/sites/dateh/hethongchinhtri/tintuc-ubnd/cx-tn/SitePages/thi-tran-da-teh.aspx"/>
    <hyperlink ref="C1368" r:id="rId2158" display="https://www.facebook.com/tuoitreconganquangbinh/"/>
    <hyperlink ref="C1369" r:id="rId2159" display="https://minhhoa.quangbinh.gov.vn/chi-tiet-tin/-/view-article/1/439131382673156029/1417683812137"/>
    <hyperlink ref="C1370" r:id="rId2160" display="https://www.facebook.com/p/C%C3%B4ng-an-Th%E1%BB%8B-Tr%E1%BA%A5n-%C4%90%E1%BB%93ng-L%C3%AA-huy%E1%BB%87n-Tuy%C3%AAn-Ho%C3%A1-100082282251481/"/>
    <hyperlink ref="C1371" r:id="rId2161" display="https://dbnd.quangbinh.gov.vn/chi-tiet-tin/-/view-article/1/1515633979416/1670998738016"/>
    <hyperlink ref="C1373" r:id="rId2162" display="https://botrach.quangbinh.gov.vn/chi-tiet-tin/-/view-article/1/1404469290797/1597731676594"/>
    <hyperlink ref="C1374" r:id="rId2163" display="https://www.facebook.com/p/C%C3%B4ng-an-th%E1%BB%8B-tr%E1%BA%A5n-N%C3%B4ng-Tr%C6%B0%E1%BB%9Dng-Vi%E1%BB%87t-Trung-100078692996406/"/>
    <hyperlink ref="C1375" r:id="rId2164" display="https://viettrung.quangbinh.gov.vn/"/>
    <hyperlink ref="C1376" r:id="rId2165" display="https://www.facebook.com/conganthitranquanhau/"/>
    <hyperlink ref="C1377" r:id="rId2166" display="https://quanhau.quangbinh.gov.vn/"/>
    <hyperlink ref="C1379" r:id="rId2167" display="https://quangbinh.gov.vn/chi-tiet-tin/-/view-article/1/14012495784457/1511178790317"/>
    <hyperlink ref="C1381" r:id="rId2168" display="https://kiengiang.quangbinh.gov.vn/"/>
    <hyperlink ref="C1382" r:id="rId2169" display="https://www.facebook.com/policeprao/"/>
    <hyperlink ref="C1383" r:id="rId2170" display="https://donggiang.quangnam.gov.vn/webcenter/portal/donggiang"/>
    <hyperlink ref="C1384" r:id="rId2171" display="https://www.facebook.com/policeainghia/"/>
    <hyperlink ref="C1385" r:id="rId2172" display="https://dailoc.quangnam.gov.vn/Default.aspx?tabid=107&amp;NewsViews=4278"/>
    <hyperlink ref="C1386" r:id="rId2173" display="https://www.facebook.com/policenamphuoc/"/>
    <hyperlink ref="C1387" r:id="rId2174" display="https://stnmt.quangnam.gov.vn/webcenter/portal/duyxuyen/pages_tin-tuc/chi-tiet-tin?dDocName=PORTAL027874"/>
    <hyperlink ref="C1388" r:id="rId2175" display="https://www.facebook.com/tuoitreconganquangnam/"/>
    <hyperlink ref="C1389" r:id="rId2176" display="http://dongphu.queson.quangnam.gov.vn/"/>
    <hyperlink ref="C1391" r:id="rId2177" display="https://stnmt.quangnam.gov.vn/webcenter/portal/namgiang/pages_danh-ba-dien-thoai-nam-giang?deptId=2477"/>
    <hyperlink ref="C1392" r:id="rId2178" display="https://www.facebook.com/doanthanhnienkhamduc/"/>
    <hyperlink ref="C1393" r:id="rId2179" display="https://tamky.quangnam.gov.vn/webcenter/portal/phuocson/pages_tin-tuc/chi-tiet?dDocName=PORTAL334780"/>
    <hyperlink ref="C1394" r:id="rId2180" display="https://www.facebook.com/policehalam/"/>
    <hyperlink ref="C1395" r:id="rId2181" display="http://halam.thangbinh.quangnam.gov.vn/"/>
    <hyperlink ref="C1396" r:id="rId2182" display="https://www.facebook.com/policetienky/"/>
    <hyperlink ref="C1397" r:id="rId2183" display="http://tienky.tienphuoc.quangnam.gov.vn/Default.aspx?tabid=849&amp;tags=ubnd+th%E1%BB%8B+tr%E1%BA%A5n+ti%C3%AAn+k%E1%BB%B3"/>
    <hyperlink ref="C1398" r:id="rId2184" display="https://www.facebook.com/policetramy/"/>
    <hyperlink ref="C1399" r:id="rId2185" display="https://bactramy.quangnam.gov.vn/webcenter/portal/bactramy"/>
    <hyperlink ref="C1400" r:id="rId2186" display="https://www.facebook.com/policettnuithanh/"/>
    <hyperlink ref="C1401" r:id="rId2187" display="https://nuithanh.quangnam.gov.vn/webcenter/portal/nuithanh"/>
    <hyperlink ref="C1402" r:id="rId2188" display="https://www.facebook.com/policephuthinh/"/>
    <hyperlink ref="C1403" r:id="rId2189" display="https://phuninh.quangnam.gov.vn/webcenter/portal/phuninh/pages_danh-ba/"/>
    <hyperlink ref="C1404" r:id="rId2190" display="https://www.facebook.com/p/C%C3%B4ng-an-th%E1%BB%8B-tr%E1%BA%A5n-H%E1%BB%93-X%C3%A1-100069246517834/"/>
    <hyperlink ref="C1405" r:id="rId2191" display="https://tthoxa.vinhlinh.quangtri.gov.vn/"/>
    <hyperlink ref="C1406" r:id="rId2192" display="https://www.facebook.com/p/ANTT-Th%E1%BB%8B-tr%E1%BA%A5n-C%E1%BB%ADa-T%C3%B9ng-100063539615188/"/>
    <hyperlink ref="C1407" r:id="rId2193" display="https://ttcuatung.vinhlinh.quangtri.gov.vn/"/>
    <hyperlink ref="C1408" r:id="rId2194" display="https://www.facebook.com/p/ANTT-Lao-B%E1%BA%A3o-100046755258295/"/>
    <hyperlink ref="C1409" r:id="rId2195" display="https://ttlaobao.huonghoa.quangtri.gov.vn/"/>
    <hyperlink ref="C1411" r:id="rId2196" display="https://ttgiolinh.giolinh.quangtri.gov.vn/"/>
    <hyperlink ref="C1413" r:id="rId2197" display="https://ttcuaviet.giolinh.quangtri.gov.vn/"/>
    <hyperlink ref="C1414" r:id="rId2198" display="https://www.facebook.com/p/ANTT-Th%E1%BB%8B-tr%E1%BA%A5n-%C3%81i-T%E1%BB%AD-100062091741630/"/>
    <hyperlink ref="C1415" r:id="rId2199" display="https://ttaitu.trieuphong.quangtri.gov.vn/"/>
    <hyperlink ref="C1417" r:id="rId2200" display="https://mytu.soctrang.gov.vn/huyenmytu/1304/33055/62316/382362/Tin-thoi-su/Le-cong-bo-Quyet-dinh-ve-cong-tac-can-bo-tai-thi-tran-Huynh-Huu-Nghia.aspx"/>
    <hyperlink ref="C1418" r:id="rId2201" display="https://www.facebook.com/Police.TanBien/"/>
    <hyperlink ref="C1419" r:id="rId2202" display="https://tanbien.tayninh.gov.vn/"/>
    <hyperlink ref="C1420" r:id="rId2203" display="https://www.facebook.com/huunuoi.qlhcd20s/?locale=vi_VN"/>
    <hyperlink ref="C1421" r:id="rId2204" display="https://tanchau.tayninh.gov.vn/"/>
    <hyperlink ref="C1422" r:id="rId2205" display="https://www.facebook.com/p/C%C3%B4ng-an-D%C6%B0%C6%A1ng-Minh-Ch%C3%A2u-100064300770703/"/>
    <hyperlink ref="C1423" r:id="rId2206" display="https://duongminhchau.tayninh.gov.vn/"/>
    <hyperlink ref="C1424" r:id="rId2207" display="https://www.facebook.com/p/C%C3%B4ng-an-th%E1%BB%8B-tr%E1%BA%A5n-Ch%C3%A2u-Th%C3%A0nh-T%C3%A2y-Ninh-100070393075957/"/>
    <hyperlink ref="C1425" r:id="rId2208" display="https://chauthanh.tayninh.gov.vn/"/>
    <hyperlink ref="C1426" r:id="rId2209" display="https://www.facebook.com/p/C%C3%B4ng-an-th%E1%BB%8B-tr%E1%BA%A5n-G%C3%B2-D%E1%BA%A7u-100070279838313/"/>
    <hyperlink ref="C1427" r:id="rId2210" display="https://godau.tayninh.gov.vn/vi/page/Uy-ban-nhan-dan-Thi-Tran.html"/>
    <hyperlink ref="C1428" r:id="rId2211" display="https://www.facebook.com/conganbencau/?locale=vi_VN"/>
    <hyperlink ref="C1429" r:id="rId2212" display="https://bencau.tayninh.gov.vn/"/>
    <hyperlink ref="C1430" r:id="rId2213" display="https://www.facebook.com/p/C%C3%B4ng-an-th%E1%BB%8B-tr%E1%BA%A5n-C%C3%A1i-B%C3%A8-100077060963854/"/>
    <hyperlink ref="C1431" r:id="rId2214" display="https://caibe.tiengiang.gov.vn/"/>
    <hyperlink ref="C1432" r:id="rId2215" display="https://www.facebook.com/conganthitrantanhiep/"/>
    <hyperlink ref="C1433" r:id="rId2216" display="https://chauthanh.tiengiang.gov.vn/thi-tran-tan-hiep"/>
    <hyperlink ref="C1434" r:id="rId2217" display="https://www.facebook.com/alohacanglong/"/>
    <hyperlink ref="C1435" r:id="rId2218" display="https://sxd.travinh.gov.vn/tin-noi-bat/hoi-nghi-cong-bo-do-an-quy-hoach-chung-thanh-pho-tra-vinh-mo-rong-den-nam-2045-698702"/>
    <hyperlink ref="C1437" r:id="rId2219" display="https://cauke.travinh.gov.vn/"/>
    <hyperlink ref="C1438" r:id="rId2220" display="https://www.facebook.com/CONGAN.TTCAUQUAN/"/>
    <hyperlink ref="C1439" r:id="rId2221" display="https://thitrancauquan.tieucan.travinh.gov.vn/"/>
    <hyperlink ref="C1441" r:id="rId2222" display="https://chauthanh.travinh.gov.vn/"/>
    <hyperlink ref="C1443" r:id="rId2223" display="https://caungang.travinh.gov.vn/"/>
    <hyperlink ref="C1445" r:id="rId2224" display="https://thitranmylong.caungang.travinh.gov.vn/"/>
    <hyperlink ref="C1447" r:id="rId2225" display="https://tracu.travinh.gov.vn/"/>
    <hyperlink ref="C1448" r:id="rId2226" display="https://www.facebook.com/p/C%C3%B4ng-an-Th%E1%BB%8B-tr%E1%BA%A5n-%C4%90%E1%BB%8Bnh-An-100075801682686/"/>
    <hyperlink ref="C1449" r:id="rId2227" display="https://www.travinh.gov.vn/"/>
    <hyperlink ref="C1450" r:id="rId2228" display="https://www.facebook.com/conganlienhoa/"/>
    <hyperlink ref="C1451" r:id="rId2229" display="https://donghung.thaibinh.gov.vn/tin-tuc/van-hoa-xa-hoi/le-cong-bo-nghi-quyet-cua-btvqh-ve-viec-sap-nhap-xa-hoa-nam-.html"/>
    <hyperlink ref="C1453" r:id="rId2230" display="https://dichvucong.hungyen.gov.vn/dichvucong/hotline"/>
    <hyperlink ref="C1454" r:id="rId2231" display="https://www.facebook.com/tuoitrecongansonla/"/>
    <hyperlink ref="C1455" r:id="rId2232" display="https://lienson.giavien.ninhbinh.gov.vn/"/>
    <hyperlink ref="C1456" r:id="rId2233" display="https://www.facebook.com/p/C%C3%B4ng-an-x%C3%A3-Li%E1%BB%85u-%C4%90%C3%B4-huy%E1%BB%87n-L%E1%BB%A5c-Y%C3%AAn-t%E1%BB%89nh-Y%C3%AAn-B%C3%A1i-100082247046120/"/>
    <hyperlink ref="C1457" r:id="rId2234" display="https://lucyen.yenbai.gov.vn/Articles/view/?UserKey=-Lieu-Do---xa-dau-tien-cua-huyen-Luc-Yen-dat-chuan-nong-thon-moi---Copy&amp;Category=P9Q24NUYJ3PNLEDK"/>
    <hyperlink ref="C1459" r:id="rId2235" display="https://sonla.gov.vn/tin-chinh-tri/dong-chi-truong-ban-tuyen-giao-tinh-uy-du-sinh-hoat-chi-bo-ban-hien-xa-liep-te-huyen-thuan-chau-761528"/>
    <hyperlink ref="C1461" r:id="rId2236" display="https://linhhai.giolinh.quangtri.gov.vn/"/>
    <hyperlink ref="C1462" r:id="rId2237" display="https://www.facebook.com/p/C%C3%B4ng-an-x%C3%A3-Long-%C4%90%E1%BB%8Bnh-B%C3%ACnh-%C4%90%E1%BA%A1i-B%E1%BA%BFn-Tre-100071515598705/"/>
    <hyperlink ref="C1463" r:id="rId2238" display="https://binhdai.bentre.gov.vn/longdinh"/>
    <hyperlink ref="C1464" r:id="rId2239" display="https://www.facebook.com/100082875385906"/>
    <hyperlink ref="C1465" r:id="rId2240" display="https://chauthanh.tiengiang.gov.vn/chi-tiet-tin?/xa-long-inh/9025854"/>
    <hyperlink ref="C1466" r:id="rId2241" display="https://www.facebook.com/p/C%C3%B4ng-an-x%C3%A3-Long-%C4%90%E1%BB%91ng-huy%E1%BB%87n-B%E1%BA%AFc-S%C6%A1n-t%E1%BB%89nh-L%E1%BA%A1ng-S%C6%A1n-100083189385968/"/>
    <hyperlink ref="C1467" r:id="rId2242" display="https://bacson.langson.gov.vn/"/>
    <hyperlink ref="C1469" r:id="rId2243" display="https://chauthanh.tiengiang.gov.vn/chi-tiet-tin?/xa-long-an/9025583"/>
    <hyperlink ref="C1471" r:id="rId2244" display="https://tiengiang.gov.vn/"/>
    <hyperlink ref="C1473" r:id="rId2245" display="https://chauthanh.tiengiang.gov.vn/chi-tiet-tin?/xa-long-hung/8278247"/>
    <hyperlink ref="C1474" r:id="rId2246" display="https://www.facebook.com/p/C%C3%B4ng-an-x%C3%A3-Long-H%E1%BA%A3i-huy%E1%BB%87n-Ph%C3%BA-Qu%C3%BD-100063335102863/"/>
    <hyperlink ref="C1475" r:id="rId2247" display="https://phuquy.binhthuan.gov.vn/ubnd-cac-xa/uy-ban-nhan-dan-xa-long-hai-579786"/>
    <hyperlink ref="C1476" r:id="rId2248" display="https://www.facebook.com/p/C%C3%B4ng-An-x%C3%A3-Long-M%E1%BB%B9-100081649182537/?locale=cy_GB"/>
    <hyperlink ref="C1477" r:id="rId2249" display="https://bentre.gov.vn/Documents/848_danh_sach%20nguoi%20phat%20ngon.pdf"/>
    <hyperlink ref="C1478" r:id="rId2250" display="https://www.facebook.com/p/C%C3%B4ng-an-x%C3%A3-Long-Th%E1%BB%8D-100082443905683/"/>
    <hyperlink ref="C1479" r:id="rId2251" display="https://longtho.gov.vn/"/>
    <hyperlink ref="C1480" r:id="rId2252" display="https://www.facebook.com/p/C%C3%B4ng-an-x%C3%A3-Long-Thu%E1%BA%ADn-100064732354409/?locale=ml_IN"/>
    <hyperlink ref="C1481" r:id="rId2253" display="https://bencau.tayninh.gov.vn/vi/page/UBND-Xa-Thi-Tran.html"/>
    <hyperlink ref="C1482" r:id="rId2254" display="https://www.facebook.com/CAXLongVinh/"/>
    <hyperlink ref="C1483" r:id="rId2255" display="https://chauthanh.tayninh.gov.vn/vi/news/long-vinh/t-ch-c-b-m-y-h-nh-ch-nh-th-ng-tin-li-n-h-c-a-c-n-b--c-ng-ch-c-x-long-v-nh-470.html"/>
    <hyperlink ref="C1484" r:id="rId2256" display="https://www.facebook.com/265963428377240"/>
    <hyperlink ref="C1485" r:id="rId2257" display="http://longxuyen.binhgiang.haiduong.gov.vn/"/>
    <hyperlink ref="C1487" r:id="rId2258" display="https://qppl.thanhhoa.gov.vn/vbpq_thanhhoa.nsf/F4FE8D54710DD4AC4725862300154661/$file/DT-VBDTPT106267902-11-20201605237578616dinhquanghung13.11.2020_17h57p59_quyenpd_14-11-2020-21-39-25_signed.pdf"/>
    <hyperlink ref="C1488" r:id="rId2259" display="https://www.facebook.com/p/C%C3%B4ng-an-x%C3%A3-M%C3%A3o-%C4%90i%E1%BB%81n-100080507744459/"/>
    <hyperlink ref="C1489" r:id="rId2260" display="https://www.bacninh.gov.vn/web/xa-mao-ien"/>
    <hyperlink ref="C1490" r:id="rId2261" display="https://www.facebook.com/p/C%C3%B4ng-an-x%C3%A3-M%C3%B4n-S%C6%A1n-100082941351853/"/>
    <hyperlink ref="C1491" r:id="rId2262" display="https://www.nghean.gov.vn/uy-ban-nhan-dan-tinh"/>
    <hyperlink ref="C1493" r:id="rId2263" display="https://laichau.gov.vn/tin-tuc-su-kien/so-nganh-huyen-thanh-pho/chuong-trinh-xuan-bien-phong-am-long-dan-ban-tai-ban-to-kho-xa-mu-ca-huyen-muong-te.html"/>
    <hyperlink ref="C1495" r:id="rId2264" display="https://muongnoc.quephong.nghean.gov.vn/"/>
    <hyperlink ref="C1497" r:id="rId2265" display="https://muongnoc.quephong.nghean.gov.vn/"/>
    <hyperlink ref="C1498" r:id="rId2266" display="https://www.facebook.com/p/C%C3%B4ng-An-X%C3%A3-M%C6%B0%E1%BB%9Dng-%E1%BA%A2i-100066310819042/"/>
    <hyperlink ref="C1499" r:id="rId2267" display="https://muongnoc.quephong.nghean.gov.vn/"/>
    <hyperlink ref="C1501" r:id="rId2268" display="https://stttt.dienbien.gov.vn/vi/about/danh-sach-nguoi-phat-ngon-tinh-dien-bien-nam-2018.html"/>
    <hyperlink ref="C1503" r:id="rId2269" display="https://sonla.gov.vn/4/469/61721/541293/tin-chinh-tri/chu-tich-uy-ban-trung-uong-mttq-viet-nam-du-ngay-hoi-dai-doan-ket-toan-dan-toc-tai-xom-5-xa-muon"/>
    <hyperlink ref="C1504" r:id="rId2270" display="https://www.facebook.com/tuoitrecongansonla/"/>
    <hyperlink ref="C1505" r:id="rId2271" display="https://sonla.gov.vn/4/469/61721/541293/tin-chinh-tri/chu-tich-uy-ban-trung-uong-mttq-viet-nam-du-ngay-hoi-dai-doan-ket-toan-dan-toc-tai-xom-5-xa-muon"/>
    <hyperlink ref="C1506" r:id="rId2272" display="https://www.facebook.com/tuoitrecongansonla/"/>
    <hyperlink ref="C1507" r:id="rId2273" display="https://sonla.gov.vn/tin-van-hoa-xa-hoi/hoi-nghi-doi-thoai-giua-bi-thu-huyen-uy-voi-nhan-dan-xa-muong-cai-718784"/>
    <hyperlink ref="C1509" r:id="rId2274" display="https://laichau.gov.vn/danh-muc/van-ban-quy-pham/thu-hoi-lai-dien-tich-dat-cua-cong-ty-co-phan-tap-doan-vina-.html"/>
    <hyperlink ref="C1510" r:id="rId2275" display="https://www.facebook.com/p/Tu%E1%BB%95i-tr%E1%BA%BB-C%C3%B4ng-an-TP-S%E1%BA%A7m-S%C6%A1n-100069346653553/?locale=hi_IN"/>
    <hyperlink ref="C1511" r:id="rId2276" display="https://muongchanh.muonglat.thanhhoa.gov.vn/"/>
    <hyperlink ref="C1512" r:id="rId2277" display="https://www.facebook.com/2138564579701589"/>
    <hyperlink ref="C1513" r:id="rId2278" display="https://sonla.gov.vn/4/469/61715/478330/hoi-dong-nhan-dan-tinh/danh-sach-thuong-truc-hdnd-tinh-son-la-khoa-xiv-nhiem-ky-2016-2021"/>
    <hyperlink ref="C1515" r:id="rId2279" display="https://sonla.gov.vn/Default.aspx?sname=ubnd&amp;sid=4&amp;pageid=469&amp;catid=63577&amp;id=591565&amp;catname=Tin-tuc-hoat-dong&amp;title=Van-phong-UBND-tinh-tham-va-tang-qua-xa-Muong-Hung-huyen-Song-Ma"/>
    <hyperlink ref="C1516" r:id="rId2280" display="https://www.facebook.com/tuoitrecongansonla/"/>
    <hyperlink ref="C1517" r:id="rId2281" display="https://laichau.gov.vn/he-thong-van-ban/quyet-dinh-cong-nhan-ban-tham-phe-xa-muong-kim-huyen-than-uyen-la-diem-du-lich-tren-dia-ban-tinh-lai-chau.html"/>
    <hyperlink ref="C1519" r:id="rId2282" display="https://huyendienbien.dienbien.gov.vn/Tintuc/One/Xa-Muong-Loi"/>
    <hyperlink ref="C1520" r:id="rId2283" display="https://www.facebook.com/p/C%C3%B4ng-an-x%C3%A3-M%C6%B0%E1%BB%9Dng-L%E1%BA%A1n-huy%E1%BB%87n-M%C6%B0%E1%BB%9Dng-%E1%BA%A2ng-100080294753297/"/>
    <hyperlink ref="C1521" r:id="rId2284" display="https://stttt.dienbien.gov.vn/vi/about/danh-sach-nguoi-phat-ngon-tinh-dien-bien-nam-2018.html"/>
    <hyperlink ref="C1523" r:id="rId2285" display="https://stttt.dienbien.gov.vn/vi/about/danh-sach-nguoi-phat-ngon-tinh-dien-bien-nam-2018.html"/>
    <hyperlink ref="C1525" r:id="rId2286" display="https://qppl.thanhhoa.gov.vn/vbpq_thanhhoa.nsf/28F85A8A2645DE97472587060007E828/$file/DT-VBDTPT408906166-7-20211625111838284tungct01.07.2021_11h22p29_thinv_01-07-2021-15-23-34_signed.pdf"/>
    <hyperlink ref="C1527" r:id="rId2287" display="https://laichau.gov.vn/thong-tin-nguoi-phat-ngon"/>
    <hyperlink ref="C1529" r:id="rId2288" display="https://sonla.gov.vn/tin-chinh-tri/le-cong-bo-xa-muong-sai-huyen-song-ma-dat-chuan-nong-thon-moi-744031"/>
    <hyperlink ref="C1531" r:id="rId2289" display="https://stttt.dienbien.gov.vn/vi/about/danh-sach-nguoi-phat-ngon-tinh-dien-bien-nam-2018.html"/>
    <hyperlink ref="C1532" r:id="rId2290" display="https://www.facebook.com/p/C%C3%B4ng-an-x%C3%A3-M%C6%B0%E1%BB%9Dng-Th%E1%BA%A3i-huy%E1%BB%87n-Ph%C3%B9-Y%C3%AAn-t%E1%BB%89nh-S%C6%A1n-La-100069603542275/"/>
    <hyperlink ref="C1533" r:id="rId2291" display="https://sonla.gov.vn/tin-van-hoa-xa-hoi/doan-cong-tac-ban-tuyen-giao-tinh-uy-tham-lam-viec-tai-xa-muong-thai-704612"/>
    <hyperlink ref="C1535" r:id="rId2292" display="https://thanuyen.laichau.gov.vn/"/>
    <hyperlink ref="C1537" r:id="rId2293" display="https://stttt.dienbien.gov.vn/vi/about/danh-sach-nguoi-phat-ngon-tinh-dien-bien-nam-2018.html"/>
    <hyperlink ref="C1539" r:id="rId2294" display="https://quynhnhai.sonla.gov.vn/Default.aspx?sid=1364&amp;pageid=40104"/>
    <hyperlink ref="C1540" r:id="rId2295" display="https://www.facebook.com/p/C%C3%B4ng-an-x%C3%A3-M%E1%BA%A1n-L%E1%BA%A1n-100068243816389/"/>
    <hyperlink ref="C1541" r:id="rId2296" display="https://thanhba.phutho.gov.vn/manlan/Pages/index.aspx"/>
    <hyperlink ref="C1542" r:id="rId2297" display="https://www.facebook.com/p/C%C3%B4ng-an-x%C3%A3-M%E1%BB%85-S%E1%BB%9F-100068511189180/"/>
    <hyperlink ref="C1543" r:id="rId2298" display="https://dichvucong.hungyen.gov.vn/dichvucong/hotline"/>
    <hyperlink ref="C1545" r:id="rId2299" display="https://dichvucong.namdinh.gov.vn/portaldvc/KenhTin/dich-vu-cong-truc-tuyen.aspx?_dv=1984F7D5-4A64-D74D-3DCE-48AFB432B5AF"/>
    <hyperlink ref="C1546" r:id="rId2300" display="https://www.facebook.com/conganBaTri/?locale=ms_MY"/>
    <hyperlink ref="C1547" r:id="rId2301" display="https://bentre.gov.vn/Documents/848_danh_sach%20nguoi%20phat%20ngon.pdf"/>
    <hyperlink ref="C1548" r:id="rId2302" display="https://www.facebook.com/p/C%C3%B4ng-an-x%C3%A3-M%E1%BB%B9-H%C3%B2a-100076916353775/"/>
    <hyperlink ref="C1549" r:id="rId2303" display="https://myhoa.caungang.travinh.gov.vn/tin-tuc"/>
    <hyperlink ref="C1551" r:id="rId2304" display="http://myhung.quanghoa.caobang.gov.vn/"/>
    <hyperlink ref="C1552" r:id="rId2305" display="https://www.facebook.com/p/C%C3%B4ng-an-x%C3%A3-M%E1%BB%B9-H%C6%B0ng-huy%E1%BB%87n-Th%E1%BA%A1nh-Ph%C3%BA-t%E1%BB%89nh-B%E1%BA%BFn-Tre-100068865918155/"/>
    <hyperlink ref="C1553" r:id="rId2306" display="https://bentre.gov.vn/news/Pages/Tintucsukien.aspx?Term=B%E1%BA%BFn%20Tre%20v%E1%BB%9Bi%20c%C3%B4ng%20d%C3%A2n&amp;ItemID=35606"/>
    <hyperlink ref="C1555" r:id="rId2307" display="http://myhiep.phumy.binhdinh.gov.vn/"/>
    <hyperlink ref="C1556" r:id="rId2308" display="https://www.facebook.com/p/C%C3%B4ng-an-x%C3%A3-M%E1%BB%B9-Kh%C3%A1nh-100081653836667/"/>
    <hyperlink ref="C1557" r:id="rId2309" display="https://phongdien.cantho.gov.vn/wps/portal/?1dmy&amp;page=trangchitiet&amp;urile=wcm%3Apath%3A/phongdienlibrary/sitephongdien/noidungtrang/tintucsukien/tinhoatdongcuahuyen/hoi+dong+nhan+xa+my+khanh+hop+chuyen+de"/>
    <hyperlink ref="C1558" r:id="rId2310" display="https://www.facebook.com/p/Tu%E1%BB%95i-tr%E1%BA%BB-C%C3%B4ng-an-Th%C3%A0nh-ph%E1%BB%91-V%C4%A9nh-Y%C3%AAn-100066497717181/?locale=gl_ES"/>
    <hyperlink ref="C1559" r:id="rId2311" display="https://mythanh.yenthanh.nghean.gov.vn/"/>
    <hyperlink ref="C1560" r:id="rId2312" display="https://www.facebook.com/p/C%C3%B4ng-an-x%C3%A3-M%E1%BB%B9-L%C6%B0%C6%A1ng-Y%C3%AAn-L%E1%BA%ADp-Ph%C3%BA-Th%E1%BB%8D-100079647794911/"/>
    <hyperlink ref="C1561" r:id="rId2313" display="https://tnmt.phutho.gov.vn/tham-van-dtm-linh-vuc-moi-truong/du-an-du-an-khai-thac-che-bien-da-xay-dung-tai-mo-da-nha-xe-thuoc-xa-my-lung-va-xa-my-luong-huye-213021"/>
    <hyperlink ref="C1562" r:id="rId2314" display="https://www.facebook.com/p/C%C3%B4ng-an-x%C3%A3-M%E1%BB%B9-Lung-100064895163486/"/>
    <hyperlink ref="C1563" r:id="rId2315" display="https://tnmt.phutho.gov.vn/tham-van-dtm-linh-vuc-moi-truong/du-an-du-an-khai-thac-che-bien-da-xay-dung-tai-mo-da-nha-xe-thuoc-xa-my-lung-va-xa-my-luong-huye-213021"/>
    <hyperlink ref="C1564" r:id="rId2316" display="https://www.facebook.com/p/C%C3%B4ng-an-X%C3%A3-M%E1%BB%B9-Ph%C3%BAc-Huy%E1%BB%87n-M%E1%BB%B9-L%E1%BB%99c-T%E1%BB%89nh-Nam-%C4%90%E1%BB%8Bnh-100075952150469/?locale=vi_VN"/>
    <hyperlink ref="C1565" r:id="rId2317" display="https://dichvucong.namdinh.gov.vn/portaldvc/KenhTin/dich-vu-cong-truc-tuyen.aspx?_dv=D07E43AF-AAB8-18D8-01CA-24DC89019F0D"/>
    <hyperlink ref="C1566" r:id="rId2318" display="https://www.facebook.com/p/C%C3%B4ng-an-x%C3%A3-M%E1%BB%B9-T%C3%A2n-C%C3%A1i-B%C3%A8-Ti%E1%BB%81n-Giang-100064110399170/"/>
    <hyperlink ref="C1567" r:id="rId2319" display="https://tiengiang.gov.vn/"/>
    <hyperlink ref="C1568" r:id="rId2320" display="https://www.facebook.com/people/C%C3%B4ng-an-x%C3%A3-M%E1%BB%B9-T%C3%A2n-huy%E1%BB%87n-Ng%E1%BB%8Dc-L%E1%BA%B7ct%E1%BB%89nh-Thanh-Ho%C3%A1/100082844349694/"/>
    <hyperlink ref="C1569" r:id="rId2321" display="https://dichvucong.namdinh.gov.vn/portaldvc/KenhTin/dich-vu-cong-truc-tuyen.aspx?_dv=9D8F09A7-E7FC-DD1E-1D3B-01A62CAB7FBD"/>
    <hyperlink ref="C1571" r:id="rId2322" display="https://mytan.namdinh.gov.vn/uy-ban-nhan-dan/ubnd-xa-my-tan-285150"/>
    <hyperlink ref="C1572" r:id="rId2323" display="https://www.facebook.com/p/C%C3%B4ng-an-x%C3%A3-M%E1%BB%B9-Th%C3%A0nh-L%E1%BA%A1c-S%C6%A1n-Ho%C3%A0-B%C3%ACnh-100064870354711/"/>
    <hyperlink ref="C1573" r:id="rId2324" display="https://xamythanh.hoabinh.gov.vn/"/>
    <hyperlink ref="C1574" r:id="rId2325" display="https://www.facebook.com/p/C%C3%B4ng-an-x%C3%A3-M%E1%BB%B9-Th%E1%BA%A1nh-An-B%E1%BA%BFn-Tre-100075841302470/"/>
    <hyperlink ref="C1575" r:id="rId2326" display="http://mythanhgiongtrom.bentre.gov.vn/"/>
    <hyperlink ref="C1577" r:id="rId2327" display="https://dichvucong.namdinh.gov.vn/portaldvc/KenhTin/dich-vu-cong-truc-tuyen.aspx?_dv=1984F7D5-4A64-D74D-3DCE-48AFB432B5AF"/>
    <hyperlink ref="C1578" r:id="rId2328" display="https://www.facebook.com/p/C%C3%B4ng-An-X%C3%A3-M%E1%BB%B9-Thu%E1%BA%ADn-Huy%E1%BB%87n-T%C3%A2n-S%C6%A1n-100070419880943/"/>
    <hyperlink ref="C1579" r:id="rId2329" display="https://tanson.phutho.gov.vn/Chuyen-muc-tin/Chi-tiet-tin/t/xa-my-thuan/title/283/ctitle/78"/>
    <hyperlink ref="C1581" r:id="rId2330" display="https://tiengiang.gov.vn/"/>
    <hyperlink ref="C1582" r:id="rId2331" display="https://www.facebook.com/p/Tu%E1%BB%95i-tr%E1%BA%BB-C%C3%B4ng-an-t%E1%BB%89nh-B%E1%BA%AFc-K%E1%BA%A1n-100057574024652/"/>
    <hyperlink ref="C1583" r:id="rId2332" display="https://vienkiemsat.backan.gov.vn/index.php?com=tintuc_ct&amp;id_news=66"/>
    <hyperlink ref="C1584" r:id="rId2333" display="https://www.facebook.com/p/C%C3%B4ng-an-x%C3%A3-Mai-S%C6%A1n-huy%E1%BB%87n-L%E1%BB%A5c-Y%C3%AAn-t%E1%BB%89nh-Y%C3%AAn-B%C3%A1i-100079591086068/"/>
    <hyperlink ref="C1585" r:id="rId2334" display="https://lucyen.yenbai.gov.vn/Articles/view/?UserKey=Mai-Son-don-nhan-Bang-xep-hang-di-tich-lich-su-cap-tinh-Dinh-va-mieu-Ban-Pho&amp;Category=GTCJ76WEHHR33MNU"/>
    <hyperlink ref="C1587" r:id="rId2335" display="https://stttt.dienbien.gov.vn/vi/about/danh-sach-nguoi-phat-ngon-tinh-dien-bien-nam-2018.html"/>
    <hyperlink ref="C1588" r:id="rId2336" display="https://www.facebook.com/p/C%C3%B4ng-An-T%E1%BB%89nh-B%E1%BA%AFc-Ninh-100067184832103/"/>
    <hyperlink ref="C1589" r:id="rId2337" display="https://www.bacninh.gov.vn/web/xa-minh-ao/gioi-thieu-chung"/>
    <hyperlink ref="C1590" r:id="rId2338" display="https://www.facebook.com/p/C%C3%B4ng-an-x%C3%A3-Minh-%C4%90%E1%BB%A9c-Th%C3%A0nh-ph%E1%BB%91-Ph%E1%BB%95-Y%C3%AAn-T%E1%BB%89nh-Th%C3%A1i-Nguy%C3%AAn-100071945641911/"/>
    <hyperlink ref="C1591" r:id="rId2339" display="https://minhduc.phoyen.thainguyen.gov.vn/"/>
    <hyperlink ref="C1593" r:id="rId2340" display="https://tranyen.yenbai.gov.vn/xa-thi-tran/xa-minh-quan"/>
    <hyperlink ref="C1594" r:id="rId2341" display="https://www.facebook.com/p/C%C3%B4ng-an-x%C3%A3-Minh-B%E1%BA%A3o-th%C3%A0nh-ph%E1%BB%91-Y%C3%AAn-B%C3%A1i-100067402020480/"/>
    <hyperlink ref="C1595" r:id="rId2342" display="https://www.yenbai.gov.vn/"/>
    <hyperlink ref="C1597" r:id="rId2343" display="https://vinhyen.vinhphuc.gov.vn/ct/cms/tintuc/Lists/ThoiSuTongHop/View_Detail.aspx?ItemID=5499"/>
    <hyperlink ref="C1598" r:id="rId2344" display="https://www.facebook.com/1741129299402593"/>
    <hyperlink ref="C1599" r:id="rId2345" display="https://doanhung.phutho.gov.vn/Chuyen-muc-tin/Chi-tiet-tin/tabid/92/title/1697/ctitle/185/Default.aspx"/>
    <hyperlink ref="C1600" r:id="rId2346" display="https://www.facebook.com/p/C%C3%B4ng-an-x%C3%A3-Minh-Ph%C3%BA-100067823322136/"/>
    <hyperlink ref="C1601" r:id="rId2347" display="https://doanhung.phutho.gov.vn/Chuyen-muc-tin/tabid/91/ctitle/188/language/vi-VN/Default.aspx"/>
    <hyperlink ref="C1603" r:id="rId2348" display="https://tranyen.yenbai.gov.vn/xa-thi-tran/ubnd-xa-minh-quan"/>
    <hyperlink ref="C1605" r:id="rId2349" display="https://sokhcn.thaibinh.gov.vn/thong-tin/cong-khai-minh-bach/quyet-dinh-so-3340-qd-ubnd-ngay-27-12-2021-cua-uy-ban-nhan-d.html"/>
    <hyperlink ref="C1607" r:id="rId2350" display="https://www.bacninh.gov.vn/web/xa-minh-tan/uy-ban-nhan-dan"/>
    <hyperlink ref="C1608" r:id="rId2351" display="https://www.facebook.com/p/C%C3%B4ng-an-x%C3%A3-Minh-T%C3%A2n-huy%E1%BB%87n-V%C4%A9nh-L%E1%BB%99c-Thanh-Ho%C3%A1-100063726841617/"/>
    <hyperlink ref="C1609" r:id="rId2352" display="https://minhtan.vinhloc.thanhhoa.gov.vn/chuyen-doi-so"/>
    <hyperlink ref="C1610" r:id="rId2353" display="https://www.facebook.com/p/C%C3%B4ng-an-ph%C6%B0%E1%BB%9Dng-Minh-T%C3%A2n-th%E1%BB%8B-x%C3%A3-Kinh-M%C3%B4n-H%E1%BA%A3i-D%C6%B0%C6%A1ng-100071388816168/"/>
    <hyperlink ref="C1611" r:id="rId2354" display="https://kienthuy.haiphong.gov.vn/cac-xa-thi-tran/xa-minh-tan-308392"/>
    <hyperlink ref="C1612" r:id="rId2355" display="https://www.facebook.com/p/C%C3%B4ng-an-x%C3%A3-Minh-T%C3%A2n-C%E1%BA%A9m-Kh%C3%AA-100076334377197/"/>
    <hyperlink ref="C1613" r:id="rId2356" display="https://camkhe.phutho.gov.vn/Chuyen-muc-tin/Chi-tiet-tin/t/dang-bo-xa-minh-tan-tong-ket-nhiem-vu-chinh-tri-nam-2022-trien-khai-phuong-huong-nhiem-vu-nam-2023/title/15971/ctitle/3"/>
    <hyperlink ref="C1614" r:id="rId2357" display="https://www.facebook.com/p/C%C3%B4ng-an-x%C3%A3-Minh-Ti%E1%BA%BFn-100063708079827/"/>
    <hyperlink ref="C1615" r:id="rId2358" display="https://minhtien.daitu.thainguyen.gov.vn/"/>
    <hyperlink ref="C1616" r:id="rId2359" display="https://www.facebook.com/TuoitreConganVinhPhuc/?locale=fa_IR"/>
    <hyperlink ref="C1617" r:id="rId2360" display="https://doanhung.phutho.gov.vn/Chuyen-muc-tin/Chi-tiet-tin/tabid/92/title/1699/ctitle/193/language/vi-VN/Default.aspx"/>
    <hyperlink ref="C1618" r:id="rId2361" display="https://www.facebook.com/p/C%C3%B4ng-an-x%C3%A3-N%C3%A0-%E1%BB%9At-Mai-S%C6%A1n-100083108028357/"/>
    <hyperlink ref="C1619" r:id="rId2362" display="https://sonla.gov.vn/doi-ngoai-nhan-dan"/>
    <hyperlink ref="C1620" r:id="rId2363" display="https://www.facebook.com/p/C%C3%B4ng-an-x%C3%A3-Na-Ngoi-K%E1%BB%B3-S%C6%A1n-100082136214740/"/>
    <hyperlink ref="C1621" r:id="rId2364" display="https://www.nghean.gov.vn/"/>
    <hyperlink ref="C1622" r:id="rId2365" display="https://www.facebook.com/p/C%C3%B4ng-an-x%C3%A3-N%C3%A0-Ngh%E1%BB%8Bu-S%C3%B4ng-M%C3%A3-100066582707227/"/>
    <hyperlink ref="C1623" r:id="rId2366" display="https://songma.sonla.gov.vn/nguoi-dan/ban-giao-he-thong-chieu-sang-nang-luong-mat-troi-cho-2-xa-nam-ty-na-nghiu-630383"/>
    <hyperlink ref="C1624" r:id="rId2367" display="https://www.facebook.com/p/C%C3%B4ng-an-x%C3%A3-N%C3%A0-Ph%C3%B2n-Mai-Ch%C3%A2u-100077426923813/"/>
    <hyperlink ref="C1625" r:id="rId2368" display="https://maichau.hoabinh.gov.vn/index.php?option=com_content&amp;view=article&amp;id=211:gi-i-thi-u-ubnd-xa-ba-khan-10&amp;catid=14&amp;lang=en&amp;Itemid=641"/>
    <hyperlink ref="C1626" r:id="rId2369" display="https://www.facebook.com/p/C%C3%B4ng-an-x%C3%A3-N%C3%A0-S%C3%A1y-huy%E1%BB%87n-Tu%E1%BA%A7n-Gi%C3%A1o-100068140766655/"/>
    <hyperlink ref="C1627" r:id="rId2370" display="https://stttt.dienbien.gov.vn/vi/about/danh-sach-nguoi-phat-ngon-tinh-dien-bien-nam-2018.html"/>
    <hyperlink ref="C1629" r:id="rId2371" display="https://stttt.dienbien.gov.vn/vi/about/danh-sach-nguoi-phat-ngon-tinh-dien-bien-nam-2018.html"/>
    <hyperlink ref="C1631" r:id="rId2372" display="https://tamduong.laichau.gov.vn/index.php/he-thong-to-chuc/xa-thi-tran/Xa-Na-Tam-11.html"/>
    <hyperlink ref="C1633" r:id="rId2373" display="https://yenbai.gov.vn/noidung/vanban/Pages/van-ban-dieu-hanh.aspx?ItemID=4425"/>
    <hyperlink ref="C1635" r:id="rId2374" display="https://kyson.nghean.gov.vn/"/>
    <hyperlink ref="C1637" r:id="rId2375" display="https://sonla.gov.vn/4/469/61715/478330/hoi-dong-nhan-dan-tinh/danh-sach-thuong-truc-hdnd-tinh-son-la-khoa-xiv-nhiem-ky-2016-2021"/>
    <hyperlink ref="C1638" r:id="rId2376" display="https://www.facebook.com/people/C%C3%B4ng-an-x%C3%A3-N%E1%BA%ADm-L%E1%BA%A1nh-huy%E1%BB%87n-S%E1%BB%91p-C%E1%BB%99p-t%E1%BB%89nh-S%C6%A1n-La/100068015739935/"/>
    <hyperlink ref="C1639" r:id="rId2377" display="https://sotuphap.sonla.gov.vn/1303/31661/61891/541771/hdph-pho-bien-gdpl/so-tu-phap-tinh-son-la-to-chuc-hoi-nghi-tuyen-truyen-pho-bien-giao-duc-phap-luat-cho-nhan-dan-xa"/>
    <hyperlink ref="C1641" r:id="rId2378" display="https://vanchan.yenbai.gov.vn/cac-xa-thi-tran/xa-nam-muoi"/>
    <hyperlink ref="C1642" r:id="rId2379" display="https://www.facebook.com/p/C%C3%B4ng-an-x%C3%A3-N%E1%BA%ADm-M%E1%BA%B1n-S%C3%B4ng-M%C3%A3-S%C6%A1n-La-100069996588344/?locale=ca_ES"/>
    <hyperlink ref="C1643" r:id="rId2380" display="https://songma.sonla.gov.vn/1347/37736/72753/doan-thanh-nien"/>
    <hyperlink ref="C1645" r:id="rId2381" display="https://namao.daitu.thainguyen.gov.vn/"/>
    <hyperlink ref="C1647" r:id="rId2382" display="https://namcat.namdan.nghean.gov.vn/"/>
    <hyperlink ref="C1648" r:id="rId2383" display="https://www.facebook.com/p/C%C3%B4ng-an-x%C3%A3-Nam-H%C3%B2a-huy%E1%BB%87n-%C4%90%E1%BB%93ng-H%E1%BB%B7-t%E1%BB%89nh-Th%C3%A1i-Nguy%C3%AAn-100071445442325/"/>
    <hyperlink ref="C1649" r:id="rId2384" display="https://donghy.thainguyen.gov.vn/xa-nam-hoa"/>
    <hyperlink ref="C1650" r:id="rId2385" display="https://www.facebook.com/p/Tu%E1%BB%95i-tr%E1%BA%BB-C%C3%B4ng-an-Th%C3%A0nh-ph%E1%BB%91-V%C4%A9nh-Y%C3%AAn-100066497717181/?locale=gl_ES"/>
    <hyperlink ref="C1651" r:id="rId2386" display="https://namkim.namdan.nghean.gov.vn/"/>
    <hyperlink ref="C1652" r:id="rId2387" display="https://www.facebook.com/p/Tu%E1%BB%95i-tr%E1%BA%BB-C%C3%B4ng-an-Th%C3%A1i-B%C3%ACnh-100068113789461/"/>
    <hyperlink ref="C1653" r:id="rId2388" display="https://kienxuong.thaibinh.gov.vn/cac-don-vi-hanh-chinh/xa-nam-binh"/>
    <hyperlink ref="C1654" r:id="rId2389" display="https://www.facebook.com/tuoitrecongansonla/"/>
    <hyperlink ref="C1655" r:id="rId2390" display="https://xananhnghe.hoabinh.gov.vn/index.php/tin-t-c-s-ki-n/chinh-tr/267-a-ng-a-y-a-y-ban-nha-n-da-n-xa-na-nh-ngha-giao-l-u-v-n-ha-a-v-n-ngha-cha-o-ma-ng-79-n-m-nga-y-ca-ch-ma-ng-tha-ng-ta-m-tha-nh-ca-ng-va-qua-c-kha-nh-2-9-2024-va-i-xa-nam-phong-huya-n-pha-ya-n-ta-nh-s-n-la"/>
    <hyperlink ref="C1656" r:id="rId2391" display="https://www.facebook.com/p/C%C3%B4ng-an-x%C3%A3-Nam-S%C6%A1n-huy%E1%BB%87n-Qu%E1%BB%B3-H%E1%BB%A3p-t%E1%BB%89nh-Ngh%E1%BB%87-An-100070238080939/"/>
    <hyperlink ref="C1657" r:id="rId2392" display="https://namson.doluong.nghean.gov.vn/"/>
    <hyperlink ref="C1658" r:id="rId2393" display="https://www.facebook.com/p/C%C3%B4ng-an-x%C3%A3-Nam-S%C6%A1n-huy%E1%BB%87n-Qu%E1%BB%B3-H%E1%BB%A3p-t%E1%BB%89nh-Ngh%E1%BB%87-An-100070238080939/"/>
    <hyperlink ref="C1659" r:id="rId2394" display="https://namson.doluong.nghean.gov.vn/"/>
    <hyperlink ref="C1660" r:id="rId2395" display="https://www.facebook.com/p/Tu%E1%BB%95i-tr%E1%BA%BB-C%C3%B4ng-an-huy%E1%BB%87n-Kim-B%C3%B4i-100083342410408/"/>
    <hyperlink ref="C1661" r:id="rId2396" display="https://donghy.thainguyen.gov.vn/xa-nam-hoa"/>
    <hyperlink ref="C1662" r:id="rId2397" display="https://www.facebook.com/p/Tu%E1%BB%95i-tr%E1%BA%BB-C%C3%B4ng-an-Th%C3%A1i-B%C3%ACnh-100068113789461/"/>
    <hyperlink ref="C1663" r:id="rId2398" display="https://thaibinh.gov.vn/van-ban-phap-luat/van-ban-dieu-hanh/ve-viec-cho-phep-uy-ban-nhan-dan-xa-nam-thanh-huyen-tien-hai.html"/>
    <hyperlink ref="C1665" r:id="rId2399" display="https://namtien.quanhoa.thanhhoa.gov.vn/"/>
    <hyperlink ref="C1666" r:id="rId2400" display="https://www.facebook.com/dtncatphp/"/>
    <hyperlink ref="C1667" r:id="rId2401" display="http://namtrung.namsach.haiduong.gov.vn/"/>
    <hyperlink ref="C1668" r:id="rId2402" display="https://www.facebook.com/p/C%C3%B4ng-an-x%C3%A3-Na-Ngoi-K%E1%BB%B3-S%C6%A1n-100082136214740/"/>
    <hyperlink ref="C1669" r:id="rId2403" display="https://kyson.nghean.gov.vn/cac-xa-thi-tran/14-xa-na-ngoi-454182?pageindex=0"/>
    <hyperlink ref="C1671" r:id="rId2404" display="https://stttt.dienbien.gov.vn/vi/about/danh-sach-nguoi-phat-ngon-tinh-dien-bien-nam-2018.html"/>
    <hyperlink ref="C1673" r:id="rId2405" display="https://stttt.dienbien.gov.vn/vi/about/danh-sach-nguoi-phat-ngon-tinh-dien-bien-nam-2018.html"/>
    <hyperlink ref="C1675" r:id="rId2406" display="https://vanyen.yenbai.gov.vn/to-chuc-bo-may/cac-xa-thi-tran/?UserKey=Xa-Ngoi-A"/>
    <hyperlink ref="C1677" r:id="rId2407" display="https://haiphong.gov.vn/"/>
    <hyperlink ref="C1678" r:id="rId2408" display="https://www.facebook.com/p/C%C3%B4ng-an-x%C3%A3-Ng%C5%A9-L%E1%BA%A1c-100071465405945/"/>
    <hyperlink ref="C1679" r:id="rId2409" display="https://duyenhai.travinh.gov.vn/"/>
    <hyperlink ref="C1680" r:id="rId2410" display="https://www.facebook.com/xadoannguphung/"/>
    <hyperlink ref="C1681" r:id="rId2411" display="https://phuquy.binhthuan.gov.vn/ubnd-cac-xa/uy-ban-nhan-dan-xa-ngu-phung-579785"/>
    <hyperlink ref="C1682" r:id="rId2412" display="https://www.facebook.com/TuoitreConganCaoBang/"/>
    <hyperlink ref="C1683" r:id="rId2413" display="https://ngoccon.trungkhanh.caobang.gov.vn/"/>
    <hyperlink ref="C1685" r:id="rId2414" display="https://mattran.sonla.gov.vn/content-1548-xa-ngoc-chien-dat-chuan-nong-thon-moi.html"/>
    <hyperlink ref="C1686" r:id="rId2415" display="https://www.facebook.com/p/Tr%C6%B0%E1%BB%9Dng-THCS-T%C3%A1i-S%C6%A1n-T%E1%BB%A9-K%E1%BB%B3-H%E1%BA%A3i-D%C6%B0%C6%A1ng-100064847536588/"/>
    <hyperlink ref="C1687" r:id="rId2416" display="http://taison.tuky.haiduong.gov.vn/"/>
    <hyperlink ref="C1688" r:id="rId2417" display="https://www.facebook.com/p/C%C3%B4ng-an-x%C3%A3-Ng%E1%BB%8Dc-L%C6%B0%C6%A1ng-100066598641411/"/>
    <hyperlink ref="C1689" r:id="rId2418" display="https://xangocluong.hoabinh.gov.vn/"/>
    <hyperlink ref="C1690" r:id="rId2419" display="https://www.facebook.com/p/C%C3%B4ng-an-x%C3%A3-Ng%E1%BB%8Dc-Li%C3%AAn-huy%E1%BB%87n-Ng%E1%BB%8Dc-L%E1%BA%B7c-t%E1%BB%89nh-Thanh-Ho%C3%A1-100062706443022/"/>
    <hyperlink ref="C1691" r:id="rId2420" display="https://ngoclien.ngoclac.thanhhoa.gov.vn/hoi-nguoi-cao-tuoi"/>
    <hyperlink ref="C1692" r:id="rId2421" display="https://www.facebook.com/p/C%C3%B4ng-an-x%C3%A3-Ng%E1%BB%8Dc-S%C6%A1n-100063204161309/"/>
    <hyperlink ref="C1693" r:id="rId2422" display="https://doluong.nghean.gov.vn/ngoc-son/gioi-thieu-chung-xa-ngoc-son-365175"/>
    <hyperlink ref="C1694" r:id="rId2423" display="https://www.facebook.com/100083050704672"/>
    <hyperlink ref="C1695" r:id="rId2424" display="https://ngocson.hiephoa.bacgiang.gov.vn/"/>
    <hyperlink ref="C1697" r:id="rId2425" display="https://vpubnd.kiengiang.gov.vn/m/129/4120/Kien-Giang--Cong-nhan-them-07-xa-dat-chuan-nong-thon-moi.html"/>
    <hyperlink ref="C1699" r:id="rId2426" display="https://quevo.bacninh.gov.vn/news/-/details/22344/xa-ngoc-xa"/>
    <hyperlink ref="C1701" r:id="rId2427" display="https://qppl.thanhhoa.gov.vn/vbpq_thanhhoa.nsf/23D81C2ECB58A312472585ED003E172A/$file/DT-VBDTPT155326244-9-20201600834156311chanth23.09.2020_13h41p56_thinv_24-09-2020-07-13-23_signed.pdf"/>
    <hyperlink ref="C1703" r:id="rId2428" display="https://ngaphu.ngason.thanhhoa.gov.vn/"/>
    <hyperlink ref="C1705" r:id="rId2429" display="https://ngaphu.ngason.thanhhoa.gov.vn/"/>
    <hyperlink ref="C1706" r:id="rId2430" display="https://www.facebook.com/dtncatphp/"/>
    <hyperlink ref="C1707" r:id="rId2431" display="https://dichvucong.namdinh.gov.vn/portaldvc/KenhTin/dich-vu-cong-truc-tuyen.aspx?_dv=E5F3D330-8E4C-D2A8-C8C5-1C5CBA41B5BE"/>
    <hyperlink ref="C1708" r:id="rId2432" display="https://www.facebook.com/dtncatphp/"/>
    <hyperlink ref="C1709" r:id="rId2433" display="https://dichvucong.namdinh.gov.vn/portaldvc/KenhTin/dich-vu-cong-truc-tuyen.aspx?_dv=E5F3D330-8E4C-D2A8-C8C5-1C5CBA41B5BE"/>
    <hyperlink ref="C1711" r:id="rId2434" display="https://dichvucong.namdinh.gov.vn/portaldvc/KenhTin/dich-vu-cong-truc-tuyen.aspx?_dv=E5F3D330-8E4C-D2A8-C8C5-1C5CBA41B5BE"/>
    <hyperlink ref="C1713" r:id="rId2435" display="https://tanky.nghean.gov.vn/danh-ba-dien-thoai/danh-ba-dien-thoai-364845"/>
    <hyperlink ref="C1714" r:id="rId2436" display="https://www.facebook.com/dtncatphp/"/>
    <hyperlink ref="C1715" r:id="rId2437" display="https://dichvucong.namdinh.gov.vn/portaldvc/KenhTin/dich-vu-cong-truc-tuyen.aspx?_dv=E5F3D330-8E4C-D2A8-C8C5-1C5CBA41B5BE"/>
    <hyperlink ref="C1716" r:id="rId2438" display="https://www.facebook.com/p/C%C3%B4ng-an-x%C3%A3-Ngh%C4%A9a-H%C3%B2a-huy%E1%BB%87n-Ch%C6%B0-P%C4%83h-t%E1%BB%89nh-Gia-Lai-100064166857560/"/>
    <hyperlink ref="C1717" r:id="rId2439" display="https://chupah.gialai.gov.vn/sites/nghiahoa/gioi-thieu/thong-tin-lien-he-cbcc-62.html"/>
    <hyperlink ref="C1718" r:id="rId2440" display="https://www.facebook.com/p/C%C3%B4ng-an-x%C3%A3-Ngh%C4%A9a-H%C6%B0ng-huy%E1%BB%87n-Ch%C6%B0-P%C4%83h-t%E1%BB%89nh-Gia-Lai-100069149361345/"/>
    <hyperlink ref="C1719" r:id="rId2441" display="https://chupah.gialai.gov.vn/sites/nghiahung/trang-chu.html"/>
    <hyperlink ref="C1721" r:id="rId2442" display="https://chupah.gialai.gov.vn/gioi-thieu/co-cau-to-chuc-1.html"/>
    <hyperlink ref="C1722" r:id="rId2443" display="https://www.facebook.com/p/C%C3%B4ng-an-x%C3%A3-Ngh%C4%A9a-L%E1%BA%A1c-100066517454795/"/>
    <hyperlink ref="C1723" r:id="rId2444" display="https://nghialac.nghiadan.nghean.gov.vn/"/>
    <hyperlink ref="C1725" r:id="rId2445" display="https://nghialoi.nghiadan.nghean.gov.vn/"/>
    <hyperlink ref="C1727" r:id="rId2446" display="https://nghiadan.nghean.gov.vn/uy-ban-nhan-dan-huyen/ubnd-xa-thi-tran-487176"/>
    <hyperlink ref="C1728" r:id="rId2447" display="https://www.facebook.com/people/C%C3%B4ng-an-x%C3%A3-Ngh%C4%A9a-Mai/100067135170903/"/>
    <hyperlink ref="C1729" r:id="rId2448" display="https://nghiamai.nghiadan.nghean.gov.vn/"/>
    <hyperlink ref="C1730" r:id="rId2449" display="https://www.facebook.com/100064909396771"/>
    <hyperlink ref="C1731" r:id="rId2450" display="https://nghialo.yenbai.gov.vn/"/>
    <hyperlink ref="C1733" r:id="rId2451" display="https://nghiathai.namdinh.gov.vn/"/>
    <hyperlink ref="C1735" r:id="rId2452" display="https://nghiaxuan.quyhop.nghean.gov.vn/"/>
    <hyperlink ref="C1736" r:id="rId2453" display="https://www.facebook.com/p/C%C3%B4ng-an-x%C3%A3-Nghi-Kim-TP-Vinh-Ngh%E1%BB%87-An-100070912245243/"/>
    <hyperlink ref="C1737" r:id="rId2454" display="https://nghikim.vinh.nghean.gov.vn/"/>
    <hyperlink ref="C1738" r:id="rId2455" display="https://www.facebook.com/p/C%C3%B4ng-an-x%C3%A3-Nguy%C3%AAn-Gi%C3%A1p-huy%E1%BB%87n-T%E1%BB%A9-K%E1%BB%B3-t%E1%BB%89nh-H%E1%BA%A3i-D%C6%B0%C6%A1ng-100069992574990/"/>
    <hyperlink ref="C1739" r:id="rId2456" display="http://nguyengiap.tuky.haiduong.gov.vn/"/>
    <hyperlink ref="C1741" r:id="rId2457" display="https://nguyenphuc.bachthong.gov.vn/"/>
    <hyperlink ref="C1742" r:id="rId2458" display="https://www.facebook.com/p/C%C3%B4ng-an-x%C3%A3-Nguy%C3%AAn-X%C3%A1-%C4%90%C3%B4ng-H%C6%B0ng-Th%C3%A1i-B%C3%ACnh-100075874274651/"/>
    <hyperlink ref="C1743" r:id="rId2459" display="https://soxaydung.thaibinh.gov.vn/tin-tuc/-du-an-phat-trien-nha-o-thuong-mai-khu-dan-cu-thon-thai-xa-n.html"/>
    <hyperlink ref="C1744" r:id="rId2460" display="https://www.facebook.com/783773319193116"/>
    <hyperlink ref="C1745" r:id="rId2461" display="https://bacninh.gov.vn/news/-/details/20182/tam-inh-chi-cong-tac-bi-thu-ang-uy-va-chu-tich-ubnd-xa-nguyet-uc"/>
    <hyperlink ref="C1746" r:id="rId2462" display="https://www.facebook.com/p/C%C3%B4ng-an-x%C3%A3-Ch%C3%ADnh-L%C3%BD-L%C3%BD-Nh%C3%A2n-H%C3%A0-Nam-100083445454609/"/>
    <hyperlink ref="C1747" r:id="rId2463" display="https://lynhan.hanam.gov.vn/Pages/Thong-tin-ve-lanh-%C4%91ao-xa--thi-tran792346957.aspx"/>
    <hyperlink ref="C1749" r:id="rId2464" display="https://lynhan.hanam.gov.vn/Pages/Thong-tin-ve-lanh-%C4%91ao-xa--thi-tran792346957.aspx"/>
    <hyperlink ref="C1750" r:id="rId2465" display="https://www.facebook.com/p/C%C3%B4ng-an-x%C3%A3-Nh%C3%A2n-M%E1%BB%B9-huy%E1%BB%87n-L%C3%BD-Nh%C3%A2n-t%E1%BB%89nh-H%C3%A0-Nam-100069107072102/"/>
    <hyperlink ref="C1751" r:id="rId2466" display="https://lynhan.hanam.gov.vn/Pages/Thong-tin-ve-lanh-%C4%91ao-xa--thi-tran792346957.aspx"/>
    <hyperlink ref="C1752" r:id="rId2467" display="https://www.facebook.com/p/C%C3%B4ng-an-x%C3%A3-Nh%C3%A2n-Th%E1%BB%8Bnh-huy%E1%BB%87n-L%C3%BD-Nh%C3%A2n-t%E1%BB%89nh-H%C3%A0-Nam-100083255233203/"/>
    <hyperlink ref="C1753" r:id="rId2468" display="https://lynhan.hanam.gov.vn/Pages/Thong-tin-ve-lanh-%C4%91ao-xa--thi-tran792346957.aspx"/>
    <hyperlink ref="C1755" r:id="rId2469" display="https://nhonbinh.vinhlong.gov.vn/"/>
    <hyperlink ref="C1756" r:id="rId2470" display="https://www.facebook.com/4183368978418671"/>
    <hyperlink ref="C1757" r:id="rId2471" display="https://phongdien.cantho.gov.vn/wps/portal/?1dmy&amp;page=trangchitiet&amp;urile=wcm%3Apath%3A/phongdienlibrary/sitephongdien/noidungtrang/tintucsukien/tintuchoatdongcuaxathitran/hoi+dong+nhan+dan+xa+nhon+nghia+to+chuc+hop+chuyen+de..."/>
    <hyperlink ref="C1758" r:id="rId2472" display="https://www.facebook.com/CAXnhonson/"/>
    <hyperlink ref="C1759" r:id="rId2473" display="https://ninhson.ninhthuan.gov.vn/portal/Pages/2016/danh-ba-dien-thoai-huyen-ninh-son-eac990.aspx"/>
    <hyperlink ref="C1760" r:id="rId2474" display="https://www.facebook.com/p/C%C3%B4ng-an-x%C3%A3-Nh%C6%A1n-T%C3%A2n-100083292223039/"/>
    <hyperlink ref="C1761" r:id="rId2475" display="https://nhontan.annhon.binhdinh.gov.vn/"/>
    <hyperlink ref="C1762" r:id="rId2476" display="https://www.facebook.com/tuoitreconganlangson/"/>
    <hyperlink ref="C1763" r:id="rId2477" display="https://vanlang.langson.gov.vn/"/>
    <hyperlink ref="C1764" r:id="rId2478" display="https://www.facebook.com/doanthanhnienconganhanam/"/>
    <hyperlink ref="C1765" r:id="rId2479" display="https://kimbang.hanam.gov.vn/Pages/danh-sach-bi-thu-chu-tich-cac-xa-thi-tran.aspx"/>
    <hyperlink ref="C1766" r:id="rId2480" display="https://www.facebook.com/p/C%C3%B4ng-an-x%C3%A3-Nh%E1%BB%8B-Long-Ph%C3%BA-100071045731984/"/>
    <hyperlink ref="C1767" r:id="rId2481" display="https://nhilong.canglong.travinh.gov.vn/"/>
    <hyperlink ref="C1768" r:id="rId2482" display="https://www.facebook.com/p/C%C3%B4ng-an-x%C3%A3-Nh%E1%BB%AF-H%C3%A1n-huy%E1%BB%87n-Y%C3%AAn-S%C6%A1n-t%E1%BB%89nh-Tuy%C3%AAn-Quang-100070859227515/"/>
    <hyperlink ref="C1769" r:id="rId2483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1770" r:id="rId2484" display="https://www.facebook.com/p/C%C3%B4ng-an-x%C3%A3-Ninh-D%C3%A2n-huy%E1%BB%87n-Thanh-Ba-t%E1%BB%89nh-Ph%C3%BA-Th%E1%BB%8D-100063670117619/"/>
    <hyperlink ref="C1771" r:id="rId2485" display="https://thanhba.phutho.gov.vn/ninhdan/Pages/index.aspx"/>
    <hyperlink ref="C1772" r:id="rId2486" display="https://www.facebook.com/p/C%C3%B4ng-an-x%C3%A3-Ninh-Gia-%C4%90%E1%BB%A9c-Tr%E1%BB%8Dng-L%C3%A2m-%C4%90%E1%BB%93ng-02633699113-100083379758905/"/>
    <hyperlink ref="C1773" r:id="rId2487" display="https://lamdong.gov.vn/sites/ductrong/hethongchinhtri/ubndhuyen/xa-thitran/SitePages/xa-ninh-gia.aspx"/>
    <hyperlink ref="C1774" r:id="rId2488" display="https://www.facebook.com/p/C%C3%B4ng-an-x%C3%A3-Ninh-H%E1%BA%A3i-100078454072636/"/>
    <hyperlink ref="C1775" r:id="rId2489" display="https://ninhhai.hoalu.ninhbinh.gov.vn/"/>
    <hyperlink ref="C1776" r:id="rId2490" display="https://www.facebook.com/p/Tu%E1%BB%95i-tr%E1%BA%BB-C%C3%B4ng-an-huy%E1%BB%87n-L%E1%BB%99c-B%C3%ACnh-100063492099584/"/>
    <hyperlink ref="C1777" r:id="rId2491" display="https://kimson.ninhbinh.gov.vn/gioi-thieu/xa-yen-loc"/>
    <hyperlink ref="C1779" r:id="rId2492" display="https://baclieu.gov.vn/-/b%E1%BA%A1c-li%C3%AAu-ra-qu%C3%A2n-th%E1%BB%B1c-hi%E1%BB%87n-n%C4%83m-d%C3%A2n-v%E1%BA%ADn-kh%C3%A9o-t%E1%BA%A1i-x%C3%A3-ninh-qu%E1%BB%9Bi-a-huy%E1%BB%87n-h%E1%BB%93ng-d%C3%A2n"/>
    <hyperlink ref="C1780" r:id="rId2493" display="https://www.facebook.com/p/C%C3%B4ng-an-x%C3%A3-Ninh-Th%E1%BA%AFng-Hoa-L%C6%B0-Ninh-B%C3%ACnh-100071436544591/"/>
    <hyperlink ref="C1781" r:id="rId2494" display="https://ninhthang.hoalu.ninhbinh.gov.vn/"/>
    <hyperlink ref="C1783" r:id="rId2495" display="https://sonla.gov.vn/tin-chinh-tri/dong-chi-bi-thu-huyen-uy-trao-huy-hieu-dang-60-nam-tai-xa-pa-long-769013"/>
    <hyperlink ref="C1784" r:id="rId2496" display="https://www.facebook.com/61557566348490"/>
    <hyperlink ref="C1785" r:id="rId2497" display="https://quynhnhai.sonla.gov.vn/xa-pa-ma-pha-khinh/moi-tham-gia-cuoc-thi-anh-dep-ve-trai-cay-trong-chuong-trinh-festival-trai-cay-va-thuong-hieu-sa-633545"/>
    <hyperlink ref="C1787" r:id="rId2498" display="https://stttt.dienbien.gov.vn/vi/about/danh-sach-nguoi-phat-ngon-tinh-dien-bien-nam-2018.html"/>
    <hyperlink ref="C1788" r:id="rId2499" display="https://www.facebook.com/TuoiTreCongAnDienBien/"/>
    <hyperlink ref="C1789" r:id="rId2500" display="https://stttt.dienbien.gov.vn/vi/about/danh-sach-nguoi-phat-ngon-tinh-dien-bien-nam-2018.html"/>
    <hyperlink ref="C1790" r:id="rId2501" display="https://www.facebook.com/p/C%C3%B4ng-an-x%C3%A3-P%E1%BB%9D-T%C3%B3_Ia-Pa_Gia-Lai-100068309592169/"/>
    <hyperlink ref="C1791" r:id="rId2502" display="https://iapa.gialai.gov.vn/getattachment/chuyen-muc/Van-ban/Van-ban-(3)/BC-12-signed-signed-signed-signed-2022-QUAN-LY-AN-TOAN-THUC-PHAM-NN-2022.pdf.aspx"/>
    <hyperlink ref="C1792" r:id="rId2503" display="https://www.facebook.com/tuoitrecongansonla/"/>
    <hyperlink ref="C1793" r:id="rId2504" display="https://sinho.laichau.gov.vn/"/>
    <hyperlink ref="C1795" r:id="rId2505" display="https://huyennampo.dienbien.gov.vn/"/>
    <hyperlink ref="C1797" r:id="rId2506" display="https://tramtau.yenbai.gov.vn/tin-tuc-su-kien/?Userkey=Dong-chi-Nguyen-Van-Hai-Pho-Bi-thu-Dang-uy-Thi-tran-Tram-Tau-duoc-chi-dinh-giu-chuc-Bi-th"/>
    <hyperlink ref="C1798" r:id="rId2507" display="https://www.facebook.com/tuoitreconganquangbinh/"/>
    <hyperlink ref="C1799" r:id="rId2508" display="http://ubmt.quangbinh.gov.vn/3cms/xa-phu-hoa-huyen-quang-trach-da-long-trong-to-chuc-le-khanh-thanh-nha-vuot-lu-va-sinh-hoat-cong.htm"/>
    <hyperlink ref="C1800" r:id="rId2509" display="https://www.facebook.com/p/Tu%E1%BB%95i-tr%E1%BA%BB-C%C3%B4ng-an-Th%C3%A1i-B%C3%ACnh-100068113789461/"/>
    <hyperlink ref="C1801" r:id="rId2510" display="http://phulinh.socson.hanoi.gov.vn/uy-ban-nhan-dan"/>
    <hyperlink ref="C1802" r:id="rId2511" display="https://www.facebook.com/p/C%C3%B4ng-an-x%C3%A3-Ph%C3%B9ng-H%C6%B0ng-Kho%C3%A1i-Ch%C3%A2u-100063678513770/"/>
    <hyperlink ref="C1803" r:id="rId2512" display="https://congbao.hungyen.gov.vn/vbpq_hungyen.nsf/0E504D94C236E4BE472582AB001F9D05/$file/280.pdf"/>
    <hyperlink ref="C1804" r:id="rId2513" display="https://www.facebook.com/conganxaphungminh15109/?locale=vi_VN"/>
    <hyperlink ref="C1805" r:id="rId2514" display="https://phungminh.ngoclac.thanhhoa.gov.vn/tin-tuc-su-kien/uy-ban-nhan-dan-xa-phung-minh-to-chuc-le-ra-mat-luc-luong-tham-gia-bao-ve-an-ninh-trat-tu-o-co-s-249235"/>
    <hyperlink ref="C1806" r:id="rId2515" display="https://www.facebook.com/p/C%C3%B4ng-an-x%C3%A3-Ph%C3%B9ng-Nguy%C3%AAn-100070679190273/"/>
    <hyperlink ref="C1807" r:id="rId2516" display="https://phungnguyen.lamthao.phutho.gov.vn/"/>
    <hyperlink ref="C1808" r:id="rId2517" display="https://www.facebook.com/langhoaxaphuvan/"/>
    <hyperlink ref="C1809" r:id="rId2518" display="https://phuly.hanam.gov.vn/Pages/hdnd-xa-phu-van-to-chuc-ky-hop-thu-nhat-hdnd-xa-khoa-xxvi-nhiem-ky-2021-2026.aspx"/>
    <hyperlink ref="C1810" r:id="rId2519" display="https://www.facebook.com/301215668049813"/>
    <hyperlink ref="C1811" r:id="rId2520" display="https://botrach.quangbinh.gov.vn/chi-tiet-tin/-/view-article/1/1404469290797/1597731676594"/>
    <hyperlink ref="C1812" r:id="rId2521" display="https://www.facebook.com/p/X%C3%A3-%C4%90o%C3%A0n-Ph%C3%BA-An-H%C3%B2a-Ch%C3%A2u-Th%C3%A0nh-B%E1%BA%BFn-Tre-100069227649016/"/>
    <hyperlink ref="C1813" r:id="rId2522" display="http://phuanhoa.chauthanh.bentre.gov.vn/"/>
    <hyperlink ref="C1814" r:id="rId2523" display="https://www.facebook.com/tuoitreconganBaVi/"/>
    <hyperlink ref="C1815" r:id="rId2524" display="https://bavi.hanoi.gov.vn/uy-ban-nhan-dan-xa-thi-tran/-/asset_publisher/BXvxOA8eYieu/content/xa-phu-cuong"/>
    <hyperlink ref="C1816" r:id="rId2525" display="https://www.facebook.com/p/C%C3%B4ng-an-x%C3%A3-Ph%C3%BAc-Kh%C3%A1nh-100069710019958/"/>
    <hyperlink ref="C1817" r:id="rId2526" display="https://yenlap.phutho.gov.vn/khu-dinh-xa-phuc-khanh-to-chuc-ngay-hoi-dai-doan-ket-toan-dan-toc/"/>
    <hyperlink ref="C1818" r:id="rId2527" display="https://www.facebook.com/p/C%C3%B4ng-An-X%C3%A3-Ph%C3%BAc-L%C6%B0%C6%A1ng-Huy%E1%BB%87n-%C4%90%E1%BA%A1i-T%E1%BB%AB-T%E1%BB%89nh-Th%C3%A1i-Nguy%C3%AAn-100069781869122/"/>
    <hyperlink ref="C1819" r:id="rId2528" display="https://phucluong.daitu.thainguyen.gov.vn/"/>
    <hyperlink ref="C1821" r:id="rId2529" display="https://yenbai.toaan.gov.vn/webcenter/portal/yenbai/chitiettin?dDocName=TAND059683"/>
    <hyperlink ref="C1822" r:id="rId2530" display="https://www.facebook.com/Phucninhyensontuyenquang/"/>
    <hyperlink ref="C1823" r:id="rId2531" display="https://phucninh.tuyenquang.gov.vn/"/>
    <hyperlink ref="C1824" r:id="rId2532" display="https://www.facebook.com/p/C%C3%B4ng-an-x%C3%A3-Ph%C3%BAc-S%C6%A1n-Anh-S%C6%A1n-Ngh%E1%BB%87-An-100064636367905/"/>
    <hyperlink ref="C1825" r:id="rId2533" display="https://phucson.anhson.nghean.gov.vn/"/>
    <hyperlink ref="C1826" r:id="rId2534" display="https://www.facebook.com/p/C%C3%B4ng-an-x%C3%A3-Ph%C3%BAc-Than-Than-Uy%C3%AAn-Lai-Ch%C3%A2u-100078842047383/"/>
    <hyperlink ref="C1827" r:id="rId2535" display="https://thanuyen.laichau.gov.vn/"/>
    <hyperlink ref="C1828" r:id="rId2536" display="https://www.facebook.com/p/C%C3%B4ng-an-x%C3%A3-Ph%C3%BAc-Xu%C3%A2n-th%C3%A0nh-ph%E1%BB%91-Th%C3%A1i-Nguy%C3%AAn-100080200265379/"/>
    <hyperlink ref="C1829" r:id="rId2537" display="http://phucxuan.thainguyencity.gov.vn/bo-may-to-chuc"/>
    <hyperlink ref="C1831" r:id="rId2538" display="https://nhontrach.dongnai.gov.vn/Pages/gioithieu.aspx?CatID=70"/>
    <hyperlink ref="C1832" r:id="rId2539" display="https://www.facebook.com/p/C%C3%B4ng-an-x%C3%A3-Ph%C3%BA-Ho%C3%A0-L%C6%B0%C6%A1ng-T%C3%A0i-B%E1%BA%AFc-Ninh-100082897110745/"/>
    <hyperlink ref="C1833" r:id="rId2540" display="https://www.bacninh.gov.vn/web/xa-phu-hoa/uy-ban-nhan-dan"/>
    <hyperlink ref="C1834" r:id="rId2541" display="https://www.facebook.com/p/C%C3%B4ng-an-x%C3%A3-Ph%C3%BA-L%C3%A2m-100081836477317/"/>
    <hyperlink ref="C1835" r:id="rId2542" display="https://phulam.phutan.angiang.gov.vn/"/>
    <hyperlink ref="C1836" r:id="rId2543" display="https://www.facebook.com/p/C%C3%B4ng-an-x%C3%A3-Ph%C3%BA-L%C3%A2m-C%C3%B4ng-an-Th%E1%BB%8B-x%C3%A3-Nghi-S%C6%A1n-100070199066753/"/>
    <hyperlink ref="C1837" r:id="rId2544" display="https://phulam.phutan.angiang.gov.vn/"/>
    <hyperlink ref="C1838" r:id="rId2545" display="https://www.facebook.com/p/C%C3%B4ng-an-x%C3%A3-Ph%C3%BA-L%C3%A2m-C%C3%B4ng-an-Th%E1%BB%8B-x%C3%A3-Nghi-S%C6%A1n-100070199066753/"/>
    <hyperlink ref="C1839" r:id="rId2546" display="https://phulam.phutan.angiang.gov.vn/"/>
    <hyperlink ref="C1840" r:id="rId2547" display="https://www.facebook.com/p/C%C3%B4ng-an-x%C3%A3-Ph%C3%BA-L%C3%A2m-C%C3%B4ng-an-Th%E1%BB%8B-x%C3%A3-Nghi-S%C6%A1n-100070199066753/"/>
    <hyperlink ref="C1841" r:id="rId2548" display="https://phulam.phutan.angiang.gov.vn/"/>
    <hyperlink ref="C1842" r:id="rId2549" display="https://www.facebook.com/p/C%C3%B4ng-an-x%C3%A3-Ph%C3%BA-L%C3%A2m-C%C3%B4ng-an-Th%E1%BB%8B-x%C3%A3-Nghi-S%C6%A1n-100070199066753/"/>
    <hyperlink ref="C1843" r:id="rId2550" display="https://phulam.phutan.angiang.gov.vn/"/>
    <hyperlink ref="C1844" r:id="rId2551" display="https://www.facebook.com/p/C%C3%B4ng-an-x%C3%A3-Ph%C3%BA-L%E1%BB%99c-100064950303314/"/>
    <hyperlink ref="C1845" r:id="rId2552" display="https://hscvcl.hatinh.gov.vn/canloc/vbpq.nsf/04CCC108F234E42147258440000FB68E/$file/T%E1%BB%9D%20tr%C3%ACnh%20t%C3%B4n%20t%E1%BA%A1o%20nh%C3%A0%20th%E1%BB%9D%20h%E1%BB%8D%20%C4%91%E1%BA%ADu.doc"/>
    <hyperlink ref="C1846" r:id="rId2553" display="https://www.facebook.com/1071381639954734"/>
    <hyperlink ref="C1847" r:id="rId2554" display="https://nhoquan.ninhbinh.gov.vn/xa-phu-loc"/>
    <hyperlink ref="C1848" r:id="rId2555" display="https://www.facebook.com/p/C%C3%B4ng-an-x%C3%A3-Ph%C3%BA-Long-100069587830858/"/>
    <hyperlink ref="C1849" r:id="rId2556" display="https://binhdai.bentre.gov.vn/phulong/Lists/ThongTinCanBiet/DispForm.aspx?ID=8"/>
    <hyperlink ref="C1850" r:id="rId2557" display="https://www.facebook.com/p/C%C3%B4ng-an-x%C3%A3-Ph%C3%BA-Long-100069587830858/"/>
    <hyperlink ref="C1851" r:id="rId2558" display="https://binhdai.bentre.gov.vn/phulong/Lists/ThongTinCanBiet/DispForm.aspx?ID=8"/>
    <hyperlink ref="C1852" r:id="rId2559" display="https://www.facebook.com/p/C%C3%B4ng-an-x%C3%A3-Ph%C3%BA-M%E1%BB%B9-T%C3%A2n-Ph%C6%B0%E1%BB%9Bc-Ti%E1%BB%81n-Giang-100066471322838/"/>
    <hyperlink ref="C1853" r:id="rId2560" display="https://tanphuoc.tiengiang.gov.vn/ubnd-xa-phu-my"/>
    <hyperlink ref="C1854" r:id="rId2561" display="https://www.facebook.com/p/C%C3%B4ng-an-x%C3%A3-Ph%C3%BA-Nghi%C3%AAm-100058870478302/"/>
    <hyperlink ref="C1855" r:id="rId2562" display="https://phunghiem.quanhoa.thanhhoa.gov.vn/"/>
    <hyperlink ref="C1856" r:id="rId2563" display="https://www.facebook.com/p/C%C3%B4ng-an-x%C3%A3-Ph%C3%BA-Nhu%E1%BA%ADn-huy%E1%BB%87n-Nh%C6%B0-Thanh-100071583340620/"/>
    <hyperlink ref="C1857" r:id="rId2564" display="https://phunhuan.nhuthanh.thanhhoa.gov.vn/"/>
    <hyperlink ref="C1858" r:id="rId2565" display="https://www.facebook.com/p/Tu%E1%BB%95i-tr%E1%BA%BB-C%C3%B4ng-an-Th%C3%A1i-B%C3%ACnh-100068113789461/"/>
    <hyperlink ref="C1859" r:id="rId2566" display="https://huongkhe.hatinh.gov.vn/xa-phu-phong-1602058164.html"/>
    <hyperlink ref="C1860" r:id="rId2567" display="https://www.facebook.com/cax.phuquoi.lh/"/>
    <hyperlink ref="C1861" r:id="rId2568" display="https://phuquoi.vinhlong.gov.vn/"/>
    <hyperlink ref="C1862" r:id="rId2569" display="https://www.facebook.com/p/C%C3%B4ng-an-x%C3%A3-Ph%C3%BA-S%C6%A1n-huy%E1%BB%87n-Ch%E1%BB%A3-L%C3%A1ch-t%E1%BB%89nh-B%E1%BA%BFn-Tre-100069410211968/"/>
    <hyperlink ref="C1863" r:id="rId2570" display="https://dichvucong.gov.vn/p/home/dvc-tthc-co-quan-chi-tiet.html?id=403536"/>
    <hyperlink ref="C1864" r:id="rId2571" display="https://www.facebook.com/CAXPSTX.NS/"/>
    <hyperlink ref="C1865" r:id="rId2572" display="https://phuson.quanhoa.thanhhoa.gov.vn/"/>
    <hyperlink ref="C1866" r:id="rId2573" display="https://www.facebook.com/p/C%C3%B4ng-an-x%C3%A3-Ph%C3%BA-S%C6%A1n-T%C3%A2n-K%E1%BB%B3-Ngh%E1%BB%87-An-100063045199682/"/>
    <hyperlink ref="C1867" r:id="rId2574" display="https://phuson.thuathienhue.gov.vn/"/>
    <hyperlink ref="C1869" r:id="rId2575" display="https://bentre.gov.vn/Lists/Tintucsukien/DispForm.aspx?ID=30755"/>
    <hyperlink ref="C1870" r:id="rId2576" display="https://www.facebook.com/p/C%C3%B4ng-an-th%E1%BB%8B-tr%E1%BA%A5n-Th%E1%BA%A1nh-Ph%C3%BA-Th%E1%BA%A1nh-Ph%C3%BA-B%E1%BA%BFn-Tre-100069403253824/"/>
    <hyperlink ref="C1871" r:id="rId2577" display="https://binhdai.bentre.gov.vn/phuvang"/>
    <hyperlink ref="C1872" r:id="rId2578" display="https://www.facebook.com/p/C%C3%B4ng-an-x%C3%A3-Ph%C3%BA-Th%E1%BB%8Bnh-100076241621831/"/>
    <hyperlink ref="C1873" r:id="rId2579" display="https://phuthinh.vinhlong.gov.vn/"/>
    <hyperlink ref="C1874" r:id="rId2580" display="https://www.facebook.com/p/Tu%E1%BB%95i-tr%E1%BA%BB-C%C3%B4ng-an-Th%C3%A0nh-ph%E1%BB%91-V%C4%A9nh-Y%C3%AAn-100066497717181/?locale=gl_ES"/>
    <hyperlink ref="C1875" r:id="rId2581" display="https://phuthinh.daitu.thainguyen.gov.vn/"/>
    <hyperlink ref="C1876" r:id="rId2582" display="https://www.facebook.com/p/UBND-x%C3%A3-Ph%C6%B0%C6%A1ng-C%C3%B4ng-100070352318466/"/>
    <hyperlink ref="C1877" r:id="rId2583" display="https://congan.thaibinh.gov.vn/tin-tuc/tin-trong-nganh/cong-an-xa-phuong-cong-huye-n-tie-n-ha-i-tham-muu-ra-mat-06-.html"/>
    <hyperlink ref="C1879" r:id="rId2584" display="https://phuonggiao.vonhai.thainguyen.gov.vn/"/>
    <hyperlink ref="C1880" r:id="rId2585" display="https://www.facebook.com/p/C%C3%B4ng-An-Ph%C6%B0%E1%BB%9Dng-Ph%C6%B0%C6%A1ng-Li%E1%BB%85u-100076593765460/"/>
    <hyperlink ref="C1881" r:id="rId2586" display="https://quevo.bacninh.gov.vn/news/-/details/22344/phuong-phuong-lieu-4584664"/>
    <hyperlink ref="C1882" r:id="rId2587" display="https://www.facebook.com/p/C%C3%B4ng-an-X%C3%A3-Ph%C6%B0%E1%BB%9Bc-Dinh-Thu%E1%BA%ADn-Nam-Ninh-Thu%E1%BA%ADn-100066929580928/"/>
    <hyperlink ref="C1883" r:id="rId2588" display="https://mc.ninhthuan.gov.vn/portaldvc/KenhTin/dich-vu-cong-truc-tuyen.aspx?_dv=000-22-31-H43"/>
    <hyperlink ref="C1884" r:id="rId2589" display="https://www.facebook.com/p/C%C3%B4ng-an-X%C3%A3-Ph%C6%B0%E1%BB%9Bc-Dinh-Thu%E1%BA%ADn-Nam-Ninh-Thu%E1%BA%ADn-100066929580928/"/>
    <hyperlink ref="C1885" r:id="rId2590" display="https://ninhphuoc.ninhthuan.gov.vn/"/>
    <hyperlink ref="C1886" r:id="rId2591" display="https://www.facebook.com/caxphuochung/"/>
    <hyperlink ref="C1887" r:id="rId2592" display="http://phuochung.tuyphuoc.binhdinh.gov.vn/"/>
    <hyperlink ref="C1888" r:id="rId2593" display="https://www.facebook.com/caxphuochung/"/>
    <hyperlink ref="C1889" r:id="rId2594" display="http://phuochung.tuyphuoc.binhdinh.gov.vn/"/>
    <hyperlink ref="C1891" r:id="rId2595" display="https://phuochao.chauthanh.travinh.gov.vn/"/>
    <hyperlink ref="C1893" r:id="rId2596" display="https://phuochoi.datdo.baria-vungtau.gov.vn/"/>
    <hyperlink ref="C1894" r:id="rId2597" display="https://www.facebook.com/p/C%C3%B4ng-an-x%C3%A3-Ph%C6%B0%E1%BB%9Bc-Kh%C3%A1ng-100064880037315/"/>
    <hyperlink ref="C1895" r:id="rId2598" display="https://thuanbac.ninhthuan.gov.vn/portal/Pages/UBND-xa.aspx"/>
    <hyperlink ref="C1896" r:id="rId2599" display="https://www.facebook.com/p/C%C3%B4ng-an-x%C3%A3-Ph%C6%B0%E1%BB%9Bc-Kh%C3%A1nh-100083332121186/"/>
    <hyperlink ref="C1897" r:id="rId2600" display="https://nhontrach.dongnai.gov.vn/Pages/gioithieu_Xa-TT.aspx?CatID=47"/>
    <hyperlink ref="C1899" r:id="rId2601" display="https://baclieu.gov.vn/"/>
    <hyperlink ref="C1900" r:id="rId2602" display="https://www.facebook.com/p/C%C3%B4ng-an-x%C3%A3-Ph%C6%B0%E1%BB%9Bc-Long-100071175355481/"/>
    <hyperlink ref="C1901" r:id="rId2603" display="https://congbobanan.toaan.gov.vn/2ta1679307t1cvn/chi-tiet-ban-an"/>
    <hyperlink ref="C1903" r:id="rId2604" display="https://duongminhchau.tayninh.gov.vn/"/>
    <hyperlink ref="C1905" r:id="rId2605" display="http://phuocnghia.tuyphuoc.binhdinh.gov.vn/"/>
    <hyperlink ref="C1906" r:id="rId2606" display="https://www.facebook.com/p/C%C3%B4ng-an-x%C3%A3-Ph%C6%B0%E1%BB%9Bc-Ninh-100069805142208/"/>
    <hyperlink ref="C1907" r:id="rId2607" display="https://ninhphuoc.ninhthuan.gov.vn/"/>
    <hyperlink ref="C1908" r:id="rId2608" display="https://www.facebook.com/p/C%C3%B4ng-an-x%C3%A3-Ph%C6%B0%E1%BB%9Bc-Vinh-huy%E1%BB%87n-Ninh-Ph%C6%B0%E1%BB%9Bc-100068912764094/"/>
    <hyperlink ref="C1909" r:id="rId2609" display="https://mc.ninhthuan.gov.vn/portaldvc/KenhTin/dich-vu-cong-truc-tuyen.aspx?_dv=000-23-34-H43"/>
    <hyperlink ref="C1910" r:id="rId2610" display="https://www.facebook.com/p/T%E1%BB%A8-K%E1%BB%B2-24H-100047313107369/?locale=fa_IR"/>
    <hyperlink ref="C1911" r:id="rId2611" display="http://phuongky.tuky.haiduong.gov.vn/"/>
    <hyperlink ref="C1912" r:id="rId2612" display="https://www.facebook.com/p/C%C3%B4ng-an-x%C3%A3-Ph%C6%B0%E1%BB%A3ng-Ti%E1%BA%BFn-%C4%90%E1%BB%8Bnh-Ho%C3%A1-Th%C3%A1i-Nguy%C3%AAn-100068574161397/"/>
    <hyperlink ref="C1913" r:id="rId2613" display="https://phuongtien.dinhhoa.thainguyen.gov.vn/tin-xa-phuong"/>
    <hyperlink ref="C1914" r:id="rId2614" display="https://www.facebook.com/p/C%C3%B4ng-an-x%C3%A3-Ph%C6%B0%E1%BB%A3ng-V%C4%A9-C%E1%BA%A9m-Kh%C3%AA-100064531490689/"/>
    <hyperlink ref="C1915" r:id="rId2615" display="https://camkhe.phutho.gov.vn/Chuyen-muc-tin/Chi-tiet-tin/t/xa-phuong-vi-tap-trung-nguon-luc-de-dat-chuan-nong-thon-moi-/title/19423/ctitle/123"/>
    <hyperlink ref="C1916" r:id="rId2616" display="https://www.facebook.com/p/C%C3%B4ng-an-x%C3%A3-Ph%E1%BB%A5c-Linh-huy%E1%BB%87n-%C4%90%E1%BA%A1i-T%E1%BB%AB-100068039233795/"/>
    <hyperlink ref="C1917" r:id="rId2617" display="https://phuclinh.daitu.thainguyen.gov.vn/"/>
    <hyperlink ref="C1919" r:id="rId2618" display="https://laichau.gov.vn/du-khach/vinh-pa-khom-duoc-cong-nhan-la-diem-du-lich-tren-dia-ban-tinh-lai-chau.html"/>
    <hyperlink ref="C1921" r:id="rId2619" display="https://duongminhchau.tayninh.gov.vn/"/>
    <hyperlink ref="C1922" r:id="rId2620" display="https://www.facebook.com/p/C%C3%B4ng-an-x%C3%A3-Phan-R%C3%AD-Th%C3%A0nh-100067332391869/"/>
    <hyperlink ref="C1923" r:id="rId2621" display="https://phanrithanh.bacbinh.binhthuan.gov.vn/"/>
    <hyperlink ref="C1925" r:id="rId2622" display="https://vksndtc.gov.vn/UserControls/Publishing/News/BinhLuan/pFormPrint.aspx?UrlListProcess=22D48E3E00E317DB107E3706F225B1CE22F006B7C704FC8B6894F6ABCA85660A&amp;ItemID=11001&amp;webP=portal"/>
    <hyperlink ref="C1926" r:id="rId2623" display="https://www.facebook.com/p/C%C3%B4ng-an-x%C3%A3-Phi%C3%AAng-C%E1%BA%B1m-huy%E1%BB%87n-Mai-S%C6%A1n-t%E1%BB%89nh-S%C6%A1n-La-100081656375955/"/>
    <hyperlink ref="C1927" r:id="rId2624" display="https://sonla.gov.vn/4/469/63579/560147/thong-tin-tu-so-nganh-dia-phuong/dong-chi-cha-a-cua-truong-ban-dan-van-tinh-uy-son-la-lam-viec-tai-ban-long-hom-xa-phieng-cam-huy"/>
    <hyperlink ref="C1929" r:id="rId2625" display="https://sonla.gov.vn/4/469/77424/604022/thong-tin-bau-cu/danh-sach-nguoi-ung-cu-dai-bieu-hdnd-tinh-don-vi-bau-cu-so-3"/>
    <hyperlink ref="C1931" r:id="rId2626" display="https://vanyen.yenbai.gov.vn/to-chuc-bo-may/cac-xa-thi-tran/?UserKey=Xa-Phong-Du-Thuong"/>
    <hyperlink ref="C1932" r:id="rId2627" display="https://www.facebook.com/suctreQuangNinh/?locale=vi_VN"/>
    <hyperlink ref="C1933" r:id="rId2628" display="https://www.quangninh.gov.vn/donvi/huyentienyen/Trang/ChiTietBVGioiThieu.aspx?bvid=72"/>
    <hyperlink ref="C1934" r:id="rId2629" display="https://www.facebook.com/suctreQuangNinh/?locale=vi_VN"/>
    <hyperlink ref="C1935" r:id="rId2630" display="https://www.quangninh.gov.vn/donvi/huyentienyen/Trang/ChiTietBVGioiThieu.aspx?bvid=72"/>
    <hyperlink ref="C1937" r:id="rId2631" display="https://lucngan.bacgiang.gov.vn/cac-xa-thi-tran"/>
    <hyperlink ref="C1939" r:id="rId2632" display="https://baclieu.baohiemxahoi.gov.vn/tintuc/Pages/chuyen-doi-so.aspx?CateID=0&amp;ItemID=6024"/>
    <hyperlink ref="C1941" r:id="rId2633" display="https://lucngan.bacgiang.gov.vn/chi-tiet-tin-tuc/-/asset_publisher/Enp27vgshTez/content/xa-phong-van-tap-trung-thuc-hien-chi-thi-so-17-ve-moi-truong"/>
    <hyperlink ref="C1943" r:id="rId2634" display="https://tuangiao.gov.vn/weblinks/UBND-cac-Xa-Thi-tran-truc-thuoc/Xa-Quai-Cang-15/"/>
    <hyperlink ref="C1944" r:id="rId2635" display="https://www.facebook.com/p/C%C3%B4ng-an-x%C3%A3-Qu%C3%A0i-N%C6%B0a-100078564469491/"/>
    <hyperlink ref="C1945" r:id="rId2636" display="https://quainua.tuangiao.gov.vn/about/ve-co-cau-to-chuc-bo-may-ubnd-xa-quai-nua.html"/>
    <hyperlink ref="C1946" r:id="rId2637" display="https://www.facebook.com/p/C%C3%B4ng-an-x%C3%A3-Qu%C3%A0i-T%E1%BB%9F-huy%E1%BB%87n-Tu%E1%BA%A7n-Gi%C3%A1o-100069591362249/"/>
    <hyperlink ref="C1947" r:id="rId2638" display="https://dienbien.toaan.gov.vn/webcenter/ShowProperty?nodeId=/UCMServer/TAND193165"/>
    <hyperlink ref="C1948" r:id="rId2639" display="https://www.facebook.com/p/C%C3%B4ng-An-x%C3%A3-Qu%E1%BA%A3ng-%C4%90%E1%BB%8Bnh-Qu%E1%BA%A3ng-X%C6%B0%C6%A1ng-100063862911515/"/>
    <hyperlink ref="C1949" r:id="rId2640" display="https://quangdinh.quangxuong.thanhhoa.gov.vn/"/>
    <hyperlink ref="C1950" r:id="rId2641" display="https://www.facebook.com/p/C%C3%B4ng-an-x%C3%A3-Qu%E1%BA%A3ng-%C4%90%E1%BB%A9c-Qu%E1%BA%A3ng-%C4%90%E1%BB%A9c-Commune-police-100064101852890/"/>
    <hyperlink ref="C1951" r:id="rId2642" display="https://haiha.quangninh.gov.vn/Trang/ChiTietBVGioiThieu.aspx?bvid=126"/>
    <hyperlink ref="C1952" r:id="rId2643" display="https://www.facebook.com/p/C%C3%B4ng-an-x%C3%A3-Qu%E1%BA%A3ng-%C4%90%E1%BB%A9c-Qu%E1%BA%A3ng-%C4%90%E1%BB%A9c-Commune-police-100064101852890/"/>
    <hyperlink ref="C1953" r:id="rId2644" display="https://haiha.quangninh.gov.vn/Trang/ChiTietBVGioiThieu.aspx?bvid=126"/>
    <hyperlink ref="C1954" r:id="rId2645" display="https://www.facebook.com/p/C%C3%B4ng-an-x%C3%A3-Qu%E1%BA%A3ng-B%C3%ACnh-huy%E1%BB%87n-Qu%E1%BA%A3ng-X%C6%B0%C6%A1ng-t%E1%BB%89nh-Thanh-Ho%C3%A1-100038006094749/"/>
    <hyperlink ref="C1955" r:id="rId2646" display="https://quangbinh.quangxuong.thanhhoa.gov.vn/"/>
    <hyperlink ref="C1956" r:id="rId2647" display="https://www.facebook.com/p/C%C3%B4ng-an-x%C3%A3-Qu%E1%BA%A3ng-H%C3%B2a-100057454273140/"/>
    <hyperlink ref="C1957" r:id="rId2648" display="https://quanghoa.quangxuong.thanhhoa.gov.vn/"/>
    <hyperlink ref="C1958" r:id="rId2649" display="https://www.facebook.com/p/C%C3%B4ng-an-x%C3%A3-Qu%E1%BA%A3ng-H%C3%B9ng-th%C3%A0nh-ph%E1%BB%91-S%E1%BA%A7m-S%C6%A1n-100063124425690/"/>
    <hyperlink ref="C1959" r:id="rId2650" display="https://quanghung.samson.thanhhoa.gov.vn/"/>
    <hyperlink ref="C1961" r:id="rId2651" display="https://quangtrach.quangbinh.gov.vn/"/>
    <hyperlink ref="C1962" r:id="rId2652" display="https://www.facebook.com/TuoitreConganCaoBang/?locale=vi_VN"/>
    <hyperlink ref="C1963" r:id="rId2653" display="https://congan.ninhbinh.gov.vn/uy-ban-nhan-dan-xa-quang-lac-huyen-nho-quan-to-chuc-hoi-nghi-so-ket-3-nam-xay-dung-phong-trao-giao-xu-giao-ho-an-toan-ve-antt-giai-doan-2019-2022"/>
    <hyperlink ref="C1964" r:id="rId2654" display="https://www.facebook.com/p/Tu%E1%BB%95i-tr%E1%BA%BB-C%C3%B4ng-an-Th%C3%A0nh-ph%E1%BB%91-V%C4%A9nh-Y%C3%AAn-100066497717181/?locale=gl_ES"/>
    <hyperlink ref="C1965" r:id="rId2655" display="https://quangthach.quangxuong.thanhhoa.gov.vn/"/>
    <hyperlink ref="C1966" r:id="rId2656" display="https://www.facebook.com/p/C%C3%B4ng-an-x%C3%A3-Qu%E1%BA%A3ng-Long-Qu%E1%BA%A3ng-X%C6%B0%C6%A1ng-Thanh-H%C3%B3a-100064958701361/"/>
    <hyperlink ref="C1967" r:id="rId2657" display="https://haiha.quangninh.gov.vn/trang/chitietbvgioithieu.aspx?bvid=129"/>
    <hyperlink ref="C1968" r:id="rId2658" display="https://www.facebook.com/p/Tu%E1%BB%95i-tr%E1%BA%BB-C%C3%B4ng-an-TP-S%E1%BA%A7m-S%C6%A1n-100069346653553/?locale=gn_PY"/>
    <hyperlink ref="C1969" r:id="rId2659" display="https://quangdai.samson.thanhhoa.gov.vn/"/>
    <hyperlink ref="C1970" r:id="rId2660" display="https://www.facebook.com/p/C%C3%B4ng-an-X%C3%A3-Qu%E1%BA%A3ng-Nham-Huy%E1%BB%87n-Qu%E1%BA%A3ng-X%C6%B0%C6%A1ng-T%E1%BB%89nh-Thanh-H%C3%B3a-100064571659016/"/>
    <hyperlink ref="C1971" r:id="rId2661" display="https://mttq.thanhhoa.gov.vn/NewsDetail.aspx?Id=4537"/>
    <hyperlink ref="C1973" r:id="rId2662" display="https://quangphudh.quangbinh.gov.vn/"/>
    <hyperlink ref="C1974" r:id="rId2663" display="https://www.facebook.com/tuoitreconganquangbinh/"/>
    <hyperlink ref="C1975" r:id="rId2664" display="https://quangbinh.gov.vn/"/>
    <hyperlink ref="C1976" r:id="rId2665" display="https://www.facebook.com/p/C%C3%B4ng-an-x%C3%A3-Qu%E1%BA%A3ng-Ti%C3%AAn-Th%E1%BB%8B-x%C3%A3-Ba-%C4%90%E1%BB%93n-100072202249710/"/>
    <hyperlink ref="C1977" r:id="rId2666" display="https://dbnd.quangbinh.gov.vn/chi-tiet-tin/-/view-article/1/1515633979427/1689756165816"/>
    <hyperlink ref="C1979" r:id="rId2667" display="https://qppl.thanhhoa.gov.vn/vbpq_thanhhoa.nsf/9e6a1e4b64680bd247256801000a8614/6906F493D56FB4A647257D7E000551A6/$file/d3560.pdf"/>
    <hyperlink ref="C1980" r:id="rId2668" display="https://www.facebook.com/CAXquangvan/"/>
    <hyperlink ref="C1981" r:id="rId2669" display="https://quangvan.quangxuong.thanhhoa.gov.vn/xay-dung-dang"/>
    <hyperlink ref="C1982" r:id="rId2670" display="https://www.facebook.com/policequeluu/"/>
    <hyperlink ref="C1983" r:id="rId2671" display="http://queluu.hiepduc.gov.vn/"/>
    <hyperlink ref="C1984" r:id="rId2672" display="https://www.facebook.com/policequetho/"/>
    <hyperlink ref="C1985" r:id="rId2673" display="https://skhcn.quangnam.gov.vn/webcenter/portal/hiepduc/pages_tin-tuc/chi-tiet-tin?dDocName=PORTAL511102"/>
    <hyperlink ref="C1987" r:id="rId2674" display="http://quexuan2.gov.vn/"/>
    <hyperlink ref="C1989" r:id="rId2675" display="https://csdl.bentre.gov.vn/Lists/VanBanChiDaoDieuHanh/DispForm.aspx?ID=872&amp;ContentTypeId=0x010013D40C43AE4D47C78EE7336BF64FB5D900F9B2BABB9E8AAC4D8F48FD887E17532C"/>
    <hyperlink ref="C1990" r:id="rId2676" display="https://www.facebook.com/p/C%C3%B4ng-an-x%C3%A3-Qu%E1%BB%9Bi-S%C6%A1n-100061016348500/"/>
    <hyperlink ref="C1991" r:id="rId2677" display="http://quoison.chauthanh.bentre.gov.vn/"/>
    <hyperlink ref="C1993" r:id="rId2678" display="http://quoithanh.chauthanh.bentre.gov.vn/quoi-thanh/tin-trong-xa"/>
    <hyperlink ref="C1995" r:id="rId2679" display="https://quynhba.quynhluu.nghean.gov.vn/"/>
    <hyperlink ref="C1996" r:id="rId2680" display="https://www.facebook.com/p/C%C3%B4ng-an-x%C3%A3-Qu%E1%BB%B3nh-H%E1%BB%93ng-huy%E1%BB%87n-Qu%E1%BB%B3nh-Ph%E1%BB%A5-t%E1%BB%89nh-Th%C3%A1i-B%C3%ACnh-100054208164938/"/>
    <hyperlink ref="C1997" r:id="rId2681" display="https://thaibinh.gov.vn/van-ban-phap-luat/van-ban-dieu-hanh/ve-viec-cho-phep-uy-ban-nhan-dan-xa-quynh-hong-huyen-quynh-p3.html"/>
    <hyperlink ref="C1998" r:id="rId2682" display="https://www.facebook.com/p/C%C3%B4ng-an-x%C3%A3-Qu%E1%BB%B3nh-H%E1%BB%93ng-huy%E1%BB%87n-Qu%E1%BB%B3nh-Ph%E1%BB%A5-t%E1%BB%89nh-Th%C3%A1i-B%C3%ACnh-100054208164938/"/>
    <hyperlink ref="C1999" r:id="rId2683" display="https://thaibinh.gov.vn/van-ban-phap-luat/van-ban-dieu-hanh/ve-viec-cho-phep-uy-ban-nhan-dan-xa-quynh-hong-huyen-quynh-p3.html"/>
    <hyperlink ref="C2000" r:id="rId2684" display="https://www.facebook.com/people/C%C3%B4ng-An-X%C3%A3-Qu%E1%BB%B3nh-Hoa-Qu%E1%BB%B3nh-Ph%E1%BB%A5-Th%C3%A1i-Binh/100059689203802/"/>
    <hyperlink ref="C2001" r:id="rId2685" display="https://quynhphu.thaibinh.gov.vn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2025-02-12T18:40:51Z</dcterms:modified>
</cp:coreProperties>
</file>